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F:\15 IDEP MAYO 19 DE 2022\7 IDEP 2023\120_28_3_Plan_de_Accion_2023\V5 plan accion UNCSAB\"/>
    </mc:Choice>
  </mc:AlternateContent>
  <bookViews>
    <workbookView xWindow="-105" yWindow="-105" windowWidth="23250" windowHeight="12450" tabRatio="638" firstSheet="1" activeTab="1"/>
  </bookViews>
  <sheets>
    <sheet name="PP V0" sheetId="25" state="hidden" r:id="rId1"/>
    <sheet name="PP V5 " sheetId="26" r:id="rId2"/>
  </sheets>
  <externalReferences>
    <externalReference r:id="rId3"/>
  </externalReferences>
  <definedNames>
    <definedName name="_xlnm.Print_Area" localSheetId="0">'PP V0'!$A$1:$Y$66</definedName>
    <definedName name="listas">[1]listas!$C$1:$C$8</definedName>
    <definedName name="modalidad" localSheetId="0">#REF!</definedName>
    <definedName name="modalidad" localSheetId="1">#REF!</definedName>
    <definedName name="modalidad">#REF!</definedName>
    <definedName name="otro" localSheetId="0">#REF!</definedName>
    <definedName name="otro" localSheetId="1">#REF!</definedName>
    <definedName name="otro">#REF!</definedName>
    <definedName name="_xlnm.Print_Titles" localSheetId="0">'PP V0'!$1:$12</definedName>
    <definedName name="_xlnm.Print_Titles" localSheetId="1">'PP V5 '!$1:$12</definedName>
  </definedNames>
  <calcPr calcId="162913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8" roundtripDataSignature="AMtx7mhY3ChB9Ul7jisoOTxBSaQPfuNzVQ=="/>
    </ext>
  </extLst>
</workbook>
</file>

<file path=xl/calcChain.xml><?xml version="1.0" encoding="utf-8"?>
<calcChain xmlns="http://schemas.openxmlformats.org/spreadsheetml/2006/main">
  <c r="Q47" i="26" l="1"/>
  <c r="Q48" i="26"/>
  <c r="Q49" i="26"/>
  <c r="Q50" i="26"/>
  <c r="O51" i="26"/>
  <c r="Q38" i="26"/>
  <c r="Q39" i="26"/>
  <c r="N28" i="26"/>
  <c r="R28" i="26"/>
  <c r="R15" i="26"/>
  <c r="O27" i="26"/>
  <c r="P27" i="26"/>
  <c r="Q27" i="26"/>
  <c r="O24" i="26"/>
  <c r="N27" i="26"/>
  <c r="N24" i="26"/>
  <c r="Q24" i="26"/>
  <c r="U27" i="26"/>
  <c r="R27" i="26"/>
  <c r="U34" i="26"/>
  <c r="R34" i="26"/>
  <c r="U40" i="26"/>
  <c r="T40" i="26"/>
  <c r="S40" i="26"/>
  <c r="R40" i="26"/>
  <c r="N40" i="26"/>
  <c r="Q40" i="26"/>
  <c r="P40" i="26"/>
  <c r="O40" i="26"/>
  <c r="N51" i="26"/>
  <c r="P51" i="26"/>
  <c r="Q51" i="26"/>
  <c r="Q55" i="26"/>
  <c r="Q59" i="26"/>
  <c r="Q65" i="26"/>
  <c r="Y51" i="26"/>
  <c r="V51" i="26"/>
  <c r="W51" i="26"/>
  <c r="N64" i="26"/>
  <c r="U33" i="26"/>
  <c r="V47" i="26"/>
  <c r="W47" i="26"/>
  <c r="X47" i="26"/>
  <c r="Y47" i="26"/>
  <c r="V48" i="26"/>
  <c r="W48" i="26"/>
  <c r="Y48" i="26" s="1"/>
  <c r="X48" i="26"/>
  <c r="M47" i="26"/>
  <c r="M48" i="26"/>
  <c r="U48" i="26"/>
  <c r="U47" i="26"/>
  <c r="J51" i="26"/>
  <c r="K51" i="26"/>
  <c r="K42" i="26"/>
  <c r="K40" i="26" l="1"/>
  <c r="L40" i="26"/>
  <c r="J40" i="26"/>
  <c r="V50" i="26" l="1"/>
  <c r="S51" i="26"/>
  <c r="V49" i="26"/>
  <c r="W49" i="26"/>
  <c r="X49" i="26"/>
  <c r="W50" i="26"/>
  <c r="X50" i="26"/>
  <c r="U50" i="26"/>
  <c r="U49" i="26"/>
  <c r="M49" i="26"/>
  <c r="M50" i="26"/>
  <c r="V39" i="26"/>
  <c r="W39" i="26"/>
  <c r="Y39" i="26" s="1"/>
  <c r="X39" i="26"/>
  <c r="M38" i="26"/>
  <c r="M39" i="26"/>
  <c r="Y50" i="26" l="1"/>
  <c r="Y49" i="26"/>
  <c r="V38" i="26" l="1"/>
  <c r="W38" i="26"/>
  <c r="X38" i="26"/>
  <c r="U37" i="26"/>
  <c r="U38" i="26"/>
  <c r="Y38" i="26" l="1"/>
  <c r="Q54" i="26"/>
  <c r="V64" i="26"/>
  <c r="V63" i="26"/>
  <c r="V62" i="26"/>
  <c r="V61" i="26"/>
  <c r="Q58" i="26"/>
  <c r="V57" i="26"/>
  <c r="V58" i="26"/>
  <c r="U58" i="26"/>
  <c r="V54" i="26"/>
  <c r="V53" i="26"/>
  <c r="U54" i="26"/>
  <c r="Q44" i="26"/>
  <c r="Q45" i="26"/>
  <c r="Q46" i="26"/>
  <c r="Q37" i="26"/>
  <c r="U23" i="26"/>
  <c r="U17" i="26"/>
  <c r="V23" i="26"/>
  <c r="V22" i="26"/>
  <c r="V20" i="26"/>
  <c r="V19" i="26"/>
  <c r="V17" i="26"/>
  <c r="V16" i="26"/>
  <c r="V14" i="26"/>
  <c r="V13" i="26"/>
  <c r="M30" i="26"/>
  <c r="M29" i="26"/>
  <c r="Q30" i="26" l="1"/>
  <c r="Q29" i="26"/>
  <c r="Q26" i="26"/>
  <c r="Q25" i="26"/>
  <c r="Q23" i="26"/>
  <c r="V30" i="26"/>
  <c r="V29" i="26"/>
  <c r="V25" i="26"/>
  <c r="R31" i="26"/>
  <c r="P31" i="26"/>
  <c r="O31" i="26"/>
  <c r="N31" i="26"/>
  <c r="L31" i="26"/>
  <c r="M31" i="26"/>
  <c r="K31" i="26"/>
  <c r="W26" i="26"/>
  <c r="W25" i="26"/>
  <c r="Q31" i="26" l="1"/>
  <c r="U44" i="26"/>
  <c r="U45" i="26"/>
  <c r="U46" i="26"/>
  <c r="W45" i="26"/>
  <c r="W46" i="26"/>
  <c r="W44" i="26"/>
  <c r="V44" i="26"/>
  <c r="V45" i="26"/>
  <c r="V43" i="26"/>
  <c r="V37" i="26"/>
  <c r="V36" i="26"/>
  <c r="V40" i="26" s="1"/>
  <c r="V33" i="26"/>
  <c r="V32" i="26"/>
  <c r="U20" i="26"/>
  <c r="Q20" i="26"/>
  <c r="Q33" i="26" l="1"/>
  <c r="T31" i="26"/>
  <c r="S31" i="26"/>
  <c r="X29" i="26"/>
  <c r="X30" i="26"/>
  <c r="W29" i="26"/>
  <c r="Y29" i="26" s="1"/>
  <c r="W30" i="26"/>
  <c r="V31" i="26"/>
  <c r="U29" i="26"/>
  <c r="U30" i="26"/>
  <c r="U25" i="26"/>
  <c r="U26" i="26"/>
  <c r="M26" i="26"/>
  <c r="M25" i="26"/>
  <c r="J27" i="26"/>
  <c r="X25" i="26"/>
  <c r="X26" i="26"/>
  <c r="V26" i="26"/>
  <c r="M69" i="26"/>
  <c r="J34" i="26"/>
  <c r="M27" i="26" l="1"/>
  <c r="Y30" i="26"/>
  <c r="W27" i="26"/>
  <c r="W31" i="26"/>
  <c r="U31" i="26"/>
  <c r="V27" i="26"/>
  <c r="Y25" i="26"/>
  <c r="Y26" i="26"/>
  <c r="W72" i="26"/>
  <c r="W71" i="26"/>
  <c r="Y70" i="26"/>
  <c r="Y69" i="26"/>
  <c r="V65" i="26"/>
  <c r="V66" i="26" s="1"/>
  <c r="T65" i="26"/>
  <c r="T66" i="26" s="1"/>
  <c r="S65" i="26"/>
  <c r="S66" i="26" s="1"/>
  <c r="R65" i="26"/>
  <c r="R66" i="26" s="1"/>
  <c r="P65" i="26"/>
  <c r="P66" i="26" s="1"/>
  <c r="O65" i="26"/>
  <c r="O66" i="26" s="1"/>
  <c r="N65" i="26"/>
  <c r="N66" i="26" s="1"/>
  <c r="L65" i="26"/>
  <c r="L66" i="26" s="1"/>
  <c r="K65" i="26"/>
  <c r="K66" i="26" s="1"/>
  <c r="J65" i="26"/>
  <c r="J66" i="26" s="1"/>
  <c r="W64" i="26"/>
  <c r="Y64" i="26" s="1"/>
  <c r="U64" i="26"/>
  <c r="Q64" i="26"/>
  <c r="M64" i="26"/>
  <c r="X63" i="26"/>
  <c r="W63" i="26"/>
  <c r="U63" i="26"/>
  <c r="Q63" i="26"/>
  <c r="M63" i="26"/>
  <c r="X62" i="26"/>
  <c r="W62" i="26"/>
  <c r="U62" i="26"/>
  <c r="Q62" i="26"/>
  <c r="M62" i="26"/>
  <c r="X61" i="26"/>
  <c r="W61" i="26"/>
  <c r="U61" i="26"/>
  <c r="Q61" i="26"/>
  <c r="M61" i="26"/>
  <c r="T59" i="26"/>
  <c r="T60" i="26" s="1"/>
  <c r="S59" i="26"/>
  <c r="S60" i="26" s="1"/>
  <c r="R59" i="26"/>
  <c r="R60" i="26" s="1"/>
  <c r="P59" i="26"/>
  <c r="P60" i="26" s="1"/>
  <c r="O59" i="26"/>
  <c r="O60" i="26" s="1"/>
  <c r="N59" i="26"/>
  <c r="N60" i="26" s="1"/>
  <c r="L59" i="26"/>
  <c r="L60" i="26" s="1"/>
  <c r="K59" i="26"/>
  <c r="K60" i="26" s="1"/>
  <c r="J59" i="26"/>
  <c r="J60" i="26" s="1"/>
  <c r="X58" i="26"/>
  <c r="W58" i="26"/>
  <c r="M58" i="26"/>
  <c r="X57" i="26"/>
  <c r="W57" i="26"/>
  <c r="W59" i="26" s="1"/>
  <c r="W60" i="26" s="1"/>
  <c r="U57" i="26"/>
  <c r="U59" i="26" s="1"/>
  <c r="U60" i="26" s="1"/>
  <c r="Q57" i="26"/>
  <c r="Q60" i="26" s="1"/>
  <c r="M57" i="26"/>
  <c r="T55" i="26"/>
  <c r="T56" i="26" s="1"/>
  <c r="S55" i="26"/>
  <c r="S56" i="26" s="1"/>
  <c r="R55" i="26"/>
  <c r="R56" i="26" s="1"/>
  <c r="P55" i="26"/>
  <c r="P56" i="26" s="1"/>
  <c r="O55" i="26"/>
  <c r="O56" i="26" s="1"/>
  <c r="N55" i="26"/>
  <c r="N56" i="26" s="1"/>
  <c r="L55" i="26"/>
  <c r="L56" i="26" s="1"/>
  <c r="K55" i="26"/>
  <c r="K56" i="26" s="1"/>
  <c r="J55" i="26"/>
  <c r="J56" i="26" s="1"/>
  <c r="X54" i="26"/>
  <c r="W54" i="26"/>
  <c r="M54" i="26"/>
  <c r="X53" i="26"/>
  <c r="X55" i="26" s="1"/>
  <c r="X56" i="26" s="1"/>
  <c r="W53" i="26"/>
  <c r="U53" i="26"/>
  <c r="U55" i="26" s="1"/>
  <c r="U56" i="26" s="1"/>
  <c r="Q53" i="26"/>
  <c r="Q56" i="26" s="1"/>
  <c r="M53" i="26"/>
  <c r="T51" i="26"/>
  <c r="T52" i="26" s="1"/>
  <c r="S52" i="26"/>
  <c r="R51" i="26"/>
  <c r="R52" i="26" s="1"/>
  <c r="P52" i="26"/>
  <c r="O52" i="26"/>
  <c r="N52" i="26"/>
  <c r="L51" i="26"/>
  <c r="L52" i="26" s="1"/>
  <c r="K52" i="26"/>
  <c r="J52" i="26"/>
  <c r="X46" i="26"/>
  <c r="V46" i="26"/>
  <c r="M46" i="26"/>
  <c r="X45" i="26"/>
  <c r="Y45" i="26" s="1"/>
  <c r="M45" i="26"/>
  <c r="X44" i="26"/>
  <c r="Y44" i="26" s="1"/>
  <c r="M44" i="26"/>
  <c r="X43" i="26"/>
  <c r="W43" i="26"/>
  <c r="W52" i="26" s="1"/>
  <c r="U43" i="26"/>
  <c r="Q43" i="26"/>
  <c r="Q52" i="26" s="1"/>
  <c r="M43" i="26"/>
  <c r="T41" i="26"/>
  <c r="S41" i="26"/>
  <c r="R41" i="26"/>
  <c r="P41" i="26"/>
  <c r="O41" i="26"/>
  <c r="N41" i="26"/>
  <c r="L41" i="26"/>
  <c r="K41" i="26"/>
  <c r="J41" i="26"/>
  <c r="X37" i="26"/>
  <c r="W37" i="26"/>
  <c r="V41" i="26"/>
  <c r="M37" i="26"/>
  <c r="X36" i="26"/>
  <c r="X40" i="26" s="1"/>
  <c r="W36" i="26"/>
  <c r="W40" i="26" s="1"/>
  <c r="U36" i="26"/>
  <c r="Q36" i="26"/>
  <c r="Q41" i="26" s="1"/>
  <c r="Q42" i="26" s="1"/>
  <c r="M36" i="26"/>
  <c r="T34" i="26"/>
  <c r="S34" i="26"/>
  <c r="P34" i="26"/>
  <c r="O34" i="26"/>
  <c r="N34" i="26"/>
  <c r="L34" i="26"/>
  <c r="K34" i="26"/>
  <c r="X33" i="26"/>
  <c r="W33" i="26"/>
  <c r="M33" i="26"/>
  <c r="X32" i="26"/>
  <c r="W32" i="26"/>
  <c r="U32" i="26"/>
  <c r="Q32" i="26"/>
  <c r="Q34" i="26" s="1"/>
  <c r="M32" i="26"/>
  <c r="J31" i="26"/>
  <c r="J35" i="26" s="1"/>
  <c r="X31" i="26"/>
  <c r="X27" i="26"/>
  <c r="T24" i="26"/>
  <c r="T27" i="26" s="1"/>
  <c r="S24" i="26"/>
  <c r="S27" i="26" s="1"/>
  <c r="R24" i="26"/>
  <c r="P24" i="26"/>
  <c r="L24" i="26"/>
  <c r="K24" i="26"/>
  <c r="K27" i="26" s="1"/>
  <c r="J24" i="26"/>
  <c r="X23" i="26"/>
  <c r="W23" i="26"/>
  <c r="M23" i="26"/>
  <c r="X22" i="26"/>
  <c r="W22" i="26"/>
  <c r="U22" i="26"/>
  <c r="Q22" i="26"/>
  <c r="M22" i="26"/>
  <c r="T21" i="26"/>
  <c r="S21" i="26"/>
  <c r="R21" i="26"/>
  <c r="P21" i="26"/>
  <c r="O21" i="26"/>
  <c r="N21" i="26"/>
  <c r="L21" i="26"/>
  <c r="K21" i="26"/>
  <c r="J21" i="26"/>
  <c r="X20" i="26"/>
  <c r="W20" i="26"/>
  <c r="V21" i="26"/>
  <c r="M20" i="26"/>
  <c r="X19" i="26"/>
  <c r="X21" i="26" s="1"/>
  <c r="W19" i="26"/>
  <c r="U19" i="26"/>
  <c r="U21" i="26" s="1"/>
  <c r="Q19" i="26"/>
  <c r="Q21" i="26" s="1"/>
  <c r="M19" i="26"/>
  <c r="T18" i="26"/>
  <c r="S18" i="26"/>
  <c r="R18" i="26"/>
  <c r="P18" i="26"/>
  <c r="O18" i="26"/>
  <c r="N18" i="26"/>
  <c r="L18" i="26"/>
  <c r="K18" i="26"/>
  <c r="J18" i="26"/>
  <c r="X17" i="26"/>
  <c r="W17" i="26"/>
  <c r="M17" i="26"/>
  <c r="X16" i="26"/>
  <c r="X18" i="26" s="1"/>
  <c r="W16" i="26"/>
  <c r="Y16" i="26" s="1"/>
  <c r="U16" i="26"/>
  <c r="U18" i="26" s="1"/>
  <c r="Q16" i="26"/>
  <c r="Q18" i="26" s="1"/>
  <c r="M16" i="26"/>
  <c r="T15" i="26"/>
  <c r="S15" i="26"/>
  <c r="P15" i="26"/>
  <c r="O15" i="26"/>
  <c r="N15" i="26"/>
  <c r="L15" i="26"/>
  <c r="K15" i="26"/>
  <c r="J15" i="26"/>
  <c r="X14" i="26"/>
  <c r="W14" i="26"/>
  <c r="V15" i="26"/>
  <c r="U14" i="26"/>
  <c r="Q14" i="26"/>
  <c r="M14" i="26"/>
  <c r="X13" i="26"/>
  <c r="W13" i="26"/>
  <c r="U13" i="26"/>
  <c r="Q13" i="26"/>
  <c r="M13" i="26"/>
  <c r="M51" i="26" l="1"/>
  <c r="M52" i="26" s="1"/>
  <c r="Q15" i="26"/>
  <c r="X51" i="26"/>
  <c r="M40" i="26"/>
  <c r="U51" i="26"/>
  <c r="U52" i="26" s="1"/>
  <c r="S28" i="26"/>
  <c r="W41" i="26"/>
  <c r="Y53" i="26"/>
  <c r="Y55" i="26" s="1"/>
  <c r="Y56" i="26" s="1"/>
  <c r="W21" i="26"/>
  <c r="S67" i="26"/>
  <c r="T28" i="26"/>
  <c r="X41" i="26"/>
  <c r="U41" i="26"/>
  <c r="W24" i="26"/>
  <c r="Y54" i="26"/>
  <c r="Q28" i="26"/>
  <c r="Q68" i="26" s="1"/>
  <c r="X59" i="26"/>
  <c r="X60" i="26" s="1"/>
  <c r="J28" i="26"/>
  <c r="J42" i="26" s="1"/>
  <c r="M15" i="26"/>
  <c r="X15" i="26"/>
  <c r="Y61" i="26"/>
  <c r="K35" i="26"/>
  <c r="L27" i="26"/>
  <c r="L28" i="26" s="1"/>
  <c r="P28" i="26"/>
  <c r="L35" i="26"/>
  <c r="O28" i="26"/>
  <c r="T67" i="26"/>
  <c r="U15" i="26"/>
  <c r="Y14" i="26"/>
  <c r="Y17" i="26"/>
  <c r="Y18" i="26" s="1"/>
  <c r="K28" i="26"/>
  <c r="Y31" i="26"/>
  <c r="Y36" i="26"/>
  <c r="Y46" i="26"/>
  <c r="M55" i="26"/>
  <c r="M56" i="26" s="1"/>
  <c r="M59" i="26"/>
  <c r="M60" i="26" s="1"/>
  <c r="X65" i="26"/>
  <c r="X66" i="26" s="1"/>
  <c r="Y63" i="26"/>
  <c r="L67" i="26"/>
  <c r="P35" i="26"/>
  <c r="Y27" i="26"/>
  <c r="N35" i="26"/>
  <c r="S35" i="26"/>
  <c r="O35" i="26"/>
  <c r="M34" i="26"/>
  <c r="J67" i="26"/>
  <c r="U35" i="26"/>
  <c r="W34" i="26"/>
  <c r="W35" i="26" s="1"/>
  <c r="Y57" i="26"/>
  <c r="W15" i="26"/>
  <c r="Y19" i="26"/>
  <c r="Y20" i="26"/>
  <c r="Y32" i="26"/>
  <c r="Y37" i="26"/>
  <c r="X52" i="26"/>
  <c r="N67" i="26"/>
  <c r="R67" i="26"/>
  <c r="P67" i="26"/>
  <c r="X24" i="26"/>
  <c r="R35" i="26"/>
  <c r="T35" i="26"/>
  <c r="M41" i="26"/>
  <c r="M24" i="26"/>
  <c r="M18" i="26"/>
  <c r="M21" i="26"/>
  <c r="Y23" i="26"/>
  <c r="X34" i="26"/>
  <c r="X35" i="26" s="1"/>
  <c r="V52" i="26"/>
  <c r="V18" i="26"/>
  <c r="V24" i="26"/>
  <c r="W18" i="26"/>
  <c r="Y43" i="26"/>
  <c r="K67" i="26"/>
  <c r="K68" i="26" s="1"/>
  <c r="O67" i="26"/>
  <c r="V55" i="26"/>
  <c r="V56" i="26" s="1"/>
  <c r="Q66" i="26"/>
  <c r="Q67" i="26" s="1"/>
  <c r="Y62" i="26"/>
  <c r="W65" i="26"/>
  <c r="W66" i="26" s="1"/>
  <c r="Y13" i="26"/>
  <c r="Y22" i="26"/>
  <c r="Q35" i="26"/>
  <c r="W55" i="26"/>
  <c r="W56" i="26" s="1"/>
  <c r="Y58" i="26"/>
  <c r="U65" i="26"/>
  <c r="U66" i="26" s="1"/>
  <c r="M65" i="26"/>
  <c r="M66" i="26" s="1"/>
  <c r="U24" i="26"/>
  <c r="Y33" i="26"/>
  <c r="V34" i="26"/>
  <c r="V59" i="26"/>
  <c r="V60" i="26" s="1"/>
  <c r="V59" i="25"/>
  <c r="U67" i="26" l="1"/>
  <c r="Y52" i="26"/>
  <c r="Y40" i="26"/>
  <c r="Y41" i="26" s="1"/>
  <c r="J68" i="26"/>
  <c r="X67" i="26"/>
  <c r="U28" i="26"/>
  <c r="U42" i="26" s="1"/>
  <c r="L42" i="26"/>
  <c r="L68" i="26" s="1"/>
  <c r="W28" i="26"/>
  <c r="W42" i="26" s="1"/>
  <c r="N42" i="26"/>
  <c r="N68" i="26" s="1"/>
  <c r="S42" i="26"/>
  <c r="S68" i="26" s="1"/>
  <c r="Y34" i="26"/>
  <c r="Y35" i="26" s="1"/>
  <c r="Y59" i="26"/>
  <c r="Y60" i="26" s="1"/>
  <c r="O42" i="26"/>
  <c r="O68" i="26" s="1"/>
  <c r="P42" i="26"/>
  <c r="P68" i="26" s="1"/>
  <c r="Y15" i="26"/>
  <c r="M67" i="26"/>
  <c r="Y65" i="26"/>
  <c r="Y66" i="26" s="1"/>
  <c r="R42" i="26"/>
  <c r="R68" i="26" s="1"/>
  <c r="M35" i="26"/>
  <c r="M28" i="26"/>
  <c r="Y21" i="26"/>
  <c r="V28" i="26"/>
  <c r="T42" i="26"/>
  <c r="T68" i="26" s="1"/>
  <c r="Y24" i="26"/>
  <c r="V67" i="26"/>
  <c r="X28" i="26"/>
  <c r="X42" i="26" s="1"/>
  <c r="V35" i="26"/>
  <c r="W67" i="26"/>
  <c r="Y63" i="25"/>
  <c r="W27" i="25"/>
  <c r="T24" i="25"/>
  <c r="S24" i="25"/>
  <c r="R24" i="25"/>
  <c r="P24" i="25"/>
  <c r="O24" i="25"/>
  <c r="N24" i="25"/>
  <c r="L24" i="25"/>
  <c r="K24" i="25"/>
  <c r="J24" i="25"/>
  <c r="X68" i="26" l="1"/>
  <c r="U68" i="26"/>
  <c r="Y67" i="26"/>
  <c r="M42" i="26"/>
  <c r="M68" i="26" s="1"/>
  <c r="W68" i="26"/>
  <c r="Y28" i="26"/>
  <c r="Y42" i="26" s="1"/>
  <c r="V42" i="26"/>
  <c r="V68" i="26" s="1"/>
  <c r="Y64" i="25"/>
  <c r="V52" i="25"/>
  <c r="V48" i="25"/>
  <c r="V42" i="25"/>
  <c r="V37" i="25"/>
  <c r="V33" i="25"/>
  <c r="V30" i="25"/>
  <c r="V23" i="25"/>
  <c r="V24" i="25" s="1"/>
  <c r="V20" i="25"/>
  <c r="V17" i="25"/>
  <c r="V14" i="25"/>
  <c r="Y68" i="26" l="1"/>
  <c r="W66" i="25"/>
  <c r="W65" i="25"/>
  <c r="T59" i="25"/>
  <c r="T60" i="25" s="1"/>
  <c r="S59" i="25"/>
  <c r="S60" i="25" s="1"/>
  <c r="R59" i="25"/>
  <c r="R60" i="25" s="1"/>
  <c r="P59" i="25"/>
  <c r="P60" i="25" s="1"/>
  <c r="O59" i="25"/>
  <c r="O60" i="25" s="1"/>
  <c r="N59" i="25"/>
  <c r="N60" i="25" s="1"/>
  <c r="L59" i="25"/>
  <c r="L60" i="25" s="1"/>
  <c r="K59" i="25"/>
  <c r="K60" i="25" s="1"/>
  <c r="J59" i="25"/>
  <c r="J60" i="25" s="1"/>
  <c r="W58" i="25"/>
  <c r="U58" i="25"/>
  <c r="Q58" i="25"/>
  <c r="M58" i="25"/>
  <c r="X57" i="25"/>
  <c r="W57" i="25"/>
  <c r="U57" i="25"/>
  <c r="Q57" i="25"/>
  <c r="M57" i="25"/>
  <c r="X56" i="25"/>
  <c r="W56" i="25"/>
  <c r="U56" i="25"/>
  <c r="Q56" i="25"/>
  <c r="M56" i="25"/>
  <c r="X55" i="25"/>
  <c r="W55" i="25"/>
  <c r="U55" i="25"/>
  <c r="Q55" i="25"/>
  <c r="M55" i="25"/>
  <c r="T53" i="25"/>
  <c r="T54" i="25" s="1"/>
  <c r="S53" i="25"/>
  <c r="S54" i="25" s="1"/>
  <c r="R53" i="25"/>
  <c r="R54" i="25" s="1"/>
  <c r="P53" i="25"/>
  <c r="P54" i="25" s="1"/>
  <c r="O53" i="25"/>
  <c r="O54" i="25" s="1"/>
  <c r="N53" i="25"/>
  <c r="N54" i="25" s="1"/>
  <c r="L53" i="25"/>
  <c r="L54" i="25" s="1"/>
  <c r="K53" i="25"/>
  <c r="K54" i="25" s="1"/>
  <c r="X52" i="25"/>
  <c r="W52" i="25"/>
  <c r="M52" i="25"/>
  <c r="X51" i="25"/>
  <c r="W51" i="25"/>
  <c r="U51" i="25"/>
  <c r="U53" i="25" s="1"/>
  <c r="U54" i="25" s="1"/>
  <c r="Q51" i="25"/>
  <c r="Q53" i="25" s="1"/>
  <c r="Q54" i="25" s="1"/>
  <c r="M51" i="25"/>
  <c r="J53" i="25"/>
  <c r="J54" i="25" s="1"/>
  <c r="T49" i="25"/>
  <c r="T50" i="25" s="1"/>
  <c r="S49" i="25"/>
  <c r="S50" i="25" s="1"/>
  <c r="R49" i="25"/>
  <c r="R50" i="25" s="1"/>
  <c r="P49" i="25"/>
  <c r="P50" i="25" s="1"/>
  <c r="O49" i="25"/>
  <c r="O50" i="25" s="1"/>
  <c r="N49" i="25"/>
  <c r="N50" i="25" s="1"/>
  <c r="L49" i="25"/>
  <c r="L50" i="25" s="1"/>
  <c r="K49" i="25"/>
  <c r="K50" i="25" s="1"/>
  <c r="V49" i="25"/>
  <c r="X48" i="25"/>
  <c r="W48" i="25"/>
  <c r="M48" i="25"/>
  <c r="X47" i="25"/>
  <c r="W47" i="25"/>
  <c r="U47" i="25"/>
  <c r="U49" i="25" s="1"/>
  <c r="U50" i="25" s="1"/>
  <c r="Q47" i="25"/>
  <c r="Q49" i="25" s="1"/>
  <c r="Q50" i="25" s="1"/>
  <c r="M47" i="25"/>
  <c r="J49" i="25"/>
  <c r="J50" i="25" s="1"/>
  <c r="T45" i="25"/>
  <c r="T46" i="25" s="1"/>
  <c r="S45" i="25"/>
  <c r="S46" i="25" s="1"/>
  <c r="R45" i="25"/>
  <c r="R46" i="25" s="1"/>
  <c r="P45" i="25"/>
  <c r="P46" i="25" s="1"/>
  <c r="O45" i="25"/>
  <c r="O46" i="25" s="1"/>
  <c r="N45" i="25"/>
  <c r="N46" i="25" s="1"/>
  <c r="L45" i="25"/>
  <c r="L46" i="25" s="1"/>
  <c r="K45" i="25"/>
  <c r="K46" i="25" s="1"/>
  <c r="X44" i="25"/>
  <c r="V44" i="25"/>
  <c r="M44" i="25"/>
  <c r="X43" i="25"/>
  <c r="V43" i="25"/>
  <c r="M43" i="25"/>
  <c r="X42" i="25"/>
  <c r="W42" i="25"/>
  <c r="M42" i="25"/>
  <c r="X41" i="25"/>
  <c r="W41" i="25"/>
  <c r="U41" i="25"/>
  <c r="U45" i="25" s="1"/>
  <c r="U46" i="25" s="1"/>
  <c r="Q41" i="25"/>
  <c r="Q45" i="25" s="1"/>
  <c r="Q46" i="25" s="1"/>
  <c r="M41" i="25"/>
  <c r="J45" i="25"/>
  <c r="J46" i="25" s="1"/>
  <c r="T38" i="25"/>
  <c r="T39" i="25" s="1"/>
  <c r="S38" i="25"/>
  <c r="S39" i="25" s="1"/>
  <c r="R38" i="25"/>
  <c r="R39" i="25" s="1"/>
  <c r="P38" i="25"/>
  <c r="P39" i="25" s="1"/>
  <c r="O38" i="25"/>
  <c r="O39" i="25" s="1"/>
  <c r="N38" i="25"/>
  <c r="N39" i="25" s="1"/>
  <c r="L38" i="25"/>
  <c r="L39" i="25" s="1"/>
  <c r="K38" i="25"/>
  <c r="K39" i="25" s="1"/>
  <c r="X37" i="25"/>
  <c r="W37" i="25"/>
  <c r="M37" i="25"/>
  <c r="X36" i="25"/>
  <c r="W36" i="25"/>
  <c r="U36" i="25"/>
  <c r="U38" i="25" s="1"/>
  <c r="U39" i="25" s="1"/>
  <c r="Q36" i="25"/>
  <c r="Q38" i="25" s="1"/>
  <c r="Q39" i="25" s="1"/>
  <c r="M36" i="25"/>
  <c r="J38" i="25"/>
  <c r="J39" i="25" s="1"/>
  <c r="T34" i="25"/>
  <c r="S34" i="25"/>
  <c r="R34" i="25"/>
  <c r="P34" i="25"/>
  <c r="O34" i="25"/>
  <c r="N34" i="25"/>
  <c r="L34" i="25"/>
  <c r="K34" i="25"/>
  <c r="X33" i="25"/>
  <c r="W33" i="25"/>
  <c r="M33" i="25"/>
  <c r="J34" i="25"/>
  <c r="X32" i="25"/>
  <c r="W32" i="25"/>
  <c r="U32" i="25"/>
  <c r="U34" i="25" s="1"/>
  <c r="Q32" i="25"/>
  <c r="Q34" i="25" s="1"/>
  <c r="M32" i="25"/>
  <c r="T31" i="25"/>
  <c r="S31" i="25"/>
  <c r="R31" i="25"/>
  <c r="P31" i="25"/>
  <c r="O31" i="25"/>
  <c r="N31" i="25"/>
  <c r="L31" i="25"/>
  <c r="K31" i="25"/>
  <c r="J31" i="25"/>
  <c r="X30" i="25"/>
  <c r="W30" i="25"/>
  <c r="M30" i="25"/>
  <c r="X29" i="25"/>
  <c r="W29" i="25"/>
  <c r="U29" i="25"/>
  <c r="U31" i="25" s="1"/>
  <c r="Q29" i="25"/>
  <c r="M29" i="25"/>
  <c r="T27" i="25"/>
  <c r="S27" i="25"/>
  <c r="R27" i="25"/>
  <c r="P27" i="25"/>
  <c r="O27" i="25"/>
  <c r="N27" i="25"/>
  <c r="L27" i="25"/>
  <c r="K27" i="25"/>
  <c r="J27" i="25"/>
  <c r="X26" i="25"/>
  <c r="V26" i="25"/>
  <c r="M26" i="25"/>
  <c r="X25" i="25"/>
  <c r="V25" i="25"/>
  <c r="M25" i="25"/>
  <c r="X23" i="25"/>
  <c r="W23" i="25"/>
  <c r="M23" i="25"/>
  <c r="X22" i="25"/>
  <c r="W22" i="25"/>
  <c r="U22" i="25"/>
  <c r="Q22" i="25"/>
  <c r="M22" i="25"/>
  <c r="T21" i="25"/>
  <c r="S21" i="25"/>
  <c r="R21" i="25"/>
  <c r="P21" i="25"/>
  <c r="O21" i="25"/>
  <c r="N21" i="25"/>
  <c r="L21" i="25"/>
  <c r="K21" i="25"/>
  <c r="J21" i="25"/>
  <c r="X20" i="25"/>
  <c r="W20" i="25"/>
  <c r="M20" i="25"/>
  <c r="X19" i="25"/>
  <c r="W19" i="25"/>
  <c r="U19" i="25"/>
  <c r="U21" i="25" s="1"/>
  <c r="Q19" i="25"/>
  <c r="Q21" i="25" s="1"/>
  <c r="M19" i="25"/>
  <c r="T18" i="25"/>
  <c r="S18" i="25"/>
  <c r="R18" i="25"/>
  <c r="P18" i="25"/>
  <c r="O18" i="25"/>
  <c r="N18" i="25"/>
  <c r="L18" i="25"/>
  <c r="K18" i="25"/>
  <c r="J18" i="25"/>
  <c r="X17" i="25"/>
  <c r="W17" i="25"/>
  <c r="M17" i="25"/>
  <c r="X16" i="25"/>
  <c r="W16" i="25"/>
  <c r="U16" i="25"/>
  <c r="U18" i="25" s="1"/>
  <c r="Q16" i="25"/>
  <c r="Q18" i="25" s="1"/>
  <c r="M16" i="25"/>
  <c r="T15" i="25"/>
  <c r="S15" i="25"/>
  <c r="R15" i="25"/>
  <c r="P15" i="25"/>
  <c r="O15" i="25"/>
  <c r="N15" i="25"/>
  <c r="L15" i="25"/>
  <c r="K15" i="25"/>
  <c r="X14" i="25"/>
  <c r="W14" i="25"/>
  <c r="U14" i="25"/>
  <c r="Q14" i="25"/>
  <c r="M14" i="25"/>
  <c r="X13" i="25"/>
  <c r="W13" i="25"/>
  <c r="U13" i="25"/>
  <c r="Q13" i="25"/>
  <c r="J15" i="25"/>
  <c r="W24" i="25" l="1"/>
  <c r="M24" i="25"/>
  <c r="X38" i="25"/>
  <c r="X39" i="25" s="1"/>
  <c r="X49" i="25"/>
  <c r="X50" i="25" s="1"/>
  <c r="Q24" i="25"/>
  <c r="Q27" i="25" s="1"/>
  <c r="U24" i="25"/>
  <c r="U27" i="25" s="1"/>
  <c r="X24" i="25"/>
  <c r="X34" i="25"/>
  <c r="V27" i="25"/>
  <c r="X27" i="25"/>
  <c r="W18" i="25"/>
  <c r="X45" i="25"/>
  <c r="X46" i="25" s="1"/>
  <c r="X21" i="25"/>
  <c r="X53" i="25"/>
  <c r="X54" i="25" s="1"/>
  <c r="N35" i="25"/>
  <c r="S35" i="25"/>
  <c r="L61" i="25"/>
  <c r="Y26" i="25"/>
  <c r="K28" i="25"/>
  <c r="S28" i="25"/>
  <c r="O35" i="25"/>
  <c r="T35" i="25"/>
  <c r="Y14" i="25"/>
  <c r="R28" i="25"/>
  <c r="L35" i="25"/>
  <c r="R35" i="25"/>
  <c r="P61" i="25"/>
  <c r="T61" i="25"/>
  <c r="U15" i="25"/>
  <c r="Y30" i="25"/>
  <c r="U35" i="25"/>
  <c r="Y43" i="25"/>
  <c r="M31" i="25"/>
  <c r="J35" i="25"/>
  <c r="Y44" i="25"/>
  <c r="U59" i="25"/>
  <c r="U60" i="25" s="1"/>
  <c r="U61" i="25" s="1"/>
  <c r="O28" i="25"/>
  <c r="Y17" i="25"/>
  <c r="Q31" i="25"/>
  <c r="Q35" i="25" s="1"/>
  <c r="X31" i="25"/>
  <c r="K35" i="25"/>
  <c r="P35" i="25"/>
  <c r="W34" i="25"/>
  <c r="M45" i="25"/>
  <c r="M46" i="25" s="1"/>
  <c r="X59" i="25"/>
  <c r="X60" i="25" s="1"/>
  <c r="Y56" i="25"/>
  <c r="Q59" i="25"/>
  <c r="Q60" i="25" s="1"/>
  <c r="Q61" i="25" s="1"/>
  <c r="Y58" i="25"/>
  <c r="N28" i="25"/>
  <c r="X15" i="25"/>
  <c r="W21" i="25"/>
  <c r="Y25" i="25"/>
  <c r="Q15" i="25"/>
  <c r="M18" i="25"/>
  <c r="M21" i="25"/>
  <c r="M27" i="25"/>
  <c r="M59" i="25"/>
  <c r="M60" i="25" s="1"/>
  <c r="M53" i="25"/>
  <c r="M54" i="25" s="1"/>
  <c r="M49" i="25"/>
  <c r="M50" i="25" s="1"/>
  <c r="M38" i="25"/>
  <c r="M39" i="25" s="1"/>
  <c r="V18" i="25"/>
  <c r="Y16" i="25"/>
  <c r="W15" i="25"/>
  <c r="X18" i="25"/>
  <c r="L28" i="25"/>
  <c r="P28" i="25"/>
  <c r="T28" i="25"/>
  <c r="Y23" i="25"/>
  <c r="Y29" i="25"/>
  <c r="W31" i="25"/>
  <c r="Y20" i="25"/>
  <c r="V31" i="25"/>
  <c r="Y37" i="25"/>
  <c r="Y42" i="25"/>
  <c r="N61" i="25"/>
  <c r="R61" i="25"/>
  <c r="Y48" i="25"/>
  <c r="Y52" i="25"/>
  <c r="Y55" i="25"/>
  <c r="V60" i="25"/>
  <c r="Y57" i="25"/>
  <c r="M13" i="25"/>
  <c r="M15" i="25" s="1"/>
  <c r="M34" i="25"/>
  <c r="W38" i="25"/>
  <c r="W39" i="25" s="1"/>
  <c r="J61" i="25"/>
  <c r="W45" i="25"/>
  <c r="W46" i="25" s="1"/>
  <c r="K61" i="25"/>
  <c r="O61" i="25"/>
  <c r="S61" i="25"/>
  <c r="W49" i="25"/>
  <c r="W50" i="25" s="1"/>
  <c r="W53" i="25"/>
  <c r="W54" i="25" s="1"/>
  <c r="W59" i="25"/>
  <c r="W60" i="25" s="1"/>
  <c r="Y33" i="25"/>
  <c r="V38" i="25"/>
  <c r="V39" i="25" s="1"/>
  <c r="Y32" i="25"/>
  <c r="W28" i="25" l="1"/>
  <c r="X35" i="25"/>
  <c r="Q28" i="25"/>
  <c r="Q40" i="25" s="1"/>
  <c r="Q62" i="25" s="1"/>
  <c r="U28" i="25"/>
  <c r="U40" i="25" s="1"/>
  <c r="U62" i="25" s="1"/>
  <c r="X28" i="25"/>
  <c r="N40" i="25"/>
  <c r="N62" i="25" s="1"/>
  <c r="Y27" i="25"/>
  <c r="K40" i="25"/>
  <c r="K62" i="25" s="1"/>
  <c r="X61" i="25"/>
  <c r="W35" i="25"/>
  <c r="S40" i="25"/>
  <c r="S62" i="25" s="1"/>
  <c r="L40" i="25"/>
  <c r="L62" i="25" s="1"/>
  <c r="Y31" i="25"/>
  <c r="O40" i="25"/>
  <c r="O62" i="25" s="1"/>
  <c r="R40" i="25"/>
  <c r="R62" i="25" s="1"/>
  <c r="M35" i="25"/>
  <c r="T40" i="25"/>
  <c r="T62" i="25" s="1"/>
  <c r="Y18" i="25"/>
  <c r="P40" i="25"/>
  <c r="P62" i="25" s="1"/>
  <c r="J28" i="25"/>
  <c r="J40" i="25" s="1"/>
  <c r="J62" i="25" s="1"/>
  <c r="M61" i="25"/>
  <c r="V50" i="25"/>
  <c r="Y47" i="25"/>
  <c r="Y49" i="25" s="1"/>
  <c r="Y50" i="25" s="1"/>
  <c r="V15" i="25"/>
  <c r="Y13" i="25"/>
  <c r="Y15" i="25" s="1"/>
  <c r="V45" i="25"/>
  <c r="V46" i="25" s="1"/>
  <c r="Y41" i="25"/>
  <c r="Y45" i="25" s="1"/>
  <c r="Y46" i="25" s="1"/>
  <c r="Y34" i="25"/>
  <c r="Y59" i="25"/>
  <c r="Y60" i="25" s="1"/>
  <c r="V34" i="25"/>
  <c r="V35" i="25" s="1"/>
  <c r="Y22" i="25"/>
  <c r="Y24" i="25" s="1"/>
  <c r="Y36" i="25"/>
  <c r="Y38" i="25" s="1"/>
  <c r="Y39" i="25" s="1"/>
  <c r="V53" i="25"/>
  <c r="V54" i="25" s="1"/>
  <c r="Y51" i="25"/>
  <c r="Y53" i="25" s="1"/>
  <c r="Y54" i="25" s="1"/>
  <c r="W61" i="25"/>
  <c r="M28" i="25"/>
  <c r="V21" i="25"/>
  <c r="Y19" i="25"/>
  <c r="Y21" i="25" s="1"/>
  <c r="X40" i="25" l="1"/>
  <c r="V28" i="25"/>
  <c r="V40" i="25" s="1"/>
  <c r="X62" i="25"/>
  <c r="M40" i="25"/>
  <c r="M62" i="25" s="1"/>
  <c r="Y28" i="25"/>
  <c r="Y35" i="25"/>
  <c r="V61" i="25"/>
  <c r="W40" i="25"/>
  <c r="W62" i="25" s="1"/>
  <c r="Y61" i="25"/>
  <c r="Y40" i="25" l="1"/>
  <c r="Y62" i="25" s="1"/>
  <c r="V62" i="25"/>
  <c r="V64" i="25" s="1"/>
</calcChain>
</file>

<file path=xl/sharedStrings.xml><?xml version="1.0" encoding="utf-8"?>
<sst xmlns="http://schemas.openxmlformats.org/spreadsheetml/2006/main" count="591" uniqueCount="130">
  <si>
    <t>Transferencias</t>
  </si>
  <si>
    <t xml:space="preserve">Jefe Oficina Asesora de Planeación </t>
  </si>
  <si>
    <t>Jefe Oficina Asesora de Planeación</t>
  </si>
  <si>
    <t>Propósito</t>
  </si>
  <si>
    <t>1. Hacer un nuevo contrato social con igualdad de oportunidades para la inclusión social, productiva y política</t>
  </si>
  <si>
    <t>5. Cerrar las brechas digitales, de cobertura, calidad y competencias a lo largo del ciclo de la formación integral, desde primera infancia hasta la educación superior y continua para la vida</t>
  </si>
  <si>
    <t>16. Transformación pedagógica y mejoramiento de la gestión educativa. Es con los maestros y maestras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</si>
  <si>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</si>
  <si>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</si>
  <si>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</si>
  <si>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</si>
  <si>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</si>
  <si>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t>ADRIANA VILLAMIZAR NAVARRO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</si>
  <si>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</si>
  <si>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</si>
  <si>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Producir 2 Investigaciones para optimizar la gestión de la información y el conocimiento producido a través de los procesos de seguimiento a la política sectorial para su uso y apropiación por parte de los grupos de interés</t>
  </si>
  <si>
    <t>Código: FT-DIP-02-01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</si>
  <si>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</si>
  <si>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</si>
  <si>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</si>
  <si>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</si>
  <si>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</si>
  <si>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 xml:space="preserve"> Logro de ciudad</t>
  </si>
  <si>
    <t>Programa General</t>
  </si>
  <si>
    <t>Metas de Resultado Plan de Desarrollo  2020-2024</t>
  </si>
  <si>
    <t>Meta Proyecto  2020-2024</t>
  </si>
  <si>
    <t>RESPONSABLE</t>
  </si>
  <si>
    <t>RECURSOS ACTUAL</t>
  </si>
  <si>
    <t xml:space="preserve">TOTAL </t>
  </si>
  <si>
    <t>Recursos Administrados</t>
  </si>
  <si>
    <t>Recursos de libre Destinación</t>
  </si>
  <si>
    <t>Producir 10  Investigaciones para optimizar la gestión de la información y el conocimiento producido a través de los procesos de seguimiento a la política sectorial para su uso y apropiación por parte de los grupos de interés</t>
  </si>
  <si>
    <t>Total  meta 5: Implementar 1 estrategia de desarrollo pedagógico permanente  y situada, para la investigación, la innovación y la sistematización de las prácticas con  enfoque territorial</t>
  </si>
  <si>
    <t>Total  meta 7: Implementar 1 estrategia para el fortalecimiento institucional</t>
  </si>
  <si>
    <t>TOTAL PROYECTO  "Investigación, innovación e inspiración: conocimiento, saber y práctica pedagógica para el cierre de brechas de la calidad educativa. Bogotá"</t>
  </si>
  <si>
    <t>Total Meta 3 Implementar 1 estrategia para aumentar el nivel de transferencia del conocimiento producido por el IDEP al campo educativo y del sector</t>
  </si>
  <si>
    <t>TOTAL 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</si>
  <si>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Total Meta 4 Implementar 1 estrategia articulada de promoción y apoyo a colectivos, redes, y docentes investigadores e innovadores de los colegios públicos de Bogotá</t>
  </si>
  <si>
    <t>Total Meta 6 Implementar 1 estrategia eficaz y efectiva de socialización, divulgación  y gestión del conocimiento derivado de las investigaciones y publicaciones del IDEP y de los docentes del Distrito</t>
  </si>
  <si>
    <t>RECURSOS CONTRACRÉDITOS</t>
  </si>
  <si>
    <t xml:space="preserve">RECURSOS CRÉDITOS </t>
  </si>
  <si>
    <t>Subdirectora Académica</t>
  </si>
  <si>
    <t>Código PEP</t>
  </si>
  <si>
    <t xml:space="preserve">Rubro Presupuestal
CÓDIGO POSPRE
</t>
  </si>
  <si>
    <t>Versión: 8</t>
  </si>
  <si>
    <t>NOMBRE CONCEPTO PRESUPUESTAL
NOMBRE POSPRE</t>
  </si>
  <si>
    <t>Fecha de Aprobación: 28/12/2021</t>
  </si>
  <si>
    <t>PM/0219/0112/22010657553</t>
  </si>
  <si>
    <t>PM/0219/0112/22010417553</t>
  </si>
  <si>
    <t>PM/0219/0113/22010057553</t>
  </si>
  <si>
    <t>PM/0219/0114/22010497553</t>
  </si>
  <si>
    <t>PM/0219/0114/22010747553</t>
  </si>
  <si>
    <t>PM/0219/0114/22010487553</t>
  </si>
  <si>
    <t>PM/0219/0114/22010017553</t>
  </si>
  <si>
    <t>Total Meta 2 Producir 3 Investigaciones para optimizar la gestión de la información y el conocimiento producido a través de los procesos de seguimiento a la política sectorial para su uso y apropiación por parte de los grupos de interés</t>
  </si>
  <si>
    <t>Meta vigencia 2023</t>
  </si>
  <si>
    <t>Actividad 2023</t>
  </si>
  <si>
    <t xml:space="preserve">Total Meta 1  Producir 10 investigaciones socioeducativas para contribuir al cumplimiento de las metas sectoriales de cierre de brechas y de transformación pedagógica en el marco del ODS 4 </t>
  </si>
  <si>
    <t>Estrategia 3: Transferencia de conocimiento 2023</t>
  </si>
  <si>
    <t>Total Actividad:  Estrategia 3: Transferencia de conocimiento 2023</t>
  </si>
  <si>
    <t>Estrategia 6: Comunicación, Divulgación y Gestión del Conocimiento 2023</t>
  </si>
  <si>
    <t>Total Actividad:  Estrategia 6: Comunicación, Divulgación y Gestión del Conocimiento 2023</t>
  </si>
  <si>
    <t>Estrategia 7: Fortalecimiento a la gestión institucional 2023</t>
  </si>
  <si>
    <t>Total  Actividad Estrategia 7: Fortalecimiento a la gestión institucional 2023</t>
  </si>
  <si>
    <t>0232020200885210</t>
  </si>
  <si>
    <t>Servicios de Investigación</t>
  </si>
  <si>
    <t>Otros servicios profesionales, técnicos y empresariales n.c.p.</t>
  </si>
  <si>
    <t>O232020200992920</t>
  </si>
  <si>
    <t>Servicios de apoyo educativo</t>
  </si>
  <si>
    <t>O232020200883990</t>
  </si>
  <si>
    <t>O232020200885999</t>
  </si>
  <si>
    <t>Otros servicios de apoyo n.c.p.</t>
  </si>
  <si>
    <t>O232020200883132</t>
  </si>
  <si>
    <t>'Servicios de soporte en tecnologías de la información (TI)</t>
  </si>
  <si>
    <t>O232020200773311</t>
  </si>
  <si>
    <t xml:space="preserve">Derechos de uso de programas informáticos
</t>
  </si>
  <si>
    <r>
      <t>PROGRAMACIÓN PRESUPUESTAL PROYECTO DE INVERSIÓN 2023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</si>
  <si>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CECILIA RINCON VERDUGO</t>
  </si>
  <si>
    <t xml:space="preserve">Directora General </t>
  </si>
  <si>
    <t xml:space="preserve">Producir 20 investigaciones socioeducativas para contribuir al cumplimiento de las metas sectoriales de cierre de brechas y de transformación pedagógica en el marco del ODS 4 </t>
  </si>
  <si>
    <t xml:space="preserve">Producir 5 investigaciones socioeducativas para contribuir al cumplimiento de las metas sectoriales de cierre de brechas y de transformación pedagógica en el marco del ODS 4 </t>
  </si>
  <si>
    <t>Cuota global 2023 Radicado SDH 2022EE45557801 29/09/2022</t>
  </si>
  <si>
    <t xml:space="preserve">INIRIDA MORALES VILLEGAS </t>
  </si>
  <si>
    <t xml:space="preserve">Subdirectora Académica </t>
  </si>
  <si>
    <t>Total Actividad Estrategia 1:   Investigación Emociones, enseñanza y aprendizaje en el aula - 2023</t>
  </si>
  <si>
    <t>Investigación Emociones, enseñanza y aprendizaje en el aula - 2023</t>
  </si>
  <si>
    <t>Total Actividad:  Investigación Caracterización curricular: qué piensan y qué hacen las maestras y los maestros en el aula hoy - 2023</t>
  </si>
  <si>
    <t>Investigación Caracterización curricular: qué piensan y qué hacen las maestras y los maestros en el aula hoy - 2023</t>
  </si>
  <si>
    <t>Total Actividad: Investigación Lenguajes y mediaciones en la educación del siglo XXI: prácticas pedagógicas innovadoras - 2023</t>
  </si>
  <si>
    <t>Total Actividad:   Investigación Ciudadanías participativas: experiencias alternativas en la escuela con niñas, niños y jóvenes - 2023</t>
  </si>
  <si>
    <t xml:space="preserve"> Investigación Ciudadanías participativas: experiencias alternativas en la escuela con niñas, niños y jóvenes - 2023</t>
  </si>
  <si>
    <t>Total Actividad: Investigación Memoria Educativa: el ideario educativo de Abel Rodríguez Céspedes - 2023</t>
  </si>
  <si>
    <t>Investigación Memoria Educativa: el ideario educativo de Abel Rodríguez Céspedes - 2023</t>
  </si>
  <si>
    <t>Asesor 105-02 
Daniel A Taborda C</t>
  </si>
  <si>
    <t>Asesor 105-03 
Jose Cabrera Paz</t>
  </si>
  <si>
    <t>Asesor 105-02 
Ruth Amanda Cortés Salcedo</t>
  </si>
  <si>
    <t>Versión: 01
FECHA:10/01/2023</t>
  </si>
  <si>
    <t>Nota: Anteproyecto Presupuesto 2023 Rad.00106-816 -000862 04/11/2022</t>
  </si>
  <si>
    <t>Total Actividad:   Investigación Sistematización de experiencias - 2023</t>
  </si>
  <si>
    <t>Total Actividad:   Investigación Caracterización de Iniciativas STEM de maestros, niñas, niños y jóvenes - 2023</t>
  </si>
  <si>
    <t>SALDO PENDIENTE POR RECAUDAR_Investigación Sistematización de experiencias - 2023</t>
  </si>
  <si>
    <t>SALDO PENDIENTE POR RECAUDAR_ Investigación Sistematización de experiencias - 2023</t>
  </si>
  <si>
    <t xml:space="preserve"> Investigación Lenguajes y mediaciones en la educación del siglo XXI: prácticas pedagógicas innovadoras - 2023</t>
  </si>
  <si>
    <t>Investigación Caracterización de Iniciativas STEM de maestros, niñas, niños y jóvenes - 2023</t>
  </si>
  <si>
    <t>Estrategia 5: Directivos(as), Maestros y maestras que inspiran 2023</t>
  </si>
  <si>
    <t>Total Actividad:  Estrategia 5: Directivos(as), Maestros y maestras que inspiran 2023</t>
  </si>
  <si>
    <t>Total Actividad:  Estrategia 4: Promoción y apoyo a docentes investigadores e innovadores 2023</t>
  </si>
  <si>
    <t>Estrategia 4: Promoción y apoyo a docentes investigadores e innovadores 2023</t>
  </si>
  <si>
    <t>SALDO PENDIENTE POR RECAUDAR_Estrategia 4: Promoción y apoyo a docentes investigadores e innovadores 2023</t>
  </si>
  <si>
    <t xml:space="preserve">Total Actividad: Investigación Sistematización de experiencias - 2023 </t>
  </si>
  <si>
    <t>Total Actividad:   Investigación Memoria Educativa: el ideario educativo de Abel Rodríguez Céspedes - 2023</t>
  </si>
  <si>
    <t xml:space="preserve">  Investigación Memoria Educativa: el ideario educativo de Abel Rodríguez Céspedes - 2023</t>
  </si>
  <si>
    <t>Adición Convenio No. 3959127 SED-IDEP 2022 " Investigación Sistematización de experiencias - 2023"</t>
  </si>
  <si>
    <t xml:space="preserve">Total Meta 1  Producir 5 investigaciones socioeducativas para contribuir al cumplimiento de las metas sectoriales de cierre de brechas y de transformación pedagógica en el marco del ODS 4 </t>
  </si>
  <si>
    <t>Total Meta 2 Producir 2 Investigaciones para optimizar la gestión de la información y el conocimiento producido a través de los procesos de seguimiento a la política sectorial para su uso y apropiación por parte de los grupos de interés</t>
  </si>
  <si>
    <t>Total Actividad:  Estrategia 5: Directivos Docentes, Maestros y Maestras que Inspiran 2023</t>
  </si>
  <si>
    <t>Estrategia 5: Directivos Docentes, Maestros y Maestras que Inspiran 2023</t>
  </si>
  <si>
    <t>Inírida Morales Villegas</t>
  </si>
  <si>
    <t>Convenio No.4875106-23 "Estrategia 3: Transferencia de conocimiento 2023"</t>
  </si>
  <si>
    <t>Profesional Universitario 219-01</t>
  </si>
  <si>
    <t>JORGE ALFONSO VERDUGO RODRIGUEZ</t>
  </si>
  <si>
    <t>ELIANA MARIA FIGUEROA DORADO</t>
  </si>
  <si>
    <t xml:space="preserve">Director General </t>
  </si>
  <si>
    <t>Convenio No. 4875106-23 "Estrategia 3: Transferencia de conocimiento 2023"</t>
  </si>
  <si>
    <t>Convenio No.4875106-23 Estrategia 4: Promoción y apoyo a docentes investigadores e innovadores 2023</t>
  </si>
  <si>
    <t>Jose Cabrera Paz</t>
  </si>
  <si>
    <t>Versión: 05
FECHA: 07/06/2023</t>
  </si>
  <si>
    <t>Nota: Modificación PAA Rad. 06-817-2023-000738</t>
  </si>
  <si>
    <t>Convenio No.4960242-23 "Estrategia 4: Promoción y apoyo a docentes investigadores e innovadores 2023"</t>
  </si>
  <si>
    <t xml:space="preserve">Asesor 105-02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</si>
</sst>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&quot;$&quot;\ #,##0"/>
    <numFmt numFmtId="167" formatCode="_(&quot;$&quot;\ * #,##0_);_(&quot;$&quot;\ * \(#,##0\);_(&quot;$&quot;\ * &quot;-&quot;??_);_(@_)"/>
    <numFmt numFmtId="168" formatCode="_(&quot;$ &quot;* #,##0_);_(&quot;$ &quot;* \(#,##0\);_(&quot;$ &quot;* \-_);_(@_)"/>
    <numFmt numFmtId="169" formatCode="_-&quot;$&quot;\ * #,##0_-;\-&quot;$&quot;\ * #,##0_-;_-&quot;$&quot;\ * &quot;-&quot;??_-;_-@_-"/>
    <numFmt numFmtId="170" formatCode="_(* #,##0_);_(* \(#,##0\);_(* \-??_);_(@_)"/>
    <numFmt numFmtId="171" formatCode="_-&quot;$&quot;* #,##0_-;\-&quot;$&quot;* #,##0_-;_-&quot;$&quot;* &quot;-&quot;??_-;_-@_-"/>
  </numFmts>
  <fonts count="48">
    <font>
      <sz val="11"/>
      <color rgb="FF22222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b/>
      <sz val="9"/>
      <name val="Arial"/>
      <family val="2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12"/>
      <color theme="1"/>
      <name val="Calibri"/>
      <family val="2"/>
      <charset val="128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7"/>
      <color theme="1"/>
      <name val="Arial"/>
      <family val="2"/>
    </font>
    <font>
      <b/>
      <sz val="11"/>
      <color theme="2" tint="-0.499984740745262"/>
      <name val="Arial"/>
      <family val="2"/>
    </font>
    <font>
      <sz val="7"/>
      <color theme="1"/>
      <name val="Arial"/>
      <family val="2"/>
    </font>
    <font>
      <b/>
      <sz val="8"/>
      <color indexed="63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7"/>
      <color indexed="63"/>
      <name val="Calibri"/>
      <family val="2"/>
    </font>
    <font>
      <b/>
      <sz val="10"/>
      <color rgb="FFFF0000"/>
      <name val="Calibri"/>
      <family val="2"/>
    </font>
    <font>
      <sz val="7"/>
      <color rgb="FF000000"/>
      <name val="Arial"/>
      <family val="2"/>
    </font>
    <font>
      <b/>
      <sz val="10"/>
      <name val="Arial"/>
      <family val="2"/>
    </font>
    <font>
      <sz val="10"/>
      <color indexed="63"/>
      <name val="Calibri"/>
      <family val="2"/>
      <charset val="1"/>
    </font>
    <font>
      <b/>
      <sz val="10"/>
      <color theme="1"/>
      <name val="Arial"/>
      <family val="2"/>
    </font>
    <font>
      <b/>
      <sz val="10"/>
      <color indexed="63"/>
      <name val="Calibri"/>
      <family val="2"/>
    </font>
    <font>
      <sz val="9"/>
      <color rgb="FF000000"/>
      <name val="Arial"/>
      <family val="2"/>
    </font>
    <font>
      <sz val="10"/>
      <color rgb="FF222222"/>
      <name val="Calibri"/>
      <family val="2"/>
    </font>
    <font>
      <b/>
      <sz val="10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rgb="FF92D050"/>
        <bgColor indexed="3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4" fillId="0" borderId="3"/>
    <xf numFmtId="165" fontId="3" fillId="0" borderId="3" applyFont="0" applyFill="0" applyBorder="0" applyAlignment="0" applyProtection="0"/>
    <xf numFmtId="0" fontId="13" fillId="0" borderId="3" applyNumberFormat="0" applyFill="0" applyBorder="0" applyAlignment="0" applyProtection="0"/>
    <xf numFmtId="44" fontId="14" fillId="0" borderId="0" applyFont="0" applyFill="0" applyBorder="0" applyAlignment="0" applyProtection="0"/>
    <xf numFmtId="0" fontId="11" fillId="0" borderId="3"/>
    <xf numFmtId="0" fontId="9" fillId="0" borderId="3" applyNumberFormat="0" applyFill="0" applyBorder="0" applyAlignment="0" applyProtection="0"/>
    <xf numFmtId="42" fontId="11" fillId="0" borderId="3" applyFont="0" applyFill="0" applyBorder="0" applyAlignment="0" applyProtection="0"/>
    <xf numFmtId="165" fontId="2" fillId="0" borderId="3" applyFont="0" applyFill="0" applyBorder="0" applyAlignment="0" applyProtection="0"/>
    <xf numFmtId="44" fontId="11" fillId="0" borderId="3" applyFont="0" applyFill="0" applyBorder="0" applyAlignment="0" applyProtection="0"/>
    <xf numFmtId="0" fontId="2" fillId="0" borderId="3"/>
    <xf numFmtId="168" fontId="16" fillId="0" borderId="3"/>
    <xf numFmtId="0" fontId="1" fillId="0" borderId="3"/>
    <xf numFmtId="41" fontId="1" fillId="0" borderId="3" applyFont="0" applyFill="0" applyBorder="0" applyAlignment="0" applyProtection="0"/>
    <xf numFmtId="164" fontId="1" fillId="0" borderId="3" applyFont="0" applyFill="0" applyBorder="0" applyAlignment="0" applyProtection="0"/>
    <xf numFmtId="165" fontId="1" fillId="0" borderId="3" applyFont="0" applyFill="0" applyBorder="0" applyAlignment="0" applyProtection="0"/>
    <xf numFmtId="43" fontId="1" fillId="0" borderId="3" applyFont="0" applyFill="0" applyBorder="0" applyAlignment="0" applyProtection="0"/>
    <xf numFmtId="0" fontId="29" fillId="0" borderId="3"/>
    <xf numFmtId="41" fontId="29" fillId="0" borderId="3" applyFont="0" applyFill="0" applyBorder="0" applyAlignment="0" applyProtection="0"/>
    <xf numFmtId="0" fontId="29" fillId="0" borderId="3"/>
    <xf numFmtId="0" fontId="12" fillId="0" borderId="3"/>
    <xf numFmtId="43" fontId="12" fillId="0" borderId="3" applyFont="0" applyFill="0" applyBorder="0" applyAlignment="0" applyProtection="0"/>
    <xf numFmtId="165" fontId="16" fillId="0" borderId="3" applyFont="0" applyFill="0" applyBorder="0" applyAlignment="0" applyProtection="0"/>
    <xf numFmtId="9" fontId="16" fillId="0" borderId="3" applyFont="0" applyFill="0" applyBorder="0" applyAlignment="0" applyProtection="0"/>
    <xf numFmtId="0" fontId="16" fillId="0" borderId="3"/>
    <xf numFmtId="0" fontId="10" fillId="0" borderId="3"/>
    <xf numFmtId="9" fontId="10" fillId="0" borderId="3" applyFont="0" applyFill="0" applyBorder="0" applyAlignment="0" applyProtection="0"/>
    <xf numFmtId="43" fontId="10" fillId="0" borderId="3" applyFont="0" applyFill="0" applyBorder="0" applyAlignment="0" applyProtection="0"/>
  </cellStyleXfs>
  <cellXfs count="206">
    <xf numFmtId="0" fontId="0" fillId="0" borderId="0" xfId="0"/>
    <xf numFmtId="168" fontId="22" fillId="10" borderId="3" xfId="11" applyFont="1" applyFill="1" applyAlignment="1">
      <alignment horizontal="center" vertical="center"/>
    </xf>
    <xf numFmtId="0" fontId="17" fillId="0" borderId="3" xfId="12" applyFont="1"/>
    <xf numFmtId="0" fontId="19" fillId="0" borderId="3" xfId="12" applyFont="1"/>
    <xf numFmtId="0" fontId="12" fillId="0" borderId="10" xfId="12" applyFont="1" applyBorder="1" applyAlignment="1">
      <alignment vertical="center"/>
    </xf>
    <xf numFmtId="0" fontId="12" fillId="0" borderId="12" xfId="12" applyFont="1" applyBorder="1" applyAlignment="1">
      <alignment vertical="center"/>
    </xf>
    <xf numFmtId="0" fontId="21" fillId="2" borderId="3" xfId="12" applyFont="1" applyFill="1" applyAlignment="1">
      <alignment vertical="center"/>
    </xf>
    <xf numFmtId="170" fontId="7" fillId="0" borderId="3" xfId="16" applyNumberFormat="1" applyFont="1" applyBorder="1" applyAlignment="1" applyProtection="1">
      <alignment vertical="center" wrapText="1"/>
    </xf>
    <xf numFmtId="0" fontId="19" fillId="0" borderId="3" xfId="12" applyFont="1" applyAlignment="1">
      <alignment vertical="center"/>
    </xf>
    <xf numFmtId="171" fontId="30" fillId="0" borderId="3" xfId="14" applyNumberFormat="1" applyFont="1" applyAlignment="1">
      <alignment vertical="center"/>
    </xf>
    <xf numFmtId="0" fontId="31" fillId="0" borderId="3" xfId="12" applyFont="1" applyAlignment="1">
      <alignment horizontal="right" vertical="center"/>
    </xf>
    <xf numFmtId="171" fontId="19" fillId="0" borderId="3" xfId="4" applyNumberFormat="1" applyFont="1" applyBorder="1"/>
    <xf numFmtId="170" fontId="22" fillId="0" borderId="3" xfId="16" applyNumberFormat="1" applyFont="1" applyBorder="1" applyAlignment="1" applyProtection="1">
      <alignment horizontal="center" vertical="center" wrapText="1"/>
    </xf>
    <xf numFmtId="0" fontId="22" fillId="10" borderId="17" xfId="12" applyFont="1" applyFill="1" applyBorder="1" applyAlignment="1">
      <alignment horizontal="center" vertical="center" wrapText="1"/>
    </xf>
    <xf numFmtId="168" fontId="22" fillId="0" borderId="3" xfId="11" applyFont="1" applyAlignment="1">
      <alignment vertical="center"/>
    </xf>
    <xf numFmtId="168" fontId="8" fillId="0" borderId="3" xfId="12" applyNumberFormat="1" applyFont="1" applyAlignment="1">
      <alignment vertical="center"/>
    </xf>
    <xf numFmtId="0" fontId="19" fillId="0" borderId="17" xfId="12" applyFont="1" applyBorder="1"/>
    <xf numFmtId="168" fontId="22" fillId="6" borderId="21" xfId="11" applyFont="1" applyFill="1" applyBorder="1" applyAlignment="1">
      <alignment horizontal="center" vertical="center" wrapText="1"/>
    </xf>
    <xf numFmtId="168" fontId="22" fillId="6" borderId="21" xfId="11" applyFont="1" applyFill="1" applyBorder="1" applyAlignment="1">
      <alignment vertical="center" wrapText="1"/>
    </xf>
    <xf numFmtId="170" fontId="8" fillId="0" borderId="3" xfId="16" applyNumberFormat="1" applyFont="1" applyBorder="1" applyAlignment="1" applyProtection="1">
      <alignment vertical="center" wrapText="1"/>
    </xf>
    <xf numFmtId="0" fontId="35" fillId="0" borderId="3" xfId="12" applyFont="1"/>
    <xf numFmtId="0" fontId="36" fillId="0" borderId="3" xfId="12" applyFont="1"/>
    <xf numFmtId="0" fontId="37" fillId="0" borderId="3" xfId="12" applyFont="1"/>
    <xf numFmtId="170" fontId="22" fillId="0" borderId="3" xfId="16" applyNumberFormat="1" applyFont="1" applyBorder="1" applyAlignment="1" applyProtection="1">
      <alignment vertical="center"/>
    </xf>
    <xf numFmtId="0" fontId="28" fillId="0" borderId="3" xfId="12" applyFont="1" applyAlignment="1">
      <alignment vertical="center" wrapText="1"/>
    </xf>
    <xf numFmtId="0" fontId="22" fillId="10" borderId="3" xfId="12" applyFont="1" applyFill="1" applyAlignment="1">
      <alignment horizontal="center" vertical="center" wrapText="1"/>
    </xf>
    <xf numFmtId="167" fontId="8" fillId="0" borderId="23" xfId="0" applyNumberFormat="1" applyFont="1" applyBorder="1" applyAlignment="1">
      <alignment horizontal="left" vertical="center" wrapText="1"/>
    </xf>
    <xf numFmtId="168" fontId="8" fillId="5" borderId="23" xfId="11" applyFont="1" applyFill="1" applyBorder="1" applyAlignment="1">
      <alignment horizontal="center" vertical="center"/>
    </xf>
    <xf numFmtId="168" fontId="8" fillId="5" borderId="23" xfId="11" applyFont="1" applyFill="1" applyBorder="1" applyAlignment="1">
      <alignment horizontal="center" vertical="center" wrapText="1"/>
    </xf>
    <xf numFmtId="169" fontId="5" fillId="0" borderId="23" xfId="0" applyNumberFormat="1" applyFont="1" applyBorder="1" applyAlignment="1">
      <alignment horizontal="left" vertical="center"/>
    </xf>
    <xf numFmtId="168" fontId="24" fillId="0" borderId="23" xfId="4" applyNumberFormat="1" applyFont="1" applyFill="1" applyBorder="1" applyAlignment="1">
      <alignment vertical="center"/>
    </xf>
    <xf numFmtId="169" fontId="8" fillId="0" borderId="23" xfId="0" applyNumberFormat="1" applyFont="1" applyBorder="1" applyAlignment="1">
      <alignment horizontal="left" vertical="center"/>
    </xf>
    <xf numFmtId="0" fontId="23" fillId="0" borderId="23" xfId="12" applyFont="1" applyBorder="1" applyAlignment="1">
      <alignment vertical="center" wrapText="1"/>
    </xf>
    <xf numFmtId="0" fontId="8" fillId="0" borderId="23" xfId="0" applyFont="1" applyBorder="1" applyAlignment="1">
      <alignment horizontal="left" vertical="center" wrapText="1"/>
    </xf>
    <xf numFmtId="168" fontId="32" fillId="15" borderId="21" xfId="11" applyFont="1" applyFill="1" applyBorder="1" applyAlignment="1">
      <alignment horizontal="center" vertical="center" wrapText="1"/>
    </xf>
    <xf numFmtId="168" fontId="32" fillId="14" borderId="21" xfId="11" applyFont="1" applyFill="1" applyBorder="1" applyAlignment="1">
      <alignment horizontal="center" vertical="center" wrapText="1"/>
    </xf>
    <xf numFmtId="168" fontId="22" fillId="16" borderId="21" xfId="11" applyFont="1" applyFill="1" applyBorder="1" applyAlignment="1">
      <alignment horizontal="center" vertical="center" wrapText="1"/>
    </xf>
    <xf numFmtId="168" fontId="22" fillId="16" borderId="21" xfId="11" applyFont="1" applyFill="1" applyBorder="1" applyAlignment="1">
      <alignment vertical="center" wrapText="1"/>
    </xf>
    <xf numFmtId="0" fontId="8" fillId="4" borderId="23" xfId="12" applyFont="1" applyFill="1" applyBorder="1" applyAlignment="1">
      <alignment horizontal="left" vertical="center" wrapText="1"/>
    </xf>
    <xf numFmtId="1" fontId="8" fillId="0" borderId="23" xfId="0" quotePrefix="1" applyNumberFormat="1" applyFont="1" applyBorder="1" applyAlignment="1">
      <alignment horizontal="center" vertical="center" wrapText="1"/>
    </xf>
    <xf numFmtId="0" fontId="34" fillId="0" borderId="23" xfId="0" applyFont="1" applyBorder="1" applyAlignment="1">
      <alignment horizontal="left" vertical="center" wrapText="1"/>
    </xf>
    <xf numFmtId="167" fontId="0" fillId="0" borderId="23" xfId="4" applyNumberFormat="1" applyFont="1" applyFill="1" applyBorder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168" fontId="8" fillId="0" borderId="23" xfId="11" applyFont="1" applyBorder="1" applyAlignment="1">
      <alignment horizontal="center" vertical="center"/>
    </xf>
    <xf numFmtId="168" fontId="8" fillId="0" borderId="23" xfId="11" applyFont="1" applyBorder="1" applyAlignment="1">
      <alignment horizontal="center" vertical="center" wrapText="1"/>
    </xf>
    <xf numFmtId="168" fontId="26" fillId="7" borderId="23" xfId="14" applyNumberFormat="1" applyFont="1" applyFill="1" applyBorder="1" applyAlignment="1">
      <alignment vertical="center"/>
    </xf>
    <xf numFmtId="168" fontId="24" fillId="0" borderId="23" xfId="14" applyNumberFormat="1" applyFont="1" applyFill="1" applyBorder="1" applyAlignment="1">
      <alignment vertical="center"/>
    </xf>
    <xf numFmtId="168" fontId="8" fillId="0" borderId="23" xfId="11" applyFont="1" applyBorder="1" applyAlignment="1">
      <alignment vertical="center" wrapText="1"/>
    </xf>
    <xf numFmtId="171" fontId="15" fillId="11" borderId="23" xfId="14" applyNumberFormat="1" applyFont="1" applyFill="1" applyBorder="1" applyAlignment="1">
      <alignment vertical="center" wrapText="1"/>
    </xf>
    <xf numFmtId="169" fontId="24" fillId="0" borderId="23" xfId="12" applyNumberFormat="1" applyFont="1" applyBorder="1" applyAlignment="1">
      <alignment horizontal="right" vertical="center" wrapText="1"/>
    </xf>
    <xf numFmtId="166" fontId="20" fillId="0" borderId="23" xfId="0" applyNumberFormat="1" applyFont="1" applyBorder="1" applyAlignment="1">
      <alignment vertical="center"/>
    </xf>
    <xf numFmtId="0" fontId="8" fillId="0" borderId="23" xfId="12" applyFont="1" applyBorder="1" applyAlignment="1">
      <alignment horizontal="left" vertical="center" wrapText="1"/>
    </xf>
    <xf numFmtId="171" fontId="8" fillId="5" borderId="23" xfId="14" applyNumberFormat="1" applyFont="1" applyFill="1" applyBorder="1" applyAlignment="1">
      <alignment vertical="center" wrapText="1"/>
    </xf>
    <xf numFmtId="168" fontId="26" fillId="8" borderId="23" xfId="14" applyNumberFormat="1" applyFont="1" applyFill="1" applyBorder="1" applyAlignment="1">
      <alignment vertical="center"/>
    </xf>
    <xf numFmtId="0" fontId="8" fillId="0" borderId="23" xfId="0" applyFont="1" applyBorder="1" applyAlignment="1">
      <alignment vertical="center" wrapText="1"/>
    </xf>
    <xf numFmtId="168" fontId="24" fillId="5" borderId="23" xfId="11" applyFont="1" applyFill="1" applyBorder="1" applyAlignment="1">
      <alignment horizontal="center" vertical="center" wrapText="1"/>
    </xf>
    <xf numFmtId="171" fontId="8" fillId="0" borderId="23" xfId="4" applyNumberFormat="1" applyFont="1" applyFill="1" applyBorder="1" applyAlignment="1">
      <alignment vertical="center" wrapText="1"/>
    </xf>
    <xf numFmtId="0" fontId="23" fillId="0" borderId="23" xfId="12" applyFont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8" fillId="5" borderId="23" xfId="0" applyFont="1" applyFill="1" applyBorder="1" applyAlignment="1">
      <alignment horizontal="left" vertical="center" wrapText="1"/>
    </xf>
    <xf numFmtId="0" fontId="8" fillId="0" borderId="23" xfId="0" quotePrefix="1" applyFont="1" applyBorder="1" applyAlignment="1">
      <alignment horizontal="center" vertical="center" wrapText="1"/>
    </xf>
    <xf numFmtId="171" fontId="26" fillId="7" borderId="23" xfId="14" applyNumberFormat="1" applyFont="1" applyFill="1" applyBorder="1" applyAlignment="1">
      <alignment vertical="center"/>
    </xf>
    <xf numFmtId="169" fontId="15" fillId="11" borderId="23" xfId="14" applyNumberFormat="1" applyFont="1" applyFill="1" applyBorder="1" applyAlignment="1">
      <alignment vertical="center" wrapText="1"/>
    </xf>
    <xf numFmtId="168" fontId="26" fillId="9" borderId="23" xfId="12" applyNumberFormat="1" applyFont="1" applyFill="1" applyBorder="1" applyAlignment="1">
      <alignment horizontal="center" vertical="center" wrapText="1"/>
    </xf>
    <xf numFmtId="168" fontId="26" fillId="13" borderId="23" xfId="12" applyNumberFormat="1" applyFont="1" applyFill="1" applyBorder="1" applyAlignment="1">
      <alignment horizontal="center" vertical="center" wrapText="1"/>
    </xf>
    <xf numFmtId="171" fontId="19" fillId="0" borderId="3" xfId="12" applyNumberFormat="1" applyFont="1" applyAlignment="1">
      <alignment horizontal="center" vertical="center" wrapText="1"/>
    </xf>
    <xf numFmtId="1" fontId="8" fillId="0" borderId="20" xfId="0" quotePrefix="1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167" fontId="8" fillId="0" borderId="23" xfId="0" applyNumberFormat="1" applyFont="1" applyBorder="1" applyAlignment="1">
      <alignment horizontal="right" vertical="center" wrapText="1"/>
    </xf>
    <xf numFmtId="167" fontId="8" fillId="0" borderId="8" xfId="0" applyNumberFormat="1" applyFont="1" applyBorder="1" applyAlignment="1">
      <alignment horizontal="right" vertical="center" wrapText="1"/>
    </xf>
    <xf numFmtId="171" fontId="19" fillId="0" borderId="17" xfId="12" applyNumberFormat="1" applyFont="1" applyBorder="1"/>
    <xf numFmtId="0" fontId="8" fillId="0" borderId="23" xfId="12" applyFont="1" applyBorder="1" applyAlignment="1">
      <alignment horizontal="center" vertical="center" wrapText="1"/>
    </xf>
    <xf numFmtId="171" fontId="38" fillId="0" borderId="3" xfId="12" applyNumberFormat="1" applyFont="1" applyAlignment="1">
      <alignment horizontal="center" vertical="center" wrapText="1"/>
    </xf>
    <xf numFmtId="166" fontId="31" fillId="0" borderId="3" xfId="4" applyNumberFormat="1" applyFont="1" applyBorder="1" applyAlignment="1">
      <alignment vertical="center"/>
    </xf>
    <xf numFmtId="166" fontId="19" fillId="0" borderId="3" xfId="12" applyNumberFormat="1" applyFont="1"/>
    <xf numFmtId="0" fontId="20" fillId="0" borderId="1" xfId="0" applyFont="1" applyBorder="1" applyAlignment="1">
      <alignment horizontal="center" vertical="center" wrapText="1"/>
    </xf>
    <xf numFmtId="49" fontId="40" fillId="2" borderId="1" xfId="0" applyNumberFormat="1" applyFont="1" applyFill="1" applyBorder="1" applyAlignment="1">
      <alignment horizontal="center" vertical="center" wrapText="1"/>
    </xf>
    <xf numFmtId="0" fontId="19" fillId="0" borderId="3" xfId="12" applyFont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168" fontId="12" fillId="0" borderId="23" xfId="4" applyNumberFormat="1" applyFont="1" applyFill="1" applyBorder="1" applyAlignment="1">
      <alignment vertical="center"/>
    </xf>
    <xf numFmtId="168" fontId="7" fillId="5" borderId="23" xfId="11" applyFont="1" applyFill="1" applyBorder="1" applyAlignment="1">
      <alignment horizontal="center" vertical="center"/>
    </xf>
    <xf numFmtId="168" fontId="7" fillId="5" borderId="23" xfId="11" applyFont="1" applyFill="1" applyBorder="1" applyAlignment="1">
      <alignment horizontal="center" vertical="center" wrapText="1"/>
    </xf>
    <xf numFmtId="168" fontId="41" fillId="7" borderId="23" xfId="14" applyNumberFormat="1" applyFont="1" applyFill="1" applyBorder="1" applyAlignment="1">
      <alignment vertical="center"/>
    </xf>
    <xf numFmtId="168" fontId="7" fillId="0" borderId="23" xfId="11" applyFont="1" applyBorder="1" applyAlignment="1">
      <alignment horizontal="center" vertical="center" wrapText="1"/>
    </xf>
    <xf numFmtId="171" fontId="41" fillId="11" borderId="23" xfId="14" applyNumberFormat="1" applyFont="1" applyFill="1" applyBorder="1" applyAlignment="1">
      <alignment vertical="center" wrapText="1"/>
    </xf>
    <xf numFmtId="168" fontId="7" fillId="0" borderId="23" xfId="11" applyFont="1" applyBorder="1" applyAlignment="1">
      <alignment vertical="center" wrapText="1"/>
    </xf>
    <xf numFmtId="168" fontId="41" fillId="8" borderId="23" xfId="14" applyNumberFormat="1" applyFont="1" applyFill="1" applyBorder="1" applyAlignment="1">
      <alignment vertical="center"/>
    </xf>
    <xf numFmtId="171" fontId="7" fillId="0" borderId="23" xfId="4" applyNumberFormat="1" applyFont="1" applyFill="1" applyBorder="1" applyAlignment="1">
      <alignment vertical="center" wrapText="1"/>
    </xf>
    <xf numFmtId="171" fontId="41" fillId="7" borderId="23" xfId="14" applyNumberFormat="1" applyFont="1" applyFill="1" applyBorder="1" applyAlignment="1">
      <alignment vertical="center"/>
    </xf>
    <xf numFmtId="169" fontId="41" fillId="11" borderId="23" xfId="14" applyNumberFormat="1" applyFont="1" applyFill="1" applyBorder="1" applyAlignment="1">
      <alignment vertical="center" wrapText="1"/>
    </xf>
    <xf numFmtId="168" fontId="41" fillId="9" borderId="23" xfId="12" applyNumberFormat="1" applyFont="1" applyFill="1" applyBorder="1" applyAlignment="1">
      <alignment horizontal="center" vertical="center" wrapText="1"/>
    </xf>
    <xf numFmtId="168" fontId="41" fillId="13" borderId="23" xfId="12" applyNumberFormat="1" applyFont="1" applyFill="1" applyBorder="1" applyAlignment="1">
      <alignment horizontal="center" vertical="center" wrapText="1"/>
    </xf>
    <xf numFmtId="171" fontId="39" fillId="0" borderId="3" xfId="14" applyNumberFormat="1" applyFont="1" applyAlignment="1">
      <alignment vertical="center"/>
    </xf>
    <xf numFmtId="0" fontId="36" fillId="7" borderId="3" xfId="12" applyFont="1" applyFill="1"/>
    <xf numFmtId="0" fontId="23" fillId="0" borderId="23" xfId="12" applyFont="1" applyFill="1" applyBorder="1" applyAlignment="1">
      <alignment vertical="center" wrapText="1"/>
    </xf>
    <xf numFmtId="0" fontId="23" fillId="0" borderId="23" xfId="12" applyFont="1" applyFill="1" applyBorder="1" applyAlignment="1">
      <alignment horizontal="left" vertical="center" wrapText="1"/>
    </xf>
    <xf numFmtId="0" fontId="8" fillId="0" borderId="23" xfId="12" applyFont="1" applyFill="1" applyBorder="1" applyAlignment="1">
      <alignment horizontal="left" vertical="center" wrapText="1"/>
    </xf>
    <xf numFmtId="0" fontId="42" fillId="0" borderId="3" xfId="12" applyFont="1"/>
    <xf numFmtId="168" fontId="43" fillId="6" borderId="21" xfId="11" applyFont="1" applyFill="1" applyBorder="1" applyAlignment="1">
      <alignment horizontal="center" vertical="center" wrapText="1"/>
    </xf>
    <xf numFmtId="168" fontId="43" fillId="6" borderId="21" xfId="11" applyFont="1" applyFill="1" applyBorder="1" applyAlignment="1">
      <alignment vertical="center" wrapText="1"/>
    </xf>
    <xf numFmtId="168" fontId="7" fillId="0" borderId="23" xfId="11" applyFont="1" applyBorder="1" applyAlignment="1">
      <alignment horizontal="center" vertical="center"/>
    </xf>
    <xf numFmtId="169" fontId="12" fillId="0" borderId="23" xfId="12" applyNumberFormat="1" applyFont="1" applyBorder="1" applyAlignment="1">
      <alignment horizontal="right" vertical="center" wrapText="1"/>
    </xf>
    <xf numFmtId="171" fontId="7" fillId="5" borderId="23" xfId="14" applyNumberFormat="1" applyFont="1" applyFill="1" applyBorder="1" applyAlignment="1">
      <alignment vertical="center" wrapText="1"/>
    </xf>
    <xf numFmtId="168" fontId="12" fillId="0" borderId="23" xfId="14" applyNumberFormat="1" applyFont="1" applyFill="1" applyBorder="1" applyAlignment="1">
      <alignment vertical="center"/>
    </xf>
    <xf numFmtId="168" fontId="12" fillId="5" borderId="23" xfId="11" applyFont="1" applyFill="1" applyBorder="1" applyAlignment="1">
      <alignment horizontal="center" vertical="center" wrapText="1"/>
    </xf>
    <xf numFmtId="167" fontId="7" fillId="0" borderId="23" xfId="0" applyNumberFormat="1" applyFont="1" applyBorder="1" applyAlignment="1">
      <alignment horizontal="right" vertical="center" wrapText="1"/>
    </xf>
    <xf numFmtId="0" fontId="42" fillId="0" borderId="17" xfId="12" applyFont="1" applyBorder="1"/>
    <xf numFmtId="171" fontId="44" fillId="0" borderId="3" xfId="12" applyNumberFormat="1" applyFont="1" applyAlignment="1">
      <alignment horizontal="center" vertical="center" wrapText="1"/>
    </xf>
    <xf numFmtId="168" fontId="43" fillId="10" borderId="3" xfId="11" applyFont="1" applyFill="1" applyAlignment="1">
      <alignment horizontal="center" vertical="center"/>
    </xf>
    <xf numFmtId="168" fontId="43" fillId="0" borderId="3" xfId="11" applyFont="1" applyAlignment="1">
      <alignment vertical="center"/>
    </xf>
    <xf numFmtId="168" fontId="7" fillId="0" borderId="3" xfId="12" applyNumberFormat="1" applyFont="1" applyAlignment="1">
      <alignment vertical="center"/>
    </xf>
    <xf numFmtId="171" fontId="42" fillId="0" borderId="3" xfId="4" applyNumberFormat="1" applyFont="1" applyBorder="1"/>
    <xf numFmtId="168" fontId="43" fillId="15" borderId="21" xfId="11" applyFont="1" applyFill="1" applyBorder="1" applyAlignment="1">
      <alignment horizontal="center" vertical="center" wrapText="1"/>
    </xf>
    <xf numFmtId="168" fontId="43" fillId="14" borderId="21" xfId="11" applyFont="1" applyFill="1" applyBorder="1" applyAlignment="1">
      <alignment horizontal="center" vertical="center" wrapText="1"/>
    </xf>
    <xf numFmtId="167" fontId="46" fillId="0" borderId="23" xfId="4" applyNumberFormat="1" applyFont="1" applyFill="1" applyBorder="1" applyAlignment="1">
      <alignment vertical="center"/>
    </xf>
    <xf numFmtId="169" fontId="7" fillId="0" borderId="23" xfId="0" applyNumberFormat="1" applyFont="1" applyBorder="1" applyAlignment="1">
      <alignment horizontal="left" vertical="center"/>
    </xf>
    <xf numFmtId="166" fontId="21" fillId="0" borderId="23" xfId="0" applyNumberFormat="1" applyFont="1" applyBorder="1" applyAlignment="1">
      <alignment vertical="center"/>
    </xf>
    <xf numFmtId="167" fontId="7" fillId="0" borderId="23" xfId="0" applyNumberFormat="1" applyFont="1" applyBorder="1" applyAlignment="1">
      <alignment horizontal="left" vertical="center" wrapText="1"/>
    </xf>
    <xf numFmtId="169" fontId="7" fillId="0" borderId="23" xfId="0" applyNumberFormat="1" applyFont="1" applyFill="1" applyBorder="1" applyAlignment="1">
      <alignment horizontal="left" vertical="center"/>
    </xf>
    <xf numFmtId="168" fontId="7" fillId="0" borderId="23" xfId="11" applyFont="1" applyFill="1" applyBorder="1" applyAlignment="1">
      <alignment horizontal="center" vertical="center"/>
    </xf>
    <xf numFmtId="168" fontId="7" fillId="0" borderId="23" xfId="11" applyFont="1" applyFill="1" applyBorder="1" applyAlignment="1">
      <alignment horizontal="center" vertical="center" wrapText="1"/>
    </xf>
    <xf numFmtId="0" fontId="39" fillId="0" borderId="3" xfId="12" applyFont="1" applyAlignment="1">
      <alignment horizontal="right" vertical="center"/>
    </xf>
    <xf numFmtId="168" fontId="42" fillId="0" borderId="3" xfId="12" applyNumberFormat="1" applyFont="1"/>
    <xf numFmtId="0" fontId="42" fillId="0" borderId="3" xfId="12" applyFont="1" applyAlignment="1">
      <alignment vertical="center"/>
    </xf>
    <xf numFmtId="171" fontId="47" fillId="0" borderId="3" xfId="12" applyNumberFormat="1" applyFont="1" applyAlignment="1">
      <alignment horizontal="center" vertical="center" wrapText="1"/>
    </xf>
    <xf numFmtId="49" fontId="40" fillId="0" borderId="1" xfId="5" applyNumberFormat="1" applyFont="1" applyFill="1" applyBorder="1" applyAlignment="1">
      <alignment horizontal="center" vertical="center" wrapText="1"/>
    </xf>
    <xf numFmtId="49" fontId="45" fillId="0" borderId="23" xfId="5" applyNumberFormat="1" applyFont="1" applyFill="1" applyBorder="1" applyAlignment="1">
      <alignment horizontal="justify" vertical="center" wrapText="1"/>
    </xf>
    <xf numFmtId="0" fontId="8" fillId="0" borderId="23" xfId="0" applyFont="1" applyFill="1" applyBorder="1" applyAlignment="1">
      <alignment vertical="center" wrapText="1"/>
    </xf>
    <xf numFmtId="49" fontId="40" fillId="0" borderId="2" xfId="5" applyNumberFormat="1" applyFont="1" applyBorder="1" applyAlignment="1">
      <alignment horizontal="center" vertical="center" wrapText="1"/>
    </xf>
    <xf numFmtId="49" fontId="40" fillId="0" borderId="23" xfId="5" applyNumberFormat="1" applyFont="1" applyFill="1" applyBorder="1" applyAlignment="1">
      <alignment horizontal="center" vertical="center" wrapText="1"/>
    </xf>
    <xf numFmtId="49" fontId="20" fillId="0" borderId="25" xfId="5" applyNumberFormat="1" applyFont="1" applyFill="1" applyBorder="1" applyAlignment="1">
      <alignment horizontal="left" vertical="center" wrapText="1"/>
    </xf>
    <xf numFmtId="44" fontId="42" fillId="0" borderId="3" xfId="4" applyFont="1" applyBorder="1"/>
    <xf numFmtId="44" fontId="42" fillId="0" borderId="3" xfId="12" applyNumberFormat="1" applyFont="1"/>
    <xf numFmtId="49" fontId="20" fillId="0" borderId="23" xfId="5" applyNumberFormat="1" applyFont="1" applyFill="1" applyBorder="1" applyAlignment="1">
      <alignment horizontal="center" vertical="center" wrapText="1"/>
    </xf>
    <xf numFmtId="49" fontId="20" fillId="0" borderId="1" xfId="5" applyNumberFormat="1" applyFont="1" applyFill="1" applyBorder="1" applyAlignment="1">
      <alignment horizontal="center" vertical="center" wrapText="1"/>
    </xf>
    <xf numFmtId="49" fontId="20" fillId="0" borderId="1" xfId="5" applyNumberFormat="1" applyFont="1" applyFill="1" applyBorder="1" applyAlignment="1">
      <alignment horizontal="left" vertical="center" wrapText="1"/>
    </xf>
    <xf numFmtId="0" fontId="17" fillId="0" borderId="16" xfId="12" applyFont="1" applyBorder="1" applyAlignment="1">
      <alignment horizontal="center"/>
    </xf>
    <xf numFmtId="0" fontId="17" fillId="0" borderId="7" xfId="12" applyFont="1" applyBorder="1" applyAlignment="1">
      <alignment horizontal="center"/>
    </xf>
    <xf numFmtId="0" fontId="17" fillId="0" borderId="14" xfId="12" applyFont="1" applyBorder="1" applyAlignment="1">
      <alignment horizontal="center"/>
    </xf>
    <xf numFmtId="0" fontId="17" fillId="0" borderId="5" xfId="12" applyFont="1" applyBorder="1" applyAlignment="1">
      <alignment horizontal="center"/>
    </xf>
    <xf numFmtId="0" fontId="17" fillId="0" borderId="3" xfId="12" applyFont="1" applyAlignment="1">
      <alignment horizontal="center"/>
    </xf>
    <xf numFmtId="0" fontId="17" fillId="0" borderId="6" xfId="12" applyFont="1" applyBorder="1" applyAlignment="1">
      <alignment horizontal="center"/>
    </xf>
    <xf numFmtId="0" fontId="17" fillId="0" borderId="9" xfId="12" applyFont="1" applyBorder="1" applyAlignment="1">
      <alignment horizontal="center"/>
    </xf>
    <xf numFmtId="0" fontId="17" fillId="0" borderId="17" xfId="12" applyFont="1" applyBorder="1" applyAlignment="1">
      <alignment horizontal="center"/>
    </xf>
    <xf numFmtId="0" fontId="17" fillId="0" borderId="15" xfId="12" applyFont="1" applyBorder="1" applyAlignment="1">
      <alignment horizontal="center"/>
    </xf>
    <xf numFmtId="0" fontId="6" fillId="0" borderId="5" xfId="12" applyFont="1" applyBorder="1" applyAlignment="1">
      <alignment horizontal="center" vertical="center" wrapText="1"/>
    </xf>
    <xf numFmtId="0" fontId="6" fillId="0" borderId="3" xfId="12" applyFont="1" applyAlignment="1">
      <alignment horizontal="center" vertical="center" wrapText="1"/>
    </xf>
    <xf numFmtId="0" fontId="6" fillId="0" borderId="6" xfId="12" applyFont="1" applyBorder="1" applyAlignment="1">
      <alignment horizontal="center" vertical="center" wrapText="1"/>
    </xf>
    <xf numFmtId="0" fontId="18" fillId="2" borderId="4" xfId="12" applyFont="1" applyFill="1" applyBorder="1" applyAlignment="1">
      <alignment horizontal="left" vertical="center"/>
    </xf>
    <xf numFmtId="0" fontId="18" fillId="2" borderId="18" xfId="12" applyFont="1" applyFill="1" applyBorder="1" applyAlignment="1">
      <alignment horizontal="left" vertical="center" wrapText="1"/>
    </xf>
    <xf numFmtId="0" fontId="18" fillId="2" borderId="19" xfId="12" applyFont="1" applyFill="1" applyBorder="1" applyAlignment="1">
      <alignment horizontal="left" vertical="center" wrapText="1"/>
    </xf>
    <xf numFmtId="0" fontId="18" fillId="2" borderId="20" xfId="12" applyFont="1" applyFill="1" applyBorder="1" applyAlignment="1">
      <alignment horizontal="left" vertical="center" wrapText="1"/>
    </xf>
    <xf numFmtId="0" fontId="20" fillId="2" borderId="4" xfId="12" applyFont="1" applyFill="1" applyBorder="1" applyAlignment="1">
      <alignment horizontal="left" vertical="center"/>
    </xf>
    <xf numFmtId="0" fontId="8" fillId="0" borderId="18" xfId="12" applyFont="1" applyBorder="1" applyAlignment="1">
      <alignment horizontal="left" vertical="center"/>
    </xf>
    <xf numFmtId="0" fontId="8" fillId="0" borderId="20" xfId="12" applyFont="1" applyBorder="1" applyAlignment="1">
      <alignment horizontal="left" vertical="center"/>
    </xf>
    <xf numFmtId="0" fontId="8" fillId="0" borderId="22" xfId="12" applyFont="1" applyBorder="1" applyAlignment="1">
      <alignment horizontal="left" vertical="center"/>
    </xf>
    <xf numFmtId="0" fontId="20" fillId="2" borderId="10" xfId="12" applyFont="1" applyFill="1" applyBorder="1" applyAlignment="1">
      <alignment horizontal="left" vertical="center"/>
    </xf>
    <xf numFmtId="0" fontId="20" fillId="2" borderId="12" xfId="12" applyFont="1" applyFill="1" applyBorder="1" applyAlignment="1">
      <alignment horizontal="left" vertical="center"/>
    </xf>
    <xf numFmtId="170" fontId="22" fillId="6" borderId="13" xfId="16" applyNumberFormat="1" applyFont="1" applyFill="1" applyBorder="1" applyAlignment="1" applyProtection="1">
      <alignment horizontal="center" vertical="center" wrapText="1"/>
    </xf>
    <xf numFmtId="170" fontId="22" fillId="6" borderId="8" xfId="16" applyNumberFormat="1" applyFont="1" applyFill="1" applyBorder="1" applyAlignment="1" applyProtection="1">
      <alignment horizontal="center" vertical="center" wrapText="1"/>
    </xf>
    <xf numFmtId="168" fontId="22" fillId="14" borderId="22" xfId="11" applyFont="1" applyFill="1" applyBorder="1" applyAlignment="1">
      <alignment horizontal="center" vertical="center" wrapText="1"/>
    </xf>
    <xf numFmtId="168" fontId="22" fillId="14" borderId="21" xfId="11" applyFont="1" applyFill="1" applyBorder="1" applyAlignment="1">
      <alignment horizontal="center" vertical="center" wrapText="1"/>
    </xf>
    <xf numFmtId="168" fontId="22" fillId="16" borderId="10" xfId="11" applyFont="1" applyFill="1" applyBorder="1" applyAlignment="1">
      <alignment horizontal="center" vertical="center" wrapText="1"/>
    </xf>
    <xf numFmtId="168" fontId="22" fillId="16" borderId="12" xfId="11" applyFont="1" applyFill="1" applyBorder="1" applyAlignment="1">
      <alignment horizontal="center" vertical="center" wrapText="1"/>
    </xf>
    <xf numFmtId="168" fontId="22" fillId="16" borderId="11" xfId="11" applyFont="1" applyFill="1" applyBorder="1" applyAlignment="1">
      <alignment horizontal="center" vertical="center" wrapText="1"/>
    </xf>
    <xf numFmtId="168" fontId="22" fillId="16" borderId="13" xfId="11" applyFont="1" applyFill="1" applyBorder="1" applyAlignment="1">
      <alignment horizontal="center" vertical="center" wrapText="1"/>
    </xf>
    <xf numFmtId="168" fontId="22" fillId="16" borderId="8" xfId="11" applyFont="1" applyFill="1" applyBorder="1" applyAlignment="1">
      <alignment horizontal="center" vertical="center" wrapText="1"/>
    </xf>
    <xf numFmtId="168" fontId="22" fillId="6" borderId="10" xfId="11" applyFont="1" applyFill="1" applyBorder="1" applyAlignment="1">
      <alignment horizontal="center" vertical="center" wrapText="1"/>
    </xf>
    <xf numFmtId="168" fontId="22" fillId="6" borderId="12" xfId="11" applyFont="1" applyFill="1" applyBorder="1" applyAlignment="1">
      <alignment horizontal="center" vertical="center" wrapText="1"/>
    </xf>
    <xf numFmtId="168" fontId="22" fillId="6" borderId="11" xfId="11" applyFont="1" applyFill="1" applyBorder="1" applyAlignment="1">
      <alignment horizontal="center" vertical="center" wrapText="1"/>
    </xf>
    <xf numFmtId="0" fontId="15" fillId="3" borderId="23" xfId="12" applyFont="1" applyFill="1" applyBorder="1" applyAlignment="1">
      <alignment horizontal="center" vertical="center" wrapText="1"/>
    </xf>
    <xf numFmtId="0" fontId="26" fillId="7" borderId="23" xfId="12" applyFont="1" applyFill="1" applyBorder="1" applyAlignment="1">
      <alignment horizontal="center" vertical="center" wrapText="1"/>
    </xf>
    <xf numFmtId="168" fontId="22" fillId="6" borderId="13" xfId="11" applyFont="1" applyFill="1" applyBorder="1" applyAlignment="1">
      <alignment horizontal="center" vertical="center" wrapText="1"/>
    </xf>
    <xf numFmtId="168" fontId="22" fillId="6" borderId="8" xfId="11" applyFont="1" applyFill="1" applyBorder="1" applyAlignment="1">
      <alignment horizontal="center" vertical="center" wrapText="1"/>
    </xf>
    <xf numFmtId="168" fontId="22" fillId="15" borderId="22" xfId="11" applyFont="1" applyFill="1" applyBorder="1" applyAlignment="1">
      <alignment horizontal="center" vertical="center" wrapText="1"/>
    </xf>
    <xf numFmtId="168" fontId="22" fillId="15" borderId="21" xfId="11" applyFont="1" applyFill="1" applyBorder="1" applyAlignment="1">
      <alignment horizontal="center" vertical="center" wrapText="1"/>
    </xf>
    <xf numFmtId="0" fontId="26" fillId="8" borderId="23" xfId="12" applyFont="1" applyFill="1" applyBorder="1" applyAlignment="1">
      <alignment horizontal="center" vertical="center" wrapText="1"/>
    </xf>
    <xf numFmtId="0" fontId="8" fillId="0" borderId="23" xfId="12" applyFont="1" applyBorder="1" applyAlignment="1">
      <alignment horizontal="center" vertical="center" wrapText="1"/>
    </xf>
    <xf numFmtId="0" fontId="25" fillId="8" borderId="23" xfId="12" applyFont="1" applyFill="1" applyBorder="1" applyAlignment="1">
      <alignment horizontal="center" vertical="center" wrapText="1"/>
    </xf>
    <xf numFmtId="0" fontId="25" fillId="12" borderId="23" xfId="12" applyFont="1" applyFill="1" applyBorder="1" applyAlignment="1">
      <alignment horizontal="left" vertical="center" wrapText="1"/>
    </xf>
    <xf numFmtId="170" fontId="22" fillId="0" borderId="7" xfId="16" applyNumberFormat="1" applyFont="1" applyBorder="1" applyAlignment="1" applyProtection="1">
      <alignment horizontal="center" vertical="center"/>
    </xf>
    <xf numFmtId="0" fontId="39" fillId="0" borderId="7" xfId="12" applyFont="1" applyBorder="1" applyAlignment="1">
      <alignment horizontal="left" vertical="center" wrapText="1"/>
    </xf>
    <xf numFmtId="0" fontId="19" fillId="0" borderId="7" xfId="12" applyFont="1" applyBorder="1" applyAlignment="1">
      <alignment horizontal="left" vertical="center" wrapText="1"/>
    </xf>
    <xf numFmtId="0" fontId="28" fillId="0" borderId="3" xfId="12" applyFont="1" applyAlignment="1">
      <alignment horizontal="center" vertical="center" wrapText="1"/>
    </xf>
    <xf numFmtId="170" fontId="22" fillId="0" borderId="3" xfId="16" applyNumberFormat="1" applyFont="1" applyBorder="1" applyAlignment="1" applyProtection="1">
      <alignment horizontal="center" vertical="center"/>
    </xf>
    <xf numFmtId="168" fontId="22" fillId="0" borderId="3" xfId="11" applyFont="1" applyAlignment="1">
      <alignment horizontal="center" vertical="center"/>
    </xf>
    <xf numFmtId="0" fontId="27" fillId="0" borderId="3" xfId="12" applyFont="1" applyAlignment="1">
      <alignment horizontal="center" vertical="center"/>
    </xf>
    <xf numFmtId="168" fontId="8" fillId="0" borderId="3" xfId="12" applyNumberFormat="1" applyFont="1" applyAlignment="1">
      <alignment horizontal="center" vertical="center"/>
    </xf>
    <xf numFmtId="0" fontId="19" fillId="0" borderId="17" xfId="12" applyFont="1" applyBorder="1" applyAlignment="1">
      <alignment horizontal="center" vertical="center" wrapText="1"/>
    </xf>
    <xf numFmtId="168" fontId="43" fillId="6" borderId="10" xfId="11" applyFont="1" applyFill="1" applyBorder="1" applyAlignment="1">
      <alignment horizontal="center" vertical="center" wrapText="1"/>
    </xf>
    <xf numFmtId="168" fontId="43" fillId="6" borderId="12" xfId="11" applyFont="1" applyFill="1" applyBorder="1" applyAlignment="1">
      <alignment horizontal="center" vertical="center" wrapText="1"/>
    </xf>
    <xf numFmtId="168" fontId="43" fillId="6" borderId="11" xfId="11" applyFont="1" applyFill="1" applyBorder="1" applyAlignment="1">
      <alignment horizontal="center" vertical="center" wrapText="1"/>
    </xf>
    <xf numFmtId="168" fontId="43" fillId="6" borderId="13" xfId="11" applyFont="1" applyFill="1" applyBorder="1" applyAlignment="1">
      <alignment horizontal="center" vertical="center" wrapText="1"/>
    </xf>
    <xf numFmtId="168" fontId="43" fillId="6" borderId="8" xfId="11" applyFont="1" applyFill="1" applyBorder="1" applyAlignment="1">
      <alignment horizontal="center" vertical="center" wrapText="1"/>
    </xf>
    <xf numFmtId="168" fontId="43" fillId="15" borderId="22" xfId="11" applyFont="1" applyFill="1" applyBorder="1" applyAlignment="1">
      <alignment horizontal="center" vertical="center" wrapText="1"/>
    </xf>
    <xf numFmtId="168" fontId="43" fillId="15" borderId="21" xfId="11" applyFont="1" applyFill="1" applyBorder="1" applyAlignment="1">
      <alignment horizontal="center" vertical="center" wrapText="1"/>
    </xf>
    <xf numFmtId="168" fontId="43" fillId="14" borderId="22" xfId="11" applyFont="1" applyFill="1" applyBorder="1" applyAlignment="1">
      <alignment horizontal="center" vertical="center" wrapText="1"/>
    </xf>
    <xf numFmtId="168" fontId="43" fillId="14" borderId="21" xfId="11" applyFont="1" applyFill="1" applyBorder="1" applyAlignment="1">
      <alignment horizontal="center" vertical="center" wrapText="1"/>
    </xf>
    <xf numFmtId="168" fontId="7" fillId="0" borderId="3" xfId="12" applyNumberFormat="1" applyFont="1" applyAlignment="1">
      <alignment horizontal="center" vertical="center"/>
    </xf>
    <xf numFmtId="0" fontId="25" fillId="12" borderId="21" xfId="12" applyFont="1" applyFill="1" applyBorder="1" applyAlignment="1">
      <alignment horizontal="left" vertical="center" wrapText="1"/>
    </xf>
    <xf numFmtId="0" fontId="19" fillId="0" borderId="3" xfId="12" applyFont="1" applyAlignment="1">
      <alignment horizontal="left" vertical="center" wrapText="1"/>
    </xf>
    <xf numFmtId="170" fontId="22" fillId="0" borderId="3" xfId="16" applyNumberFormat="1" applyFont="1" applyBorder="1" applyAlignment="1" applyProtection="1">
      <alignment horizontal="center" vertical="center" wrapText="1"/>
    </xf>
    <xf numFmtId="168" fontId="43" fillId="0" borderId="3" xfId="11" applyFont="1" applyAlignment="1">
      <alignment horizontal="center" vertical="center"/>
    </xf>
  </cellXfs>
  <cellStyles count="28">
    <cellStyle name="Hipervínculo 2" xfId="3"/>
    <cellStyle name="Hipervínculo 3" xfId="6"/>
    <cellStyle name="Millares [0] 2" xfId="13"/>
    <cellStyle name="Millares [0] 2 2" xfId="18"/>
    <cellStyle name="Millares 2" xfId="16"/>
    <cellStyle name="Millares 3" xfId="21"/>
    <cellStyle name="Millares 4" xfId="27"/>
    <cellStyle name="Moneda" xfId="4" builtinId="4"/>
    <cellStyle name="Moneda [0] 2" xfId="7"/>
    <cellStyle name="Moneda 2" xfId="9"/>
    <cellStyle name="Moneda 27" xfId="2"/>
    <cellStyle name="Moneda 27 2" xfId="8"/>
    <cellStyle name="Moneda 27 3" xfId="15"/>
    <cellStyle name="Moneda 3" xfId="14"/>
    <cellStyle name="Moneda 4" xfId="22"/>
    <cellStyle name="Normal" xfId="0" builtinId="0"/>
    <cellStyle name="Normal 13" xfId="1"/>
    <cellStyle name="Normal 13 2" xfId="10"/>
    <cellStyle name="Normal 2" xfId="5"/>
    <cellStyle name="Normal 3" xfId="12"/>
    <cellStyle name="Normal 3 2" xfId="19"/>
    <cellStyle name="Normal 4" xfId="17"/>
    <cellStyle name="Normal 4 2" xfId="20"/>
    <cellStyle name="Normal 5" xfId="24"/>
    <cellStyle name="Normal 6" xfId="25"/>
    <cellStyle name="Porcentaje 2" xfId="23"/>
    <cellStyle name="Porcentaje 3" xfId="26"/>
    <cellStyle name="TableStyleLight1" xfId="11"/>
  </cellStyles>
  <dxfs count="0"/>
  <tableStyles count="0" defaultTableStyle="TableStyleMedium2" defaultPivotStyle="PivotStyleLight16"/>
  <colors>
    <mruColors>
      <color rgb="FFFFCCCC"/>
      <color rgb="FFFFCC99"/>
      <color rgb="FFFFCC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05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123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iazi\Downloads\Users\mquintero\Downloads\Plan%20de%20Adquisiciones%20%202018%20INVERSION%20VERSI&#211;N%201%2017%20de%20nov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8"/>
  <sheetViews>
    <sheetView view="pageBreakPreview" topLeftCell="E28" zoomScale="87" zoomScaleNormal="100" zoomScaleSheetLayoutView="87" workbookViewId="0">
      <selection activeCell="F29" sqref="F29:F30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17.71093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5.28515625" style="3" hidden="1" customWidth="1"/>
    <col min="20" max="20" width="10.28515625" style="3" hidden="1" customWidth="1"/>
    <col min="21" max="21" width="17.28515625" style="3" hidden="1" customWidth="1"/>
    <col min="22" max="22" width="18.42578125" style="3" customWidth="1"/>
    <col min="23" max="23" width="18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139"/>
      <c r="B1" s="140"/>
      <c r="C1" s="141"/>
      <c r="D1" s="148" t="s">
        <v>76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50"/>
      <c r="X1" s="156" t="s">
        <v>16</v>
      </c>
      <c r="Y1" s="157"/>
    </row>
    <row r="2" spans="1:25" s="2" customFormat="1" ht="12.75" customHeight="1">
      <c r="A2" s="142"/>
      <c r="B2" s="143"/>
      <c r="C2" s="144"/>
      <c r="D2" s="148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50"/>
      <c r="X2" s="156" t="s">
        <v>44</v>
      </c>
      <c r="Y2" s="157"/>
    </row>
    <row r="3" spans="1:25" s="2" customFormat="1" ht="12" customHeight="1">
      <c r="A3" s="142"/>
      <c r="B3" s="143"/>
      <c r="C3" s="144"/>
      <c r="D3" s="148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50"/>
      <c r="X3" s="156" t="s">
        <v>46</v>
      </c>
      <c r="Y3" s="157"/>
    </row>
    <row r="4" spans="1:25" s="2" customFormat="1" ht="14.25" customHeight="1">
      <c r="A4" s="145"/>
      <c r="B4" s="146"/>
      <c r="C4" s="147"/>
      <c r="D4" s="148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50"/>
      <c r="X4" s="158" t="s">
        <v>17</v>
      </c>
      <c r="Y4" s="158"/>
    </row>
    <row r="5" spans="1:25" ht="12.75" customHeight="1">
      <c r="A5" s="151" t="s">
        <v>18</v>
      </c>
      <c r="B5" s="151"/>
      <c r="C5" s="152" t="s">
        <v>19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4"/>
    </row>
    <row r="6" spans="1:25" ht="11.25" customHeight="1">
      <c r="A6" s="151" t="s">
        <v>20</v>
      </c>
      <c r="B6" s="151"/>
      <c r="C6" s="152" t="s">
        <v>21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4"/>
    </row>
    <row r="7" spans="1:25" ht="12.75" customHeight="1">
      <c r="A7" s="155" t="s">
        <v>3</v>
      </c>
      <c r="B7" s="155"/>
      <c r="C7" s="152" t="s">
        <v>4</v>
      </c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4"/>
    </row>
    <row r="8" spans="1:25" ht="20.45" customHeight="1">
      <c r="A8" s="155" t="s">
        <v>22</v>
      </c>
      <c r="B8" s="155"/>
      <c r="C8" s="152" t="s">
        <v>5</v>
      </c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4"/>
    </row>
    <row r="9" spans="1:25" ht="12" customHeight="1">
      <c r="A9" s="159" t="s">
        <v>23</v>
      </c>
      <c r="B9" s="160"/>
      <c r="C9" s="152" t="s">
        <v>6</v>
      </c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4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61" t="s">
        <v>23</v>
      </c>
      <c r="B11" s="161" t="s">
        <v>24</v>
      </c>
      <c r="C11" s="161" t="s">
        <v>25</v>
      </c>
      <c r="D11" s="161" t="s">
        <v>55</v>
      </c>
      <c r="E11" s="161" t="s">
        <v>42</v>
      </c>
      <c r="F11" s="161" t="s">
        <v>56</v>
      </c>
      <c r="G11" s="161" t="s">
        <v>43</v>
      </c>
      <c r="H11" s="161" t="s">
        <v>45</v>
      </c>
      <c r="I11" s="161" t="s">
        <v>26</v>
      </c>
      <c r="J11" s="170" t="s">
        <v>27</v>
      </c>
      <c r="K11" s="171"/>
      <c r="L11" s="172"/>
      <c r="M11" s="175" t="s">
        <v>28</v>
      </c>
      <c r="N11" s="177" t="s">
        <v>39</v>
      </c>
      <c r="O11" s="177"/>
      <c r="P11" s="177"/>
      <c r="Q11" s="177" t="s">
        <v>28</v>
      </c>
      <c r="R11" s="163" t="s">
        <v>40</v>
      </c>
      <c r="S11" s="163"/>
      <c r="T11" s="163"/>
      <c r="U11" s="163" t="s">
        <v>28</v>
      </c>
      <c r="V11" s="165" t="s">
        <v>27</v>
      </c>
      <c r="W11" s="166"/>
      <c r="X11" s="167"/>
      <c r="Y11" s="168" t="s">
        <v>28</v>
      </c>
    </row>
    <row r="12" spans="1:25" ht="33" customHeight="1">
      <c r="A12" s="162"/>
      <c r="B12" s="162"/>
      <c r="C12" s="162"/>
      <c r="D12" s="162"/>
      <c r="E12" s="162"/>
      <c r="F12" s="162"/>
      <c r="G12" s="162"/>
      <c r="H12" s="162"/>
      <c r="I12" s="162"/>
      <c r="J12" s="17" t="s">
        <v>0</v>
      </c>
      <c r="K12" s="17" t="s">
        <v>29</v>
      </c>
      <c r="L12" s="18" t="s">
        <v>30</v>
      </c>
      <c r="M12" s="176"/>
      <c r="N12" s="34" t="s">
        <v>0</v>
      </c>
      <c r="O12" s="34" t="s">
        <v>29</v>
      </c>
      <c r="P12" s="34" t="s">
        <v>30</v>
      </c>
      <c r="Q12" s="178"/>
      <c r="R12" s="35" t="s">
        <v>0</v>
      </c>
      <c r="S12" s="35" t="s">
        <v>29</v>
      </c>
      <c r="T12" s="35" t="s">
        <v>30</v>
      </c>
      <c r="U12" s="164"/>
      <c r="V12" s="36" t="s">
        <v>0</v>
      </c>
      <c r="W12" s="36" t="s">
        <v>29</v>
      </c>
      <c r="X12" s="37" t="s">
        <v>30</v>
      </c>
      <c r="Y12" s="169"/>
    </row>
    <row r="13" spans="1:25" ht="56.25" customHeight="1">
      <c r="A13" s="180" t="s">
        <v>6</v>
      </c>
      <c r="B13" s="180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/>
      <c r="K13" s="27"/>
      <c r="L13" s="27"/>
      <c r="M13" s="28">
        <f>SUM(J13:L13)</f>
        <v>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30">
        <v>100000000</v>
      </c>
      <c r="W13" s="27">
        <f>SUM(K13-O13+S13)</f>
        <v>0</v>
      </c>
      <c r="X13" s="27">
        <f>SUM(L13-P13+T13)</f>
        <v>0</v>
      </c>
      <c r="Y13" s="28">
        <f>SUM(V13:X13)</f>
        <v>100000000</v>
      </c>
    </row>
    <row r="14" spans="1:25" ht="56.25" customHeight="1">
      <c r="A14" s="180"/>
      <c r="B14" s="180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v>0</v>
      </c>
      <c r="K14" s="43"/>
      <c r="L14" s="43"/>
      <c r="M14" s="28">
        <f t="shared" ref="M14" si="0">SUM(J14:L14)</f>
        <v>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30">
        <f>5000000+3500000</f>
        <v>8500000</v>
      </c>
      <c r="W14" s="27">
        <f t="shared" ref="W14:X14" si="3">SUM(K14-O14+S14)</f>
        <v>0</v>
      </c>
      <c r="X14" s="27">
        <f t="shared" si="3"/>
        <v>0</v>
      </c>
      <c r="Y14" s="28">
        <f t="shared" ref="Y14" si="4">SUM(V14:X14)</f>
        <v>8500000</v>
      </c>
    </row>
    <row r="15" spans="1:25" s="20" customFormat="1" ht="12" customHeight="1">
      <c r="A15" s="180"/>
      <c r="B15" s="180"/>
      <c r="C15" s="174" t="s">
        <v>84</v>
      </c>
      <c r="D15" s="174"/>
      <c r="E15" s="174"/>
      <c r="F15" s="174"/>
      <c r="G15" s="174"/>
      <c r="H15" s="174"/>
      <c r="I15" s="174"/>
      <c r="J15" s="45">
        <f t="shared" ref="J15:Y15" si="5">SUM(J13:J14)</f>
        <v>0</v>
      </c>
      <c r="K15" s="45">
        <f t="shared" si="5"/>
        <v>0</v>
      </c>
      <c r="L15" s="45">
        <f t="shared" si="5"/>
        <v>0</v>
      </c>
      <c r="M15" s="45">
        <f t="shared" si="5"/>
        <v>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45">
        <f t="shared" si="5"/>
        <v>108500000</v>
      </c>
      <c r="W15" s="45">
        <f t="shared" si="5"/>
        <v>0</v>
      </c>
      <c r="X15" s="45">
        <f t="shared" si="5"/>
        <v>0</v>
      </c>
      <c r="Y15" s="45">
        <f t="shared" si="5"/>
        <v>108500000</v>
      </c>
    </row>
    <row r="16" spans="1:25" ht="56.25" customHeight="1">
      <c r="A16" s="180"/>
      <c r="B16" s="180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46"/>
      <c r="K16" s="27"/>
      <c r="L16" s="27"/>
      <c r="M16" s="28">
        <f t="shared" ref="M16:M37" si="6">SUM(J16:L16)</f>
        <v>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30">
        <v>100000000</v>
      </c>
      <c r="W16" s="27">
        <f>SUM(K16-O16+S16)</f>
        <v>0</v>
      </c>
      <c r="X16" s="27">
        <f>SUM(L16-P16+T16)</f>
        <v>0</v>
      </c>
      <c r="Y16" s="44">
        <f t="shared" ref="Y16:Y20" si="7">+V16+W16+X16</f>
        <v>100000000</v>
      </c>
    </row>
    <row r="17" spans="1:25" ht="56.25" customHeight="1">
      <c r="A17" s="180"/>
      <c r="B17" s="180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46">
        <v>0</v>
      </c>
      <c r="K17" s="27"/>
      <c r="L17" s="27"/>
      <c r="M17" s="28">
        <f t="shared" si="6"/>
        <v>0</v>
      </c>
      <c r="N17" s="29"/>
      <c r="O17" s="27"/>
      <c r="P17" s="27"/>
      <c r="Q17" s="28"/>
      <c r="R17" s="29"/>
      <c r="S17" s="27"/>
      <c r="T17" s="27"/>
      <c r="U17" s="28"/>
      <c r="V17" s="30">
        <f>5000000+3500000</f>
        <v>8500000</v>
      </c>
      <c r="W17" s="27">
        <f t="shared" ref="W17:X17" si="8">SUM(K17-O17+S17)</f>
        <v>0</v>
      </c>
      <c r="X17" s="27">
        <f t="shared" si="8"/>
        <v>0</v>
      </c>
      <c r="Y17" s="44">
        <f t="shared" si="7"/>
        <v>8500000</v>
      </c>
    </row>
    <row r="18" spans="1:25" s="21" customFormat="1" ht="12" customHeight="1">
      <c r="A18" s="180"/>
      <c r="B18" s="180"/>
      <c r="C18" s="174" t="s">
        <v>86</v>
      </c>
      <c r="D18" s="174"/>
      <c r="E18" s="174"/>
      <c r="F18" s="174"/>
      <c r="G18" s="174"/>
      <c r="H18" s="174"/>
      <c r="I18" s="174"/>
      <c r="J18" s="45">
        <f t="shared" ref="J18:Y18" si="9">SUM(J16:J17)</f>
        <v>0</v>
      </c>
      <c r="K18" s="45">
        <f t="shared" si="9"/>
        <v>0</v>
      </c>
      <c r="L18" s="45">
        <f t="shared" si="9"/>
        <v>0</v>
      </c>
      <c r="M18" s="45">
        <f t="shared" si="9"/>
        <v>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45">
        <f t="shared" si="9"/>
        <v>108500000</v>
      </c>
      <c r="W18" s="45">
        <f t="shared" si="9"/>
        <v>0</v>
      </c>
      <c r="X18" s="45">
        <f t="shared" si="9"/>
        <v>0</v>
      </c>
      <c r="Y18" s="45">
        <f t="shared" si="9"/>
        <v>108500000</v>
      </c>
    </row>
    <row r="19" spans="1:25" ht="56.25" customHeight="1">
      <c r="A19" s="180"/>
      <c r="B19" s="180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46"/>
      <c r="K19" s="27"/>
      <c r="L19" s="27">
        <v>0</v>
      </c>
      <c r="M19" s="28">
        <f t="shared" si="6"/>
        <v>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30">
        <v>100000000</v>
      </c>
      <c r="W19" s="27">
        <f>SUM(K19-O19+S19)</f>
        <v>0</v>
      </c>
      <c r="X19" s="27">
        <f>SUM(L19-P19+T19)</f>
        <v>0</v>
      </c>
      <c r="Y19" s="44">
        <f t="shared" si="7"/>
        <v>100000000</v>
      </c>
    </row>
    <row r="20" spans="1:25" ht="56.25" customHeight="1">
      <c r="A20" s="180"/>
      <c r="B20" s="180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46">
        <v>0</v>
      </c>
      <c r="K20" s="27"/>
      <c r="L20" s="27">
        <v>0</v>
      </c>
      <c r="M20" s="28">
        <f t="shared" si="6"/>
        <v>0</v>
      </c>
      <c r="N20" s="29"/>
      <c r="O20" s="27"/>
      <c r="P20" s="27"/>
      <c r="Q20" s="28"/>
      <c r="R20" s="29"/>
      <c r="S20" s="27"/>
      <c r="T20" s="27"/>
      <c r="U20" s="28"/>
      <c r="V20" s="30">
        <f>5000000+3500000</f>
        <v>8500000</v>
      </c>
      <c r="W20" s="27">
        <f t="shared" ref="W20:X20" si="10">SUM(K20-O20+S20)</f>
        <v>0</v>
      </c>
      <c r="X20" s="27">
        <f t="shared" si="10"/>
        <v>0</v>
      </c>
      <c r="Y20" s="44">
        <f t="shared" si="7"/>
        <v>8500000</v>
      </c>
    </row>
    <row r="21" spans="1:25" s="21" customFormat="1" ht="15" customHeight="1">
      <c r="A21" s="180"/>
      <c r="B21" s="180"/>
      <c r="C21" s="174" t="s">
        <v>88</v>
      </c>
      <c r="D21" s="174"/>
      <c r="E21" s="174"/>
      <c r="F21" s="174"/>
      <c r="G21" s="174"/>
      <c r="H21" s="174"/>
      <c r="I21" s="174"/>
      <c r="J21" s="45">
        <f t="shared" ref="J21:Y21" si="11">SUM(J19:J20)</f>
        <v>0</v>
      </c>
      <c r="K21" s="45">
        <f t="shared" si="11"/>
        <v>0</v>
      </c>
      <c r="L21" s="45">
        <f t="shared" si="11"/>
        <v>0</v>
      </c>
      <c r="M21" s="45">
        <f t="shared" si="11"/>
        <v>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45">
        <f t="shared" si="11"/>
        <v>108500000</v>
      </c>
      <c r="W21" s="45">
        <f t="shared" si="11"/>
        <v>0</v>
      </c>
      <c r="X21" s="45">
        <f t="shared" si="11"/>
        <v>0</v>
      </c>
      <c r="Y21" s="45">
        <f t="shared" si="11"/>
        <v>108500000</v>
      </c>
    </row>
    <row r="22" spans="1:25" ht="56.25" customHeight="1">
      <c r="A22" s="180"/>
      <c r="B22" s="180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46"/>
      <c r="K22" s="27">
        <v>0</v>
      </c>
      <c r="L22" s="27">
        <v>0</v>
      </c>
      <c r="M22" s="28">
        <f t="shared" si="6"/>
        <v>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30">
        <v>50000000</v>
      </c>
      <c r="W22" s="27">
        <f>SUM(K22-O22+S22)</f>
        <v>0</v>
      </c>
      <c r="X22" s="27">
        <f>SUM(L22-P22+T22)</f>
        <v>0</v>
      </c>
      <c r="Y22" s="28">
        <f>+V22+W22+X22</f>
        <v>50000000</v>
      </c>
    </row>
    <row r="23" spans="1:25" ht="56.25" customHeight="1">
      <c r="A23" s="180"/>
      <c r="B23" s="180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46">
        <v>0</v>
      </c>
      <c r="K23" s="27">
        <v>0</v>
      </c>
      <c r="L23" s="27">
        <v>0</v>
      </c>
      <c r="M23" s="28">
        <f t="shared" si="6"/>
        <v>0</v>
      </c>
      <c r="N23" s="29"/>
      <c r="O23" s="27"/>
      <c r="P23" s="27"/>
      <c r="Q23" s="28"/>
      <c r="R23" s="29"/>
      <c r="S23" s="27"/>
      <c r="T23" s="27"/>
      <c r="U23" s="28"/>
      <c r="V23" s="30">
        <f>5000000+3500000</f>
        <v>8500000</v>
      </c>
      <c r="W23" s="27">
        <f t="shared" ref="V23:X26" si="12">SUM(K23-O23+S23)</f>
        <v>0</v>
      </c>
      <c r="X23" s="27">
        <f t="shared" si="12"/>
        <v>0</v>
      </c>
      <c r="Y23" s="28">
        <f t="shared" ref="Y23:Y26" si="13">+V23+W23+X23</f>
        <v>8500000</v>
      </c>
    </row>
    <row r="24" spans="1:25" ht="15" customHeight="1">
      <c r="A24" s="180"/>
      <c r="B24" s="180"/>
      <c r="C24" s="174" t="s">
        <v>89</v>
      </c>
      <c r="D24" s="174"/>
      <c r="E24" s="174"/>
      <c r="F24" s="174"/>
      <c r="G24" s="174"/>
      <c r="H24" s="174"/>
      <c r="I24" s="174"/>
      <c r="J24" s="45">
        <f t="shared" ref="J24:Y24" si="14">SUM(J22:J23)</f>
        <v>0</v>
      </c>
      <c r="K24" s="45">
        <f t="shared" si="14"/>
        <v>0</v>
      </c>
      <c r="L24" s="45">
        <f t="shared" si="14"/>
        <v>0</v>
      </c>
      <c r="M24" s="45">
        <f t="shared" si="14"/>
        <v>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45">
        <f t="shared" si="14"/>
        <v>58500000</v>
      </c>
      <c r="W24" s="45">
        <f t="shared" si="14"/>
        <v>0</v>
      </c>
      <c r="X24" s="45">
        <f t="shared" si="14"/>
        <v>0</v>
      </c>
      <c r="Y24" s="45">
        <f t="shared" si="14"/>
        <v>58500000</v>
      </c>
    </row>
    <row r="25" spans="1:25" ht="56.25" customHeight="1">
      <c r="A25" s="180"/>
      <c r="B25" s="180"/>
      <c r="C25" s="32" t="s">
        <v>79</v>
      </c>
      <c r="D25" s="32" t="s">
        <v>80</v>
      </c>
      <c r="E25" s="40" t="s">
        <v>47</v>
      </c>
      <c r="F25" s="32" t="s">
        <v>100</v>
      </c>
      <c r="G25" s="39" t="s">
        <v>64</v>
      </c>
      <c r="H25" s="33" t="s">
        <v>65</v>
      </c>
      <c r="I25" s="79" t="s">
        <v>94</v>
      </c>
      <c r="J25" s="46">
        <v>0</v>
      </c>
      <c r="K25" s="43">
        <v>0</v>
      </c>
      <c r="L25" s="27">
        <v>0</v>
      </c>
      <c r="M25" s="28">
        <f t="shared" si="6"/>
        <v>0</v>
      </c>
      <c r="N25" s="29"/>
      <c r="O25" s="27"/>
      <c r="P25" s="27"/>
      <c r="Q25" s="28"/>
      <c r="R25" s="29"/>
      <c r="S25" s="27"/>
      <c r="T25" s="27"/>
      <c r="U25" s="28"/>
      <c r="V25" s="30">
        <f t="shared" si="12"/>
        <v>0</v>
      </c>
      <c r="W25" s="27">
        <v>250000000</v>
      </c>
      <c r="X25" s="27">
        <f t="shared" si="12"/>
        <v>0</v>
      </c>
      <c r="Y25" s="28">
        <f t="shared" si="13"/>
        <v>250000000</v>
      </c>
    </row>
    <row r="26" spans="1:25" ht="56.25" customHeight="1">
      <c r="A26" s="180"/>
      <c r="B26" s="180"/>
      <c r="C26" s="32" t="s">
        <v>79</v>
      </c>
      <c r="D26" s="32" t="s">
        <v>80</v>
      </c>
      <c r="E26" s="40" t="s">
        <v>47</v>
      </c>
      <c r="F26" s="32" t="s">
        <v>101</v>
      </c>
      <c r="G26" s="39" t="s">
        <v>64</v>
      </c>
      <c r="H26" s="33" t="s">
        <v>66</v>
      </c>
      <c r="I26" s="78" t="s">
        <v>41</v>
      </c>
      <c r="J26" s="46">
        <v>0</v>
      </c>
      <c r="K26" s="43">
        <v>0</v>
      </c>
      <c r="L26" s="27">
        <v>0</v>
      </c>
      <c r="M26" s="28">
        <f t="shared" si="6"/>
        <v>0</v>
      </c>
      <c r="N26" s="29"/>
      <c r="O26" s="27"/>
      <c r="P26" s="27"/>
      <c r="Q26" s="28"/>
      <c r="R26" s="29"/>
      <c r="S26" s="27"/>
      <c r="T26" s="27"/>
      <c r="U26" s="28"/>
      <c r="V26" s="30">
        <f t="shared" si="12"/>
        <v>0</v>
      </c>
      <c r="W26" s="27">
        <v>50000000</v>
      </c>
      <c r="X26" s="27">
        <f t="shared" si="12"/>
        <v>0</v>
      </c>
      <c r="Y26" s="28">
        <f t="shared" si="13"/>
        <v>50000000</v>
      </c>
    </row>
    <row r="27" spans="1:25" s="21" customFormat="1" ht="15" customHeight="1">
      <c r="A27" s="180"/>
      <c r="B27" s="180"/>
      <c r="C27" s="174" t="s">
        <v>98</v>
      </c>
      <c r="D27" s="174"/>
      <c r="E27" s="174"/>
      <c r="F27" s="174"/>
      <c r="G27" s="174"/>
      <c r="H27" s="174"/>
      <c r="I27" s="174"/>
      <c r="J27" s="45">
        <f>SUM(J22:J26)</f>
        <v>0</v>
      </c>
      <c r="K27" s="45">
        <f t="shared" ref="K27:U27" si="15">SUM(K22:K26)</f>
        <v>0</v>
      </c>
      <c r="L27" s="45">
        <f t="shared" si="15"/>
        <v>0</v>
      </c>
      <c r="M27" s="45">
        <f t="shared" si="15"/>
        <v>0</v>
      </c>
      <c r="N27" s="45">
        <f t="shared" si="15"/>
        <v>0</v>
      </c>
      <c r="O27" s="45">
        <f t="shared" si="15"/>
        <v>0</v>
      </c>
      <c r="P27" s="45">
        <f t="shared" si="15"/>
        <v>0</v>
      </c>
      <c r="Q27" s="45">
        <f t="shared" si="15"/>
        <v>0</v>
      </c>
      <c r="R27" s="45">
        <f t="shared" si="15"/>
        <v>0</v>
      </c>
      <c r="S27" s="45">
        <f t="shared" si="15"/>
        <v>0</v>
      </c>
      <c r="T27" s="45">
        <f t="shared" si="15"/>
        <v>0</v>
      </c>
      <c r="U27" s="45">
        <f t="shared" si="15"/>
        <v>0</v>
      </c>
      <c r="V27" s="45">
        <f t="shared" ref="V27:X27" si="16">SUM(V25:V26)</f>
        <v>0</v>
      </c>
      <c r="W27" s="45">
        <f t="shared" si="16"/>
        <v>300000000</v>
      </c>
      <c r="X27" s="45">
        <f t="shared" si="16"/>
        <v>0</v>
      </c>
      <c r="Y27" s="45">
        <f>SUM(Y25:Y26)</f>
        <v>300000000</v>
      </c>
    </row>
    <row r="28" spans="1:25" s="22" customFormat="1" ht="24.95" customHeight="1">
      <c r="A28" s="180"/>
      <c r="B28" s="180"/>
      <c r="C28" s="173" t="s">
        <v>57</v>
      </c>
      <c r="D28" s="173"/>
      <c r="E28" s="173"/>
      <c r="F28" s="173"/>
      <c r="G28" s="173"/>
      <c r="H28" s="173"/>
      <c r="I28" s="173"/>
      <c r="J28" s="48" t="e">
        <f>J15+J18+J21+J27+#REF!+#REF!+#REF!+#REF!+#REF!+#REF!</f>
        <v>#REF!</v>
      </c>
      <c r="K28" s="48" t="e">
        <f>K15+K18+K21+K27+#REF!+#REF!+#REF!+JK2+#REF!+#REF!</f>
        <v>#REF!</v>
      </c>
      <c r="L28" s="48" t="e">
        <f>L15+L18+L21+L27+#REF!+#REF!+#REF!+LK2+#REF!+#REF!</f>
        <v>#REF!</v>
      </c>
      <c r="M28" s="48" t="e">
        <f>M15+M18+M21+M27+#REF!+#REF!+#REF!+#REF!+#REF!+#REF!</f>
        <v>#REF!</v>
      </c>
      <c r="N28" s="48" t="e">
        <f>N15+N18+N21+N27+#REF!</f>
        <v>#REF!</v>
      </c>
      <c r="O28" s="48" t="e">
        <f>O15+O18+O21+O27+#REF!</f>
        <v>#REF!</v>
      </c>
      <c r="P28" s="48" t="e">
        <f>P15+P18+P21+P27+#REF!</f>
        <v>#REF!</v>
      </c>
      <c r="Q28" s="48" t="e">
        <f>Q15+Q18+Q21+Q27+#REF!</f>
        <v>#REF!</v>
      </c>
      <c r="R28" s="48" t="e">
        <f>R15+R18+R21+R27+#REF!</f>
        <v>#REF!</v>
      </c>
      <c r="S28" s="48" t="e">
        <f>S15+S18+S21+S27+#REF!</f>
        <v>#REF!</v>
      </c>
      <c r="T28" s="48" t="e">
        <f>T15+T18+T21+T27+#REF!</f>
        <v>#REF!</v>
      </c>
      <c r="U28" s="48" t="e">
        <f>U15+U18+U21+U27+#REF!</f>
        <v>#REF!</v>
      </c>
      <c r="V28" s="48">
        <f>V15+V18+V21+V24+V27</f>
        <v>384000000</v>
      </c>
      <c r="W28" s="48">
        <f>W15+W18+W21+W24+W27</f>
        <v>300000000</v>
      </c>
      <c r="X28" s="48">
        <f>X15+X18+X21+X24+X27</f>
        <v>0</v>
      </c>
      <c r="Y28" s="48">
        <f>Y15+Y18+Y21+Y24+Y27</f>
        <v>684000000</v>
      </c>
    </row>
    <row r="29" spans="1:25" ht="56.25" customHeight="1">
      <c r="A29" s="180"/>
      <c r="B29" s="180"/>
      <c r="C29" s="32" t="s">
        <v>31</v>
      </c>
      <c r="D29" s="32" t="s">
        <v>15</v>
      </c>
      <c r="E29" s="40" t="s">
        <v>48</v>
      </c>
      <c r="F29" s="38" t="s">
        <v>92</v>
      </c>
      <c r="G29" s="66" t="s">
        <v>64</v>
      </c>
      <c r="H29" s="67" t="s">
        <v>65</v>
      </c>
      <c r="I29" s="79" t="s">
        <v>94</v>
      </c>
      <c r="J29" s="49"/>
      <c r="K29" s="27">
        <v>0</v>
      </c>
      <c r="L29" s="27">
        <v>0</v>
      </c>
      <c r="M29" s="28">
        <f t="shared" si="6"/>
        <v>0</v>
      </c>
      <c r="N29" s="29"/>
      <c r="O29" s="27"/>
      <c r="P29" s="27">
        <v>0</v>
      </c>
      <c r="Q29" s="28">
        <f>+N29+O29+P29</f>
        <v>0</v>
      </c>
      <c r="R29" s="29">
        <v>0</v>
      </c>
      <c r="S29" s="27"/>
      <c r="T29" s="27">
        <v>0</v>
      </c>
      <c r="U29" s="28">
        <f>+R29+S29+T29</f>
        <v>0</v>
      </c>
      <c r="V29" s="30">
        <v>100000000</v>
      </c>
      <c r="W29" s="27">
        <f>SUM(K29-O29+S29)</f>
        <v>0</v>
      </c>
      <c r="X29" s="27">
        <f>SUM(L29-P29+T29)</f>
        <v>0</v>
      </c>
      <c r="Y29" s="47">
        <f>V29+W29+X29</f>
        <v>100000000</v>
      </c>
    </row>
    <row r="30" spans="1:25" ht="56.25" customHeight="1">
      <c r="A30" s="180"/>
      <c r="B30" s="180"/>
      <c r="C30" s="32" t="s">
        <v>31</v>
      </c>
      <c r="D30" s="32" t="s">
        <v>15</v>
      </c>
      <c r="E30" s="40" t="s">
        <v>48</v>
      </c>
      <c r="F30" s="38" t="s">
        <v>92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0</v>
      </c>
      <c r="L30" s="27">
        <v>0</v>
      </c>
      <c r="M30" s="28">
        <f t="shared" si="6"/>
        <v>0</v>
      </c>
      <c r="N30" s="29"/>
      <c r="O30" s="27"/>
      <c r="P30" s="27"/>
      <c r="Q30" s="28"/>
      <c r="R30" s="29"/>
      <c r="S30" s="27"/>
      <c r="T30" s="27"/>
      <c r="U30" s="28"/>
      <c r="V30" s="30">
        <f>10000000+7000000</f>
        <v>17000000</v>
      </c>
      <c r="W30" s="27">
        <f t="shared" ref="W30:X30" si="17">SUM(K30-O30+S30)</f>
        <v>0</v>
      </c>
      <c r="X30" s="27">
        <f t="shared" si="17"/>
        <v>0</v>
      </c>
      <c r="Y30" s="47">
        <f t="shared" ref="Y30" si="18">V30+W30+X30</f>
        <v>17000000</v>
      </c>
    </row>
    <row r="31" spans="1:25" s="21" customFormat="1" ht="12" customHeight="1">
      <c r="A31" s="180"/>
      <c r="B31" s="180"/>
      <c r="C31" s="174" t="s">
        <v>91</v>
      </c>
      <c r="D31" s="174"/>
      <c r="E31" s="174"/>
      <c r="F31" s="174"/>
      <c r="G31" s="174"/>
      <c r="H31" s="174"/>
      <c r="I31" s="174"/>
      <c r="J31" s="45">
        <f t="shared" ref="J31:Y31" si="19">SUM(J29:J30)</f>
        <v>0</v>
      </c>
      <c r="K31" s="45">
        <f t="shared" si="19"/>
        <v>0</v>
      </c>
      <c r="L31" s="45">
        <f t="shared" si="19"/>
        <v>0</v>
      </c>
      <c r="M31" s="45">
        <f t="shared" si="19"/>
        <v>0</v>
      </c>
      <c r="N31" s="45">
        <f t="shared" si="19"/>
        <v>0</v>
      </c>
      <c r="O31" s="45">
        <f t="shared" si="19"/>
        <v>0</v>
      </c>
      <c r="P31" s="45">
        <f t="shared" si="19"/>
        <v>0</v>
      </c>
      <c r="Q31" s="45">
        <f t="shared" si="19"/>
        <v>0</v>
      </c>
      <c r="R31" s="45">
        <f t="shared" si="19"/>
        <v>0</v>
      </c>
      <c r="S31" s="45">
        <f t="shared" si="19"/>
        <v>0</v>
      </c>
      <c r="T31" s="45">
        <f t="shared" si="19"/>
        <v>0</v>
      </c>
      <c r="U31" s="45">
        <f t="shared" si="19"/>
        <v>0</v>
      </c>
      <c r="V31" s="45">
        <f t="shared" si="19"/>
        <v>117000000</v>
      </c>
      <c r="W31" s="45">
        <f t="shared" si="19"/>
        <v>0</v>
      </c>
      <c r="X31" s="45">
        <f t="shared" si="19"/>
        <v>0</v>
      </c>
      <c r="Y31" s="45">
        <f t="shared" si="19"/>
        <v>117000000</v>
      </c>
    </row>
    <row r="32" spans="1:25" ht="56.25" customHeight="1">
      <c r="A32" s="180"/>
      <c r="B32" s="180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/>
      <c r="K32" s="27">
        <v>0</v>
      </c>
      <c r="L32" s="27">
        <v>0</v>
      </c>
      <c r="M32" s="28">
        <f t="shared" si="6"/>
        <v>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30">
        <v>100000000</v>
      </c>
      <c r="W32" s="27">
        <f>SUM(K32-O32+S32)</f>
        <v>0</v>
      </c>
      <c r="X32" s="27">
        <f>SUM(L32-P32+T32)</f>
        <v>0</v>
      </c>
      <c r="Y32" s="47">
        <f>V32+W32+X32</f>
        <v>100000000</v>
      </c>
    </row>
    <row r="33" spans="1:25" ht="56.25" customHeight="1">
      <c r="A33" s="180"/>
      <c r="B33" s="180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/>
      <c r="K33" s="27">
        <v>0</v>
      </c>
      <c r="L33" s="27">
        <v>0</v>
      </c>
      <c r="M33" s="28">
        <f t="shared" si="6"/>
        <v>0</v>
      </c>
      <c r="N33" s="50"/>
      <c r="O33" s="27"/>
      <c r="P33" s="27"/>
      <c r="Q33" s="28"/>
      <c r="R33" s="29"/>
      <c r="S33" s="27"/>
      <c r="T33" s="27"/>
      <c r="U33" s="28"/>
      <c r="V33" s="30">
        <f>10000000+7000000</f>
        <v>17000000</v>
      </c>
      <c r="W33" s="27">
        <f t="shared" ref="W33:X33" si="20">SUM(K33-O33+S33)</f>
        <v>0</v>
      </c>
      <c r="X33" s="27">
        <f t="shared" si="20"/>
        <v>0</v>
      </c>
      <c r="Y33" s="47">
        <f t="shared" ref="Y33" si="21">V33+W33+X33</f>
        <v>17000000</v>
      </c>
    </row>
    <row r="34" spans="1:25" s="21" customFormat="1" ht="12" customHeight="1">
      <c r="A34" s="180"/>
      <c r="B34" s="180"/>
      <c r="C34" s="174" t="s">
        <v>99</v>
      </c>
      <c r="D34" s="174"/>
      <c r="E34" s="174"/>
      <c r="F34" s="174"/>
      <c r="G34" s="174"/>
      <c r="H34" s="174"/>
      <c r="I34" s="174"/>
      <c r="J34" s="45">
        <f t="shared" ref="J34:Y34" si="22">SUM(J32:J33)</f>
        <v>0</v>
      </c>
      <c r="K34" s="45">
        <f t="shared" si="22"/>
        <v>0</v>
      </c>
      <c r="L34" s="45">
        <f t="shared" si="22"/>
        <v>0</v>
      </c>
      <c r="M34" s="45">
        <f t="shared" si="22"/>
        <v>0</v>
      </c>
      <c r="N34" s="45">
        <f t="shared" si="22"/>
        <v>0</v>
      </c>
      <c r="O34" s="45">
        <f t="shared" si="22"/>
        <v>0</v>
      </c>
      <c r="P34" s="45">
        <f t="shared" si="22"/>
        <v>0</v>
      </c>
      <c r="Q34" s="45">
        <f t="shared" si="22"/>
        <v>0</v>
      </c>
      <c r="R34" s="45">
        <f t="shared" si="22"/>
        <v>0</v>
      </c>
      <c r="S34" s="45">
        <f t="shared" si="22"/>
        <v>0</v>
      </c>
      <c r="T34" s="45">
        <f t="shared" si="22"/>
        <v>0</v>
      </c>
      <c r="U34" s="45">
        <f t="shared" si="22"/>
        <v>0</v>
      </c>
      <c r="V34" s="45">
        <f t="shared" si="22"/>
        <v>117000000</v>
      </c>
      <c r="W34" s="45">
        <f t="shared" si="22"/>
        <v>0</v>
      </c>
      <c r="X34" s="45">
        <f t="shared" si="22"/>
        <v>0</v>
      </c>
      <c r="Y34" s="45">
        <f t="shared" si="22"/>
        <v>117000000</v>
      </c>
    </row>
    <row r="35" spans="1:25" s="22" customFormat="1" ht="24.95" customHeight="1">
      <c r="A35" s="180"/>
      <c r="B35" s="180"/>
      <c r="C35" s="173" t="s">
        <v>54</v>
      </c>
      <c r="D35" s="173"/>
      <c r="E35" s="173"/>
      <c r="F35" s="173"/>
      <c r="G35" s="173"/>
      <c r="H35" s="173"/>
      <c r="I35" s="173"/>
      <c r="J35" s="48" t="e">
        <f>J31+J34+#REF!</f>
        <v>#REF!</v>
      </c>
      <c r="K35" s="48" t="e">
        <f>K31+K34+#REF!</f>
        <v>#REF!</v>
      </c>
      <c r="L35" s="48" t="e">
        <f>L31+L34+#REF!</f>
        <v>#REF!</v>
      </c>
      <c r="M35" s="48" t="e">
        <f>M31+M34+#REF!</f>
        <v>#REF!</v>
      </c>
      <c r="N35" s="48">
        <f t="shared" ref="N35:Y35" si="23">N31+N34</f>
        <v>0</v>
      </c>
      <c r="O35" s="48">
        <f t="shared" si="23"/>
        <v>0</v>
      </c>
      <c r="P35" s="48">
        <f t="shared" si="23"/>
        <v>0</v>
      </c>
      <c r="Q35" s="48">
        <f t="shared" si="23"/>
        <v>0</v>
      </c>
      <c r="R35" s="48">
        <f t="shared" si="23"/>
        <v>0</v>
      </c>
      <c r="S35" s="48">
        <f t="shared" si="23"/>
        <v>0</v>
      </c>
      <c r="T35" s="48">
        <f t="shared" si="23"/>
        <v>0</v>
      </c>
      <c r="U35" s="48">
        <f t="shared" si="23"/>
        <v>0</v>
      </c>
      <c r="V35" s="48">
        <f t="shared" si="23"/>
        <v>234000000</v>
      </c>
      <c r="W35" s="48">
        <f t="shared" si="23"/>
        <v>0</v>
      </c>
      <c r="X35" s="48">
        <f t="shared" si="23"/>
        <v>0</v>
      </c>
      <c r="Y35" s="48">
        <f t="shared" si="23"/>
        <v>234000000</v>
      </c>
    </row>
    <row r="36" spans="1:25" ht="54.95" customHeight="1">
      <c r="A36" s="180"/>
      <c r="B36" s="180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/>
      <c r="K36" s="28"/>
      <c r="L36" s="28">
        <v>0</v>
      </c>
      <c r="M36" s="28">
        <f t="shared" si="6"/>
        <v>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30">
        <v>150000000</v>
      </c>
      <c r="W36" s="27">
        <f>SUM(K36-O36+S36)</f>
        <v>0</v>
      </c>
      <c r="X36" s="27">
        <f>SUM(L36-P36+T36)</f>
        <v>0</v>
      </c>
      <c r="Y36" s="47">
        <f>V36+W36+X36</f>
        <v>150000000</v>
      </c>
    </row>
    <row r="37" spans="1:25" ht="54.95" customHeight="1">
      <c r="A37" s="180"/>
      <c r="B37" s="180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/>
      <c r="K37" s="28"/>
      <c r="L37" s="28">
        <v>0</v>
      </c>
      <c r="M37" s="28">
        <f t="shared" si="6"/>
        <v>0</v>
      </c>
      <c r="N37" s="26"/>
      <c r="O37" s="27"/>
      <c r="P37" s="27"/>
      <c r="Q37" s="28"/>
      <c r="R37" s="29"/>
      <c r="S37" s="27"/>
      <c r="T37" s="27"/>
      <c r="U37" s="28"/>
      <c r="V37" s="30">
        <f>20000000+14000000</f>
        <v>34000000</v>
      </c>
      <c r="W37" s="27">
        <f t="shared" ref="W37:X37" si="24">SUM(K37-O37+S37)</f>
        <v>0</v>
      </c>
      <c r="X37" s="27">
        <f t="shared" si="24"/>
        <v>0</v>
      </c>
      <c r="Y37" s="47">
        <f t="shared" ref="Y37" si="25">V37+W37+X37</f>
        <v>34000000</v>
      </c>
    </row>
    <row r="38" spans="1:25" s="21" customFormat="1" ht="12" customHeight="1">
      <c r="A38" s="180"/>
      <c r="B38" s="180"/>
      <c r="C38" s="174" t="s">
        <v>59</v>
      </c>
      <c r="D38" s="174"/>
      <c r="E38" s="174"/>
      <c r="F38" s="174"/>
      <c r="G38" s="174"/>
      <c r="H38" s="174"/>
      <c r="I38" s="174"/>
      <c r="J38" s="45">
        <f t="shared" ref="J38:Y38" si="26">SUM(J36:J37)</f>
        <v>0</v>
      </c>
      <c r="K38" s="45">
        <f t="shared" si="26"/>
        <v>0</v>
      </c>
      <c r="L38" s="45">
        <f t="shared" si="26"/>
        <v>0</v>
      </c>
      <c r="M38" s="45">
        <f t="shared" si="26"/>
        <v>0</v>
      </c>
      <c r="N38" s="45">
        <f t="shared" si="26"/>
        <v>0</v>
      </c>
      <c r="O38" s="45">
        <f t="shared" si="26"/>
        <v>0</v>
      </c>
      <c r="P38" s="45">
        <f t="shared" si="26"/>
        <v>0</v>
      </c>
      <c r="Q38" s="45">
        <f t="shared" si="26"/>
        <v>0</v>
      </c>
      <c r="R38" s="45">
        <f t="shared" si="26"/>
        <v>0</v>
      </c>
      <c r="S38" s="45">
        <f t="shared" si="26"/>
        <v>0</v>
      </c>
      <c r="T38" s="45">
        <f t="shared" si="26"/>
        <v>0</v>
      </c>
      <c r="U38" s="45">
        <f t="shared" si="26"/>
        <v>0</v>
      </c>
      <c r="V38" s="45">
        <f t="shared" si="26"/>
        <v>184000000</v>
      </c>
      <c r="W38" s="45">
        <f t="shared" si="26"/>
        <v>0</v>
      </c>
      <c r="X38" s="45">
        <f t="shared" si="26"/>
        <v>0</v>
      </c>
      <c r="Y38" s="45">
        <f t="shared" si="26"/>
        <v>184000000</v>
      </c>
    </row>
    <row r="39" spans="1:25" s="22" customFormat="1" ht="24.95" customHeight="1">
      <c r="A39" s="180"/>
      <c r="B39" s="180"/>
      <c r="C39" s="173" t="s">
        <v>35</v>
      </c>
      <c r="D39" s="173"/>
      <c r="E39" s="173"/>
      <c r="F39" s="173"/>
      <c r="G39" s="173"/>
      <c r="H39" s="173"/>
      <c r="I39" s="173"/>
      <c r="J39" s="48">
        <f>SUM(J38)</f>
        <v>0</v>
      </c>
      <c r="K39" s="48">
        <f t="shared" ref="K39:Y39" si="27">SUM(K38)</f>
        <v>0</v>
      </c>
      <c r="L39" s="48">
        <f t="shared" si="27"/>
        <v>0</v>
      </c>
      <c r="M39" s="48">
        <f t="shared" si="27"/>
        <v>0</v>
      </c>
      <c r="N39" s="48">
        <f t="shared" si="27"/>
        <v>0</v>
      </c>
      <c r="O39" s="48">
        <f t="shared" si="27"/>
        <v>0</v>
      </c>
      <c r="P39" s="48">
        <f t="shared" si="27"/>
        <v>0</v>
      </c>
      <c r="Q39" s="48">
        <f t="shared" si="27"/>
        <v>0</v>
      </c>
      <c r="R39" s="48">
        <f t="shared" si="27"/>
        <v>0</v>
      </c>
      <c r="S39" s="48">
        <f t="shared" si="27"/>
        <v>0</v>
      </c>
      <c r="T39" s="48">
        <f t="shared" si="27"/>
        <v>0</v>
      </c>
      <c r="U39" s="48">
        <f t="shared" si="27"/>
        <v>0</v>
      </c>
      <c r="V39" s="48">
        <f>SUM(V38)</f>
        <v>184000000</v>
      </c>
      <c r="W39" s="48">
        <f t="shared" si="27"/>
        <v>0</v>
      </c>
      <c r="X39" s="48">
        <f t="shared" si="27"/>
        <v>0</v>
      </c>
      <c r="Y39" s="48">
        <f t="shared" si="27"/>
        <v>184000000</v>
      </c>
    </row>
    <row r="40" spans="1:25" s="21" customFormat="1" ht="37.5" customHeight="1">
      <c r="A40" s="180"/>
      <c r="B40" s="179" t="s">
        <v>36</v>
      </c>
      <c r="C40" s="179"/>
      <c r="D40" s="179"/>
      <c r="E40" s="179"/>
      <c r="F40" s="179"/>
      <c r="G40" s="179"/>
      <c r="H40" s="179"/>
      <c r="I40" s="179"/>
      <c r="J40" s="53" t="e">
        <f t="shared" ref="J40:Y40" si="28">J28+J35+J39</f>
        <v>#REF!</v>
      </c>
      <c r="K40" s="53" t="e">
        <f t="shared" si="28"/>
        <v>#REF!</v>
      </c>
      <c r="L40" s="53" t="e">
        <f t="shared" si="28"/>
        <v>#REF!</v>
      </c>
      <c r="M40" s="53" t="e">
        <f t="shared" si="28"/>
        <v>#REF!</v>
      </c>
      <c r="N40" s="53" t="e">
        <f t="shared" si="28"/>
        <v>#REF!</v>
      </c>
      <c r="O40" s="53" t="e">
        <f t="shared" si="28"/>
        <v>#REF!</v>
      </c>
      <c r="P40" s="53" t="e">
        <f t="shared" si="28"/>
        <v>#REF!</v>
      </c>
      <c r="Q40" s="53" t="e">
        <f t="shared" si="28"/>
        <v>#REF!</v>
      </c>
      <c r="R40" s="53" t="e">
        <f t="shared" si="28"/>
        <v>#REF!</v>
      </c>
      <c r="S40" s="53" t="e">
        <f t="shared" si="28"/>
        <v>#REF!</v>
      </c>
      <c r="T40" s="53" t="e">
        <f t="shared" si="28"/>
        <v>#REF!</v>
      </c>
      <c r="U40" s="53" t="e">
        <f t="shared" si="28"/>
        <v>#REF!</v>
      </c>
      <c r="V40" s="53">
        <f t="shared" si="28"/>
        <v>802000000</v>
      </c>
      <c r="W40" s="53">
        <f t="shared" si="28"/>
        <v>300000000</v>
      </c>
      <c r="X40" s="53">
        <f t="shared" si="28"/>
        <v>0</v>
      </c>
      <c r="Y40" s="53">
        <f t="shared" si="28"/>
        <v>1102000000</v>
      </c>
    </row>
    <row r="41" spans="1:25" ht="54.6" customHeight="1">
      <c r="A41" s="180" t="s">
        <v>6</v>
      </c>
      <c r="B41" s="180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/>
      <c r="K41" s="55"/>
      <c r="L41" s="28"/>
      <c r="M41" s="28">
        <f t="shared" ref="M41:M44" si="29">SUM(J41:L41)</f>
        <v>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30">
        <v>444000000</v>
      </c>
      <c r="W41" s="27">
        <f t="shared" ref="V41:X44" si="30">SUM(K41-O41+S41)</f>
        <v>0</v>
      </c>
      <c r="X41" s="27">
        <f t="shared" si="30"/>
        <v>0</v>
      </c>
      <c r="Y41" s="56">
        <f>V41+W41+X41</f>
        <v>444000000</v>
      </c>
    </row>
    <row r="42" spans="1:25" ht="54.6" customHeight="1">
      <c r="A42" s="180"/>
      <c r="B42" s="180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/>
      <c r="K42" s="55"/>
      <c r="L42" s="28"/>
      <c r="M42" s="28">
        <f t="shared" si="29"/>
        <v>0</v>
      </c>
      <c r="N42" s="31"/>
      <c r="O42" s="27"/>
      <c r="P42" s="27"/>
      <c r="Q42" s="28"/>
      <c r="R42" s="29"/>
      <c r="S42" s="27"/>
      <c r="T42" s="27"/>
      <c r="U42" s="28"/>
      <c r="V42" s="30">
        <f>20000000+14000000</f>
        <v>34000000</v>
      </c>
      <c r="W42" s="27">
        <f t="shared" si="30"/>
        <v>0</v>
      </c>
      <c r="X42" s="27">
        <f t="shared" si="30"/>
        <v>0</v>
      </c>
      <c r="Y42" s="56">
        <f t="shared" ref="Y42:Y44" si="31">V42+W42+X42</f>
        <v>34000000</v>
      </c>
    </row>
    <row r="43" spans="1:25" ht="54.6" customHeight="1">
      <c r="A43" s="180"/>
      <c r="B43" s="180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/>
      <c r="K43" s="71"/>
      <c r="L43" s="28"/>
      <c r="M43" s="28">
        <f t="shared" si="29"/>
        <v>0</v>
      </c>
      <c r="N43" s="31"/>
      <c r="O43" s="27"/>
      <c r="P43" s="27"/>
      <c r="Q43" s="28"/>
      <c r="R43" s="29"/>
      <c r="S43" s="27"/>
      <c r="T43" s="27"/>
      <c r="U43" s="28"/>
      <c r="V43" s="30">
        <f t="shared" si="30"/>
        <v>0</v>
      </c>
      <c r="W43" s="27">
        <v>800000000</v>
      </c>
      <c r="X43" s="27">
        <f t="shared" si="30"/>
        <v>0</v>
      </c>
      <c r="Y43" s="56">
        <f t="shared" si="31"/>
        <v>800000000</v>
      </c>
    </row>
    <row r="44" spans="1:25" ht="54.6" customHeight="1">
      <c r="A44" s="180"/>
      <c r="B44" s="180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/>
      <c r="K44" s="72"/>
      <c r="L44" s="28"/>
      <c r="M44" s="28">
        <f t="shared" si="29"/>
        <v>0</v>
      </c>
      <c r="N44" s="31"/>
      <c r="O44" s="27"/>
      <c r="P44" s="27"/>
      <c r="Q44" s="28"/>
      <c r="R44" s="29"/>
      <c r="S44" s="27"/>
      <c r="T44" s="27"/>
      <c r="U44" s="28"/>
      <c r="V44" s="30">
        <f t="shared" si="30"/>
        <v>0</v>
      </c>
      <c r="W44" s="27">
        <v>200000000</v>
      </c>
      <c r="X44" s="27">
        <f t="shared" si="30"/>
        <v>0</v>
      </c>
      <c r="Y44" s="56">
        <f t="shared" si="31"/>
        <v>200000000</v>
      </c>
    </row>
    <row r="45" spans="1:25" s="21" customFormat="1" ht="12" customHeight="1">
      <c r="A45" s="180"/>
      <c r="B45" s="180"/>
      <c r="C45" s="174" t="s">
        <v>106</v>
      </c>
      <c r="D45" s="174"/>
      <c r="E45" s="174"/>
      <c r="F45" s="174"/>
      <c r="G45" s="174"/>
      <c r="H45" s="174"/>
      <c r="I45" s="174"/>
      <c r="J45" s="45">
        <f>SUM(J41:J44)</f>
        <v>0</v>
      </c>
      <c r="K45" s="45">
        <f t="shared" ref="K45:Y45" si="32">SUM(K41:K44)</f>
        <v>0</v>
      </c>
      <c r="L45" s="45">
        <f t="shared" si="32"/>
        <v>0</v>
      </c>
      <c r="M45" s="45">
        <f t="shared" si="32"/>
        <v>0</v>
      </c>
      <c r="N45" s="45">
        <f t="shared" si="32"/>
        <v>0</v>
      </c>
      <c r="O45" s="45">
        <f t="shared" si="32"/>
        <v>0</v>
      </c>
      <c r="P45" s="45">
        <f t="shared" si="32"/>
        <v>0</v>
      </c>
      <c r="Q45" s="45">
        <f t="shared" si="32"/>
        <v>0</v>
      </c>
      <c r="R45" s="45">
        <f t="shared" si="32"/>
        <v>0</v>
      </c>
      <c r="S45" s="45">
        <f t="shared" si="32"/>
        <v>0</v>
      </c>
      <c r="T45" s="45">
        <f t="shared" si="32"/>
        <v>0</v>
      </c>
      <c r="U45" s="45">
        <f t="shared" si="32"/>
        <v>0</v>
      </c>
      <c r="V45" s="45">
        <f t="shared" si="32"/>
        <v>478000000</v>
      </c>
      <c r="W45" s="45">
        <f t="shared" si="32"/>
        <v>1000000000</v>
      </c>
      <c r="X45" s="45">
        <f t="shared" si="32"/>
        <v>0</v>
      </c>
      <c r="Y45" s="45">
        <f t="shared" si="32"/>
        <v>1478000000</v>
      </c>
    </row>
    <row r="46" spans="1:25" s="22" customFormat="1" ht="24.95" customHeight="1">
      <c r="A46" s="180"/>
      <c r="B46" s="180"/>
      <c r="C46" s="173" t="s">
        <v>37</v>
      </c>
      <c r="D46" s="173"/>
      <c r="E46" s="173"/>
      <c r="F46" s="173"/>
      <c r="G46" s="173"/>
      <c r="H46" s="173"/>
      <c r="I46" s="173"/>
      <c r="J46" s="48">
        <f>J45</f>
        <v>0</v>
      </c>
      <c r="K46" s="48">
        <f t="shared" ref="K46:Y46" si="33">K45</f>
        <v>0</v>
      </c>
      <c r="L46" s="48">
        <f t="shared" si="33"/>
        <v>0</v>
      </c>
      <c r="M46" s="48">
        <f t="shared" si="3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 t="shared" si="33"/>
        <v>478000000</v>
      </c>
      <c r="W46" s="48">
        <f t="shared" si="33"/>
        <v>1000000000</v>
      </c>
      <c r="X46" s="48">
        <f t="shared" si="33"/>
        <v>0</v>
      </c>
      <c r="Y46" s="48">
        <f t="shared" si="33"/>
        <v>1478000000</v>
      </c>
    </row>
    <row r="47" spans="1:25" ht="53.25" customHeight="1">
      <c r="A47" s="180"/>
      <c r="B47" s="180"/>
      <c r="C47" s="51" t="s">
        <v>9</v>
      </c>
      <c r="D47" s="32" t="s">
        <v>9</v>
      </c>
      <c r="E47" s="40" t="s">
        <v>51</v>
      </c>
      <c r="F47" s="33" t="s">
        <v>104</v>
      </c>
      <c r="G47" s="39" t="s">
        <v>67</v>
      </c>
      <c r="H47" s="33" t="s">
        <v>68</v>
      </c>
      <c r="I47" s="79" t="s">
        <v>93</v>
      </c>
      <c r="J47" s="52"/>
      <c r="K47" s="44"/>
      <c r="L47" s="44"/>
      <c r="M47" s="28">
        <f>SUM(J47:L47)</f>
        <v>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30">
        <v>466000000</v>
      </c>
      <c r="W47" s="27">
        <f>SUM(K47-O47+S47)</f>
        <v>0</v>
      </c>
      <c r="X47" s="27">
        <f>SUM(L47-P47+T47)</f>
        <v>0</v>
      </c>
      <c r="Y47" s="56">
        <f>V47+W47+X47</f>
        <v>466000000</v>
      </c>
    </row>
    <row r="48" spans="1:25" ht="53.25" customHeight="1">
      <c r="A48" s="180"/>
      <c r="B48" s="180"/>
      <c r="C48" s="51" t="s">
        <v>9</v>
      </c>
      <c r="D48" s="32" t="s">
        <v>9</v>
      </c>
      <c r="E48" s="40" t="s">
        <v>51</v>
      </c>
      <c r="F48" s="33" t="s">
        <v>104</v>
      </c>
      <c r="G48" s="42" t="s">
        <v>69</v>
      </c>
      <c r="H48" s="33" t="s">
        <v>66</v>
      </c>
      <c r="I48" s="78" t="s">
        <v>41</v>
      </c>
      <c r="J48" s="52"/>
      <c r="K48" s="44"/>
      <c r="L48" s="44"/>
      <c r="M48" s="28">
        <f t="shared" ref="M48" si="34">SUM(J48:L48)</f>
        <v>0</v>
      </c>
      <c r="N48" s="31"/>
      <c r="O48" s="27"/>
      <c r="P48" s="27"/>
      <c r="Q48" s="28"/>
      <c r="R48" s="29"/>
      <c r="S48" s="27"/>
      <c r="T48" s="27"/>
      <c r="U48" s="28"/>
      <c r="V48" s="30">
        <f>20000000+14000000</f>
        <v>34000000</v>
      </c>
      <c r="W48" s="27">
        <f t="shared" ref="W48:X48" si="35">SUM(K48-O48+S48)</f>
        <v>0</v>
      </c>
      <c r="X48" s="27">
        <f t="shared" si="35"/>
        <v>0</v>
      </c>
      <c r="Y48" s="56">
        <f t="shared" ref="Y48" si="36">V48+W48+X48</f>
        <v>34000000</v>
      </c>
    </row>
    <row r="49" spans="1:25" s="21" customFormat="1" ht="12" customHeight="1">
      <c r="A49" s="180"/>
      <c r="B49" s="180"/>
      <c r="C49" s="174" t="s">
        <v>105</v>
      </c>
      <c r="D49" s="174"/>
      <c r="E49" s="174"/>
      <c r="F49" s="174"/>
      <c r="G49" s="174"/>
      <c r="H49" s="174"/>
      <c r="I49" s="174"/>
      <c r="J49" s="45">
        <f t="shared" ref="J49:Y49" si="37">SUM(J47:J48)</f>
        <v>0</v>
      </c>
      <c r="K49" s="45">
        <f t="shared" si="37"/>
        <v>0</v>
      </c>
      <c r="L49" s="45">
        <f t="shared" si="37"/>
        <v>0</v>
      </c>
      <c r="M49" s="45">
        <f t="shared" si="37"/>
        <v>0</v>
      </c>
      <c r="N49" s="45">
        <f t="shared" si="37"/>
        <v>0</v>
      </c>
      <c r="O49" s="45">
        <f t="shared" si="37"/>
        <v>0</v>
      </c>
      <c r="P49" s="45">
        <f t="shared" si="37"/>
        <v>0</v>
      </c>
      <c r="Q49" s="45">
        <f t="shared" si="37"/>
        <v>0</v>
      </c>
      <c r="R49" s="45">
        <f t="shared" si="37"/>
        <v>0</v>
      </c>
      <c r="S49" s="45">
        <f t="shared" si="37"/>
        <v>0</v>
      </c>
      <c r="T49" s="45">
        <f t="shared" si="37"/>
        <v>0</v>
      </c>
      <c r="U49" s="45">
        <f t="shared" si="37"/>
        <v>0</v>
      </c>
      <c r="V49" s="45">
        <f t="shared" si="37"/>
        <v>500000000</v>
      </c>
      <c r="W49" s="45">
        <f t="shared" si="37"/>
        <v>0</v>
      </c>
      <c r="X49" s="45">
        <f t="shared" si="37"/>
        <v>0</v>
      </c>
      <c r="Y49" s="45">
        <f t="shared" si="37"/>
        <v>500000000</v>
      </c>
    </row>
    <row r="50" spans="1:25" s="22" customFormat="1" ht="24.95" customHeight="1">
      <c r="A50" s="180"/>
      <c r="B50" s="180"/>
      <c r="C50" s="173" t="s">
        <v>32</v>
      </c>
      <c r="D50" s="173"/>
      <c r="E50" s="173"/>
      <c r="F50" s="173"/>
      <c r="G50" s="173"/>
      <c r="H50" s="173"/>
      <c r="I50" s="173"/>
      <c r="J50" s="48">
        <f>J49</f>
        <v>0</v>
      </c>
      <c r="K50" s="48">
        <f t="shared" ref="K50:Y50" si="38">K49</f>
        <v>0</v>
      </c>
      <c r="L50" s="48">
        <f t="shared" si="38"/>
        <v>0</v>
      </c>
      <c r="M50" s="48">
        <f t="shared" si="38"/>
        <v>0</v>
      </c>
      <c r="N50" s="48">
        <f t="shared" si="38"/>
        <v>0</v>
      </c>
      <c r="O50" s="48">
        <f t="shared" si="38"/>
        <v>0</v>
      </c>
      <c r="P50" s="48">
        <f t="shared" si="38"/>
        <v>0</v>
      </c>
      <c r="Q50" s="48">
        <f t="shared" si="38"/>
        <v>0</v>
      </c>
      <c r="R50" s="48">
        <f t="shared" si="38"/>
        <v>0</v>
      </c>
      <c r="S50" s="48">
        <f t="shared" si="38"/>
        <v>0</v>
      </c>
      <c r="T50" s="48">
        <f t="shared" si="38"/>
        <v>0</v>
      </c>
      <c r="U50" s="48">
        <f t="shared" si="38"/>
        <v>0</v>
      </c>
      <c r="V50" s="48">
        <f t="shared" si="38"/>
        <v>500000000</v>
      </c>
      <c r="W50" s="48">
        <f t="shared" si="38"/>
        <v>0</v>
      </c>
      <c r="X50" s="48">
        <f t="shared" si="38"/>
        <v>0</v>
      </c>
      <c r="Y50" s="48">
        <f t="shared" si="38"/>
        <v>500000000</v>
      </c>
    </row>
    <row r="51" spans="1:25" ht="56.25" customHeight="1">
      <c r="A51" s="180"/>
      <c r="B51" s="180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/>
      <c r="K51" s="27"/>
      <c r="L51" s="27">
        <v>0</v>
      </c>
      <c r="M51" s="28">
        <f>SUM(J51:L51)</f>
        <v>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30">
        <v>500345000</v>
      </c>
      <c r="W51" s="27">
        <f>SUM(K51-O51+S51)</f>
        <v>0</v>
      </c>
      <c r="X51" s="27">
        <f>SUM(L51-P51+T51)</f>
        <v>0</v>
      </c>
      <c r="Y51" s="56">
        <f>V51+W51+X51</f>
        <v>500345000</v>
      </c>
    </row>
    <row r="52" spans="1:25" ht="56.25" customHeight="1">
      <c r="A52" s="180"/>
      <c r="B52" s="180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/>
      <c r="K52" s="27"/>
      <c r="L52" s="27">
        <v>0</v>
      </c>
      <c r="M52" s="28">
        <f t="shared" ref="M52" si="39">SUM(J52:L52)</f>
        <v>0</v>
      </c>
      <c r="N52" s="29"/>
      <c r="O52" s="27"/>
      <c r="P52" s="27"/>
      <c r="Q52" s="28"/>
      <c r="R52" s="26"/>
      <c r="S52" s="27"/>
      <c r="T52" s="27"/>
      <c r="U52" s="28"/>
      <c r="V52" s="30">
        <f>20000000+14000000</f>
        <v>34000000</v>
      </c>
      <c r="W52" s="27">
        <f t="shared" ref="W52:X52" si="40">SUM(K52-O52+S52)</f>
        <v>0</v>
      </c>
      <c r="X52" s="27">
        <f t="shared" si="40"/>
        <v>0</v>
      </c>
      <c r="Y52" s="56">
        <f t="shared" ref="Y52" si="41">V52+W52+X52</f>
        <v>34000000</v>
      </c>
    </row>
    <row r="53" spans="1:25" s="21" customFormat="1" ht="12" customHeight="1">
      <c r="A53" s="180"/>
      <c r="B53" s="180"/>
      <c r="C53" s="174" t="s">
        <v>61</v>
      </c>
      <c r="D53" s="174"/>
      <c r="E53" s="174"/>
      <c r="F53" s="174"/>
      <c r="G53" s="174"/>
      <c r="H53" s="174"/>
      <c r="I53" s="174"/>
      <c r="J53" s="45">
        <f t="shared" ref="J53:Y53" si="42">SUM(J51:J52)</f>
        <v>0</v>
      </c>
      <c r="K53" s="45">
        <f t="shared" si="42"/>
        <v>0</v>
      </c>
      <c r="L53" s="45">
        <f t="shared" si="42"/>
        <v>0</v>
      </c>
      <c r="M53" s="45">
        <f t="shared" si="42"/>
        <v>0</v>
      </c>
      <c r="N53" s="45">
        <f t="shared" si="42"/>
        <v>0</v>
      </c>
      <c r="O53" s="45">
        <f t="shared" si="42"/>
        <v>0</v>
      </c>
      <c r="P53" s="45">
        <f t="shared" si="42"/>
        <v>0</v>
      </c>
      <c r="Q53" s="45">
        <f t="shared" si="42"/>
        <v>0</v>
      </c>
      <c r="R53" s="45">
        <f t="shared" si="42"/>
        <v>0</v>
      </c>
      <c r="S53" s="45">
        <f t="shared" si="42"/>
        <v>0</v>
      </c>
      <c r="T53" s="45">
        <f t="shared" si="42"/>
        <v>0</v>
      </c>
      <c r="U53" s="45">
        <f t="shared" si="42"/>
        <v>0</v>
      </c>
      <c r="V53" s="45">
        <f t="shared" si="42"/>
        <v>534345000</v>
      </c>
      <c r="W53" s="45">
        <f t="shared" si="42"/>
        <v>0</v>
      </c>
      <c r="X53" s="45">
        <f t="shared" si="42"/>
        <v>0</v>
      </c>
      <c r="Y53" s="45">
        <f t="shared" si="42"/>
        <v>534345000</v>
      </c>
    </row>
    <row r="54" spans="1:25" s="22" customFormat="1" ht="24.95" customHeight="1">
      <c r="A54" s="180"/>
      <c r="B54" s="180"/>
      <c r="C54" s="173" t="s">
        <v>38</v>
      </c>
      <c r="D54" s="173"/>
      <c r="E54" s="173"/>
      <c r="F54" s="173"/>
      <c r="G54" s="173"/>
      <c r="H54" s="173"/>
      <c r="I54" s="173"/>
      <c r="J54" s="48">
        <f>SUM(J53)</f>
        <v>0</v>
      </c>
      <c r="K54" s="48">
        <f t="shared" ref="K54:Y54" si="43">SUM(K53)</f>
        <v>0</v>
      </c>
      <c r="L54" s="48">
        <f t="shared" si="43"/>
        <v>0</v>
      </c>
      <c r="M54" s="48">
        <f t="shared" si="43"/>
        <v>0</v>
      </c>
      <c r="N54" s="48">
        <f t="shared" si="43"/>
        <v>0</v>
      </c>
      <c r="O54" s="48">
        <f t="shared" si="43"/>
        <v>0</v>
      </c>
      <c r="P54" s="48">
        <f t="shared" si="43"/>
        <v>0</v>
      </c>
      <c r="Q54" s="48">
        <f t="shared" si="43"/>
        <v>0</v>
      </c>
      <c r="R54" s="48">
        <f t="shared" si="43"/>
        <v>0</v>
      </c>
      <c r="S54" s="48">
        <f t="shared" si="43"/>
        <v>0</v>
      </c>
      <c r="T54" s="48">
        <f t="shared" si="43"/>
        <v>0</v>
      </c>
      <c r="U54" s="48">
        <f t="shared" si="43"/>
        <v>0</v>
      </c>
      <c r="V54" s="48">
        <f t="shared" si="43"/>
        <v>534345000</v>
      </c>
      <c r="W54" s="48">
        <f t="shared" si="43"/>
        <v>0</v>
      </c>
      <c r="X54" s="48">
        <f t="shared" si="43"/>
        <v>0</v>
      </c>
      <c r="Y54" s="48">
        <f t="shared" si="43"/>
        <v>534345000</v>
      </c>
    </row>
    <row r="55" spans="1:25" ht="43.5" customHeight="1">
      <c r="A55" s="180"/>
      <c r="B55" s="180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/>
      <c r="K55" s="27"/>
      <c r="L55" s="28"/>
      <c r="M55" s="28">
        <f>SUM(J55:L55)</f>
        <v>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30">
        <v>671600000</v>
      </c>
      <c r="W55" s="27">
        <f>SUM(K55-O55+S55)</f>
        <v>0</v>
      </c>
      <c r="X55" s="27">
        <f>SUM(L55-P55+T55)</f>
        <v>0</v>
      </c>
      <c r="Y55" s="56">
        <f>V55+W55+X55</f>
        <v>671600000</v>
      </c>
    </row>
    <row r="56" spans="1:25" ht="69" customHeight="1">
      <c r="A56" s="180"/>
      <c r="B56" s="180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/>
      <c r="K56" s="27"/>
      <c r="L56" s="28"/>
      <c r="M56" s="28">
        <f t="shared" ref="M56:M58" si="44">SUM(J56:L56)</f>
        <v>0</v>
      </c>
      <c r="N56" s="31"/>
      <c r="O56" s="27"/>
      <c r="P56" s="27"/>
      <c r="Q56" s="28">
        <f t="shared" ref="Q56:Q58" si="45">+N56+O56+P56</f>
        <v>0</v>
      </c>
      <c r="R56" s="29"/>
      <c r="S56" s="27"/>
      <c r="T56" s="27"/>
      <c r="U56" s="28">
        <f t="shared" ref="U56:U58" si="46">+R56+S56+T56</f>
        <v>0</v>
      </c>
      <c r="V56" s="30">
        <v>38400000</v>
      </c>
      <c r="W56" s="27">
        <f t="shared" ref="W56:X58" si="47">SUM(K56-O56+S56)</f>
        <v>0</v>
      </c>
      <c r="X56" s="27">
        <f t="shared" si="47"/>
        <v>0</v>
      </c>
      <c r="Y56" s="56">
        <f t="shared" ref="Y56:Y58" si="48">V56+W56+X56</f>
        <v>38400000</v>
      </c>
    </row>
    <row r="57" spans="1:25" ht="68.25" customHeight="1">
      <c r="A57" s="180"/>
      <c r="B57" s="180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/>
      <c r="K57" s="27"/>
      <c r="L57" s="28"/>
      <c r="M57" s="28">
        <f t="shared" si="44"/>
        <v>0</v>
      </c>
      <c r="N57" s="31"/>
      <c r="O57" s="43"/>
      <c r="P57" s="43"/>
      <c r="Q57" s="44">
        <f t="shared" si="45"/>
        <v>0</v>
      </c>
      <c r="R57" s="29"/>
      <c r="S57" s="27"/>
      <c r="T57" s="27"/>
      <c r="U57" s="28">
        <f t="shared" si="46"/>
        <v>0</v>
      </c>
      <c r="V57" s="30">
        <v>250000000</v>
      </c>
      <c r="W57" s="27">
        <f t="shared" si="47"/>
        <v>0</v>
      </c>
      <c r="X57" s="27">
        <f t="shared" si="47"/>
        <v>0</v>
      </c>
      <c r="Y57" s="56">
        <f t="shared" si="48"/>
        <v>250000000</v>
      </c>
    </row>
    <row r="58" spans="1:25" ht="70.5" customHeight="1">
      <c r="A58" s="180"/>
      <c r="B58" s="180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/>
      <c r="K58" s="27"/>
      <c r="L58" s="28"/>
      <c r="M58" s="28">
        <f t="shared" si="44"/>
        <v>0</v>
      </c>
      <c r="N58" s="31"/>
      <c r="O58" s="43"/>
      <c r="P58" s="43"/>
      <c r="Q58" s="44">
        <f t="shared" si="45"/>
        <v>0</v>
      </c>
      <c r="R58" s="29"/>
      <c r="S58" s="27"/>
      <c r="T58" s="27"/>
      <c r="U58" s="28">
        <f t="shared" si="46"/>
        <v>0</v>
      </c>
      <c r="V58" s="30">
        <v>60000000</v>
      </c>
      <c r="W58" s="27">
        <f t="shared" si="47"/>
        <v>0</v>
      </c>
      <c r="X58" s="27">
        <v>277000</v>
      </c>
      <c r="Y58" s="56">
        <f t="shared" si="48"/>
        <v>60277000</v>
      </c>
    </row>
    <row r="59" spans="1:25" s="21" customFormat="1" ht="12" customHeight="1">
      <c r="A59" s="180"/>
      <c r="B59" s="180"/>
      <c r="C59" s="174" t="s">
        <v>63</v>
      </c>
      <c r="D59" s="174"/>
      <c r="E59" s="174"/>
      <c r="F59" s="174"/>
      <c r="G59" s="174"/>
      <c r="H59" s="174"/>
      <c r="I59" s="174"/>
      <c r="J59" s="61">
        <f t="shared" ref="J59:Y59" si="49">SUM(J55:J58)</f>
        <v>0</v>
      </c>
      <c r="K59" s="61">
        <f t="shared" si="49"/>
        <v>0</v>
      </c>
      <c r="L59" s="61">
        <f t="shared" si="49"/>
        <v>0</v>
      </c>
      <c r="M59" s="61">
        <f t="shared" si="49"/>
        <v>0</v>
      </c>
      <c r="N59" s="61">
        <f t="shared" si="49"/>
        <v>0</v>
      </c>
      <c r="O59" s="61">
        <f t="shared" si="49"/>
        <v>0</v>
      </c>
      <c r="P59" s="61">
        <f t="shared" si="49"/>
        <v>0</v>
      </c>
      <c r="Q59" s="61">
        <f t="shared" si="49"/>
        <v>0</v>
      </c>
      <c r="R59" s="61">
        <f t="shared" si="49"/>
        <v>0</v>
      </c>
      <c r="S59" s="61">
        <f t="shared" si="49"/>
        <v>0</v>
      </c>
      <c r="T59" s="61">
        <f t="shared" si="49"/>
        <v>0</v>
      </c>
      <c r="U59" s="61">
        <f t="shared" si="49"/>
        <v>0</v>
      </c>
      <c r="V59" s="61">
        <f>SUM(V55:V58)</f>
        <v>1020000000</v>
      </c>
      <c r="W59" s="61">
        <f t="shared" si="49"/>
        <v>0</v>
      </c>
      <c r="X59" s="61">
        <f t="shared" si="49"/>
        <v>277000</v>
      </c>
      <c r="Y59" s="61">
        <f t="shared" si="49"/>
        <v>1020277000</v>
      </c>
    </row>
    <row r="60" spans="1:25" s="22" customFormat="1" ht="24.95" customHeight="1">
      <c r="A60" s="180"/>
      <c r="B60" s="180"/>
      <c r="C60" s="173" t="s">
        <v>33</v>
      </c>
      <c r="D60" s="173"/>
      <c r="E60" s="173"/>
      <c r="F60" s="173"/>
      <c r="G60" s="173"/>
      <c r="H60" s="173"/>
      <c r="I60" s="173"/>
      <c r="J60" s="62">
        <f>SUM(J59)</f>
        <v>0</v>
      </c>
      <c r="K60" s="62">
        <f t="shared" ref="K60:Y60" si="50">SUM(K59)</f>
        <v>0</v>
      </c>
      <c r="L60" s="62">
        <f t="shared" si="50"/>
        <v>0</v>
      </c>
      <c r="M60" s="62">
        <f t="shared" si="50"/>
        <v>0</v>
      </c>
      <c r="N60" s="62">
        <f t="shared" si="50"/>
        <v>0</v>
      </c>
      <c r="O60" s="62">
        <f t="shared" si="50"/>
        <v>0</v>
      </c>
      <c r="P60" s="62">
        <f t="shared" si="50"/>
        <v>0</v>
      </c>
      <c r="Q60" s="62">
        <f t="shared" si="50"/>
        <v>0</v>
      </c>
      <c r="R60" s="62">
        <f t="shared" si="50"/>
        <v>0</v>
      </c>
      <c r="S60" s="62">
        <f t="shared" si="50"/>
        <v>0</v>
      </c>
      <c r="T60" s="62">
        <f t="shared" si="50"/>
        <v>0</v>
      </c>
      <c r="U60" s="62">
        <f t="shared" si="50"/>
        <v>0</v>
      </c>
      <c r="V60" s="62">
        <f t="shared" si="50"/>
        <v>1020000000</v>
      </c>
      <c r="W60" s="62">
        <f t="shared" si="50"/>
        <v>0</v>
      </c>
      <c r="X60" s="62">
        <f t="shared" si="50"/>
        <v>277000</v>
      </c>
      <c r="Y60" s="62">
        <f t="shared" si="50"/>
        <v>1020277000</v>
      </c>
    </row>
    <row r="61" spans="1:25" ht="47.25" customHeight="1">
      <c r="A61" s="180"/>
      <c r="B61" s="181" t="s">
        <v>13</v>
      </c>
      <c r="C61" s="181"/>
      <c r="D61" s="181"/>
      <c r="E61" s="181"/>
      <c r="F61" s="181"/>
      <c r="G61" s="181"/>
      <c r="H61" s="181"/>
      <c r="I61" s="181"/>
      <c r="J61" s="63">
        <f t="shared" ref="J61:Y61" si="51">J46+J50+J54+J60</f>
        <v>0</v>
      </c>
      <c r="K61" s="63">
        <f t="shared" si="51"/>
        <v>0</v>
      </c>
      <c r="L61" s="63">
        <f t="shared" si="51"/>
        <v>0</v>
      </c>
      <c r="M61" s="63">
        <f t="shared" si="51"/>
        <v>0</v>
      </c>
      <c r="N61" s="63">
        <f t="shared" si="51"/>
        <v>0</v>
      </c>
      <c r="O61" s="63">
        <f t="shared" si="51"/>
        <v>0</v>
      </c>
      <c r="P61" s="63">
        <f t="shared" si="51"/>
        <v>0</v>
      </c>
      <c r="Q61" s="63">
        <f t="shared" si="51"/>
        <v>0</v>
      </c>
      <c r="R61" s="63">
        <f t="shared" si="51"/>
        <v>0</v>
      </c>
      <c r="S61" s="63">
        <f t="shared" si="51"/>
        <v>0</v>
      </c>
      <c r="T61" s="63">
        <f t="shared" si="51"/>
        <v>0</v>
      </c>
      <c r="U61" s="63">
        <f t="shared" si="51"/>
        <v>0</v>
      </c>
      <c r="V61" s="63">
        <f t="shared" si="51"/>
        <v>2532345000</v>
      </c>
      <c r="W61" s="63">
        <f t="shared" si="51"/>
        <v>1000000000</v>
      </c>
      <c r="X61" s="63">
        <f t="shared" si="51"/>
        <v>277000</v>
      </c>
      <c r="Y61" s="63">
        <f t="shared" si="51"/>
        <v>3532622000</v>
      </c>
    </row>
    <row r="62" spans="1:25" ht="20.100000000000001" customHeight="1">
      <c r="A62" s="182" t="s">
        <v>34</v>
      </c>
      <c r="B62" s="182"/>
      <c r="C62" s="182"/>
      <c r="D62" s="182"/>
      <c r="E62" s="182"/>
      <c r="F62" s="182"/>
      <c r="G62" s="182"/>
      <c r="H62" s="182"/>
      <c r="I62" s="182"/>
      <c r="J62" s="64" t="e">
        <f t="shared" ref="J62:Y62" si="52">J40+J61</f>
        <v>#REF!</v>
      </c>
      <c r="K62" s="64" t="e">
        <f t="shared" si="52"/>
        <v>#REF!</v>
      </c>
      <c r="L62" s="64" t="e">
        <f t="shared" si="52"/>
        <v>#REF!</v>
      </c>
      <c r="M62" s="64" t="e">
        <f t="shared" si="52"/>
        <v>#REF!</v>
      </c>
      <c r="N62" s="64" t="e">
        <f t="shared" si="52"/>
        <v>#REF!</v>
      </c>
      <c r="O62" s="64" t="e">
        <f t="shared" si="52"/>
        <v>#REF!</v>
      </c>
      <c r="P62" s="64" t="e">
        <f t="shared" si="52"/>
        <v>#REF!</v>
      </c>
      <c r="Q62" s="64" t="e">
        <f t="shared" si="52"/>
        <v>#REF!</v>
      </c>
      <c r="R62" s="64" t="e">
        <f t="shared" si="52"/>
        <v>#REF!</v>
      </c>
      <c r="S62" s="64" t="e">
        <f t="shared" si="52"/>
        <v>#REF!</v>
      </c>
      <c r="T62" s="64" t="e">
        <f t="shared" si="52"/>
        <v>#REF!</v>
      </c>
      <c r="U62" s="64" t="e">
        <f t="shared" si="52"/>
        <v>#REF!</v>
      </c>
      <c r="V62" s="64">
        <f t="shared" si="52"/>
        <v>3334345000</v>
      </c>
      <c r="W62" s="64">
        <f t="shared" si="52"/>
        <v>1300000000</v>
      </c>
      <c r="X62" s="64">
        <f t="shared" si="52"/>
        <v>277000</v>
      </c>
      <c r="Y62" s="64">
        <f t="shared" si="52"/>
        <v>4634622000</v>
      </c>
    </row>
    <row r="63" spans="1:25" ht="19.5" customHeight="1">
      <c r="A63" s="185" t="s">
        <v>97</v>
      </c>
      <c r="B63" s="185"/>
      <c r="C63" s="185"/>
      <c r="D63" s="185"/>
      <c r="E63" s="184" t="s">
        <v>81</v>
      </c>
      <c r="F63" s="184"/>
      <c r="G63" s="184"/>
      <c r="H63" s="184"/>
      <c r="I63" s="184"/>
      <c r="J63" s="9"/>
      <c r="K63" s="9"/>
      <c r="L63" s="9"/>
      <c r="M63" s="9"/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50000000000003" customHeight="1">
      <c r="A64" s="185"/>
      <c r="B64" s="185"/>
      <c r="C64" s="185"/>
      <c r="D64" s="185"/>
      <c r="E64" s="13"/>
      <c r="F64" s="13"/>
      <c r="G64" s="13"/>
      <c r="H64" s="25"/>
      <c r="I64" s="25"/>
      <c r="J64" s="73"/>
      <c r="K64" s="16"/>
      <c r="L64" s="75" t="s">
        <v>96</v>
      </c>
      <c r="M64" s="1"/>
      <c r="V64" s="77">
        <f>SUM(V63-V62)</f>
        <v>0</v>
      </c>
      <c r="W64" s="16"/>
      <c r="X64" s="16"/>
      <c r="Y64" s="65" t="str">
        <f>L64</f>
        <v>Versión: 01
FECHA:10/01/2023</v>
      </c>
    </row>
    <row r="65" spans="1:25" ht="15" customHeight="1">
      <c r="A65" s="187" t="s">
        <v>77</v>
      </c>
      <c r="B65" s="187"/>
      <c r="C65" s="187"/>
      <c r="D65" s="12"/>
      <c r="E65" s="183" t="s">
        <v>82</v>
      </c>
      <c r="F65" s="183"/>
      <c r="G65" s="183"/>
      <c r="H65" s="23"/>
      <c r="I65" s="23"/>
      <c r="J65" s="188" t="s">
        <v>12</v>
      </c>
      <c r="K65" s="188"/>
      <c r="L65" s="14"/>
      <c r="M65" s="14"/>
      <c r="W65" s="183" t="str">
        <f>J65</f>
        <v>ADRIANA VILLAMIZAR NAVARRO</v>
      </c>
      <c r="X65" s="183"/>
      <c r="Y65" s="183"/>
    </row>
    <row r="66" spans="1:25" s="8" customFormat="1" ht="15" customHeight="1">
      <c r="A66" s="189" t="s">
        <v>78</v>
      </c>
      <c r="B66" s="189"/>
      <c r="C66" s="189"/>
      <c r="E66" s="186" t="s">
        <v>83</v>
      </c>
      <c r="F66" s="186"/>
      <c r="G66" s="186"/>
      <c r="H66" s="24"/>
      <c r="I66" s="24"/>
      <c r="J66" s="190" t="s">
        <v>1</v>
      </c>
      <c r="K66" s="190"/>
      <c r="L66" s="15"/>
      <c r="M66" s="15"/>
      <c r="W66" s="186" t="str">
        <f>J66</f>
        <v xml:space="preserve">Jefe Oficina Asesora de Planeación </v>
      </c>
      <c r="X66" s="186"/>
      <c r="Y66" s="186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W66:Y66"/>
    <mergeCell ref="A65:C65"/>
    <mergeCell ref="E65:G65"/>
    <mergeCell ref="J65:K65"/>
    <mergeCell ref="A66:C66"/>
    <mergeCell ref="E66:G66"/>
    <mergeCell ref="J66:K66"/>
    <mergeCell ref="C59:I59"/>
    <mergeCell ref="C60:I60"/>
    <mergeCell ref="B61:I61"/>
    <mergeCell ref="A62:I62"/>
    <mergeCell ref="W65:Y65"/>
    <mergeCell ref="E63:I63"/>
    <mergeCell ref="A63:D63"/>
    <mergeCell ref="A64:D64"/>
    <mergeCell ref="C38:I38"/>
    <mergeCell ref="C39:I39"/>
    <mergeCell ref="B40:I40"/>
    <mergeCell ref="A41:A61"/>
    <mergeCell ref="B41:B60"/>
    <mergeCell ref="C45:I45"/>
    <mergeCell ref="C46:I46"/>
    <mergeCell ref="C49:I49"/>
    <mergeCell ref="C50:I50"/>
    <mergeCell ref="C53:I53"/>
    <mergeCell ref="A13:A40"/>
    <mergeCell ref="B13:B39"/>
    <mergeCell ref="C15:I15"/>
    <mergeCell ref="C18:I18"/>
    <mergeCell ref="C21:I21"/>
    <mergeCell ref="C54:I54"/>
    <mergeCell ref="M11:M12"/>
    <mergeCell ref="Q11:Q12"/>
    <mergeCell ref="C11:C12"/>
    <mergeCell ref="D11:D12"/>
    <mergeCell ref="C24:I24"/>
    <mergeCell ref="N11:P11"/>
    <mergeCell ref="C35:I35"/>
    <mergeCell ref="C27:I27"/>
    <mergeCell ref="C28:I28"/>
    <mergeCell ref="C31:I31"/>
    <mergeCell ref="C34:I34"/>
    <mergeCell ref="A8:B8"/>
    <mergeCell ref="C8:Y8"/>
    <mergeCell ref="A9:B9"/>
    <mergeCell ref="C9:Y9"/>
    <mergeCell ref="A11:A12"/>
    <mergeCell ref="B11:B12"/>
    <mergeCell ref="E11:E12"/>
    <mergeCell ref="F11:F12"/>
    <mergeCell ref="G11:G12"/>
    <mergeCell ref="R11:T11"/>
    <mergeCell ref="U11:U12"/>
    <mergeCell ref="V11:X11"/>
    <mergeCell ref="Y11:Y12"/>
    <mergeCell ref="H11:H12"/>
    <mergeCell ref="I11:I12"/>
    <mergeCell ref="J11:L11"/>
    <mergeCell ref="A1:C4"/>
    <mergeCell ref="D1:W4"/>
    <mergeCell ref="A6:B6"/>
    <mergeCell ref="C6:Y6"/>
    <mergeCell ref="A7:B7"/>
    <mergeCell ref="C7:Y7"/>
    <mergeCell ref="A5:B5"/>
    <mergeCell ref="C5:Y5"/>
    <mergeCell ref="X1:Y1"/>
    <mergeCell ref="X2:Y2"/>
    <mergeCell ref="X3:Y3"/>
    <mergeCell ref="X4:Y4"/>
  </mergeCells>
  <pageMargins left="0.70866141732283472" right="0.31496062992125984" top="0.55118110236220474" bottom="0.55118110236220474" header="0.31496062992125984" footer="0.31496062992125984"/>
  <pageSetup paperSize="41" scale="47" orientation="landscape" r:id="rId1"/>
  <rowBreaks count="2" manualBreakCount="2">
    <brk id="28" max="24" man="1"/>
    <brk id="40" max="16383" man="1"/>
  </rowBreaks>
  <ignoredErrors>
    <ignoredError sqref="V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84"/>
  <sheetViews>
    <sheetView tabSelected="1" view="pageBreakPreview" topLeftCell="A8" zoomScale="90" zoomScaleNormal="70" zoomScaleSheetLayoutView="90" workbookViewId="0">
      <selection activeCell="E13" sqref="E13"/>
    </sheetView>
  </sheetViews>
  <sheetFormatPr baseColWidth="10" defaultColWidth="11.42578125" defaultRowHeight="12.7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20" style="100" hidden="1" customWidth="1"/>
    <col min="11" max="11" width="22.7109375" style="100" hidden="1" customWidth="1"/>
    <col min="12" max="12" width="14.42578125" style="100" hidden="1" customWidth="1"/>
    <col min="13" max="13" width="24" style="100" hidden="1" customWidth="1"/>
    <col min="14" max="14" width="15.85546875" style="100" hidden="1" customWidth="1"/>
    <col min="15" max="15" width="19.42578125" style="100" hidden="1" customWidth="1"/>
    <col min="16" max="16" width="10.7109375" style="100" hidden="1" customWidth="1"/>
    <col min="17" max="17" width="18.42578125" style="100" hidden="1" customWidth="1"/>
    <col min="18" max="18" width="17.7109375" style="100" hidden="1" customWidth="1"/>
    <col min="19" max="19" width="18.140625" style="100" hidden="1" customWidth="1"/>
    <col min="20" max="20" width="10.28515625" style="100" hidden="1" customWidth="1"/>
    <col min="21" max="21" width="17.28515625" style="100" hidden="1" customWidth="1"/>
    <col min="22" max="22" width="20" style="3" customWidth="1"/>
    <col min="23" max="23" width="22.140625" style="3" customWidth="1"/>
    <col min="24" max="24" width="14.42578125" style="3" customWidth="1"/>
    <col min="25" max="25" width="23" style="3" customWidth="1"/>
    <col min="26" max="16384" width="11.42578125" style="3"/>
  </cols>
  <sheetData>
    <row r="1" spans="1:25" s="2" customFormat="1" ht="12.75" customHeight="1">
      <c r="A1" s="139"/>
      <c r="B1" s="140"/>
      <c r="C1" s="141"/>
      <c r="D1" s="148" t="s">
        <v>76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50"/>
      <c r="X1" s="156" t="s">
        <v>16</v>
      </c>
      <c r="Y1" s="157"/>
    </row>
    <row r="2" spans="1:25" s="2" customFormat="1" ht="12.75" customHeight="1">
      <c r="A2" s="142"/>
      <c r="B2" s="143"/>
      <c r="C2" s="144"/>
      <c r="D2" s="148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50"/>
      <c r="X2" s="156" t="s">
        <v>44</v>
      </c>
      <c r="Y2" s="157"/>
    </row>
    <row r="3" spans="1:25" s="2" customFormat="1" ht="12" customHeight="1">
      <c r="A3" s="142"/>
      <c r="B3" s="143"/>
      <c r="C3" s="144"/>
      <c r="D3" s="148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50"/>
      <c r="X3" s="156" t="s">
        <v>46</v>
      </c>
      <c r="Y3" s="157"/>
    </row>
    <row r="4" spans="1:25" s="2" customFormat="1" ht="14.25" customHeight="1">
      <c r="A4" s="145"/>
      <c r="B4" s="146"/>
      <c r="C4" s="147"/>
      <c r="D4" s="148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50"/>
      <c r="X4" s="158" t="s">
        <v>17</v>
      </c>
      <c r="Y4" s="158"/>
    </row>
    <row r="5" spans="1:25" ht="12.75" customHeight="1">
      <c r="A5" s="151" t="s">
        <v>18</v>
      </c>
      <c r="B5" s="151"/>
      <c r="C5" s="152" t="s">
        <v>19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4"/>
    </row>
    <row r="6" spans="1:25" ht="11.25" customHeight="1">
      <c r="A6" s="151" t="s">
        <v>20</v>
      </c>
      <c r="B6" s="151"/>
      <c r="C6" s="152" t="s">
        <v>21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4"/>
    </row>
    <row r="7" spans="1:25" ht="12.75" customHeight="1">
      <c r="A7" s="155" t="s">
        <v>3</v>
      </c>
      <c r="B7" s="155"/>
      <c r="C7" s="152" t="s">
        <v>4</v>
      </c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4"/>
    </row>
    <row r="8" spans="1:25" ht="20.45" customHeight="1">
      <c r="A8" s="155" t="s">
        <v>22</v>
      </c>
      <c r="B8" s="155"/>
      <c r="C8" s="152" t="s">
        <v>5</v>
      </c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4"/>
    </row>
    <row r="9" spans="1:25" ht="12" customHeight="1">
      <c r="A9" s="159" t="s">
        <v>23</v>
      </c>
      <c r="B9" s="160"/>
      <c r="C9" s="152" t="s">
        <v>6</v>
      </c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4"/>
    </row>
    <row r="10" spans="1:25" hidden="1">
      <c r="A10" s="4"/>
      <c r="B10" s="5"/>
      <c r="C10" s="6"/>
      <c r="D10" s="6"/>
      <c r="E10" s="19"/>
      <c r="F10" s="7"/>
      <c r="G10" s="7"/>
      <c r="H10" s="7"/>
      <c r="I10" s="7"/>
      <c r="K10" s="100">
        <v>0</v>
      </c>
    </row>
    <row r="11" spans="1:25" ht="23.25" customHeight="1">
      <c r="A11" s="161" t="s">
        <v>23</v>
      </c>
      <c r="B11" s="161" t="s">
        <v>24</v>
      </c>
      <c r="C11" s="161" t="s">
        <v>25</v>
      </c>
      <c r="D11" s="161" t="s">
        <v>55</v>
      </c>
      <c r="E11" s="161" t="s">
        <v>42</v>
      </c>
      <c r="F11" s="161" t="s">
        <v>56</v>
      </c>
      <c r="G11" s="161" t="s">
        <v>43</v>
      </c>
      <c r="H11" s="161" t="s">
        <v>45</v>
      </c>
      <c r="I11" s="161" t="s">
        <v>26</v>
      </c>
      <c r="J11" s="192" t="s">
        <v>27</v>
      </c>
      <c r="K11" s="193"/>
      <c r="L11" s="194"/>
      <c r="M11" s="195" t="s">
        <v>28</v>
      </c>
      <c r="N11" s="197" t="s">
        <v>39</v>
      </c>
      <c r="O11" s="197"/>
      <c r="P11" s="197"/>
      <c r="Q11" s="197" t="s">
        <v>28</v>
      </c>
      <c r="R11" s="199" t="s">
        <v>40</v>
      </c>
      <c r="S11" s="199"/>
      <c r="T11" s="199"/>
      <c r="U11" s="199" t="s">
        <v>28</v>
      </c>
      <c r="V11" s="165" t="s">
        <v>27</v>
      </c>
      <c r="W11" s="166"/>
      <c r="X11" s="167"/>
      <c r="Y11" s="168" t="s">
        <v>28</v>
      </c>
    </row>
    <row r="12" spans="1:25" ht="33" customHeight="1">
      <c r="A12" s="162"/>
      <c r="B12" s="162"/>
      <c r="C12" s="162"/>
      <c r="D12" s="162"/>
      <c r="E12" s="162"/>
      <c r="F12" s="162"/>
      <c r="G12" s="162"/>
      <c r="H12" s="162"/>
      <c r="I12" s="162"/>
      <c r="J12" s="101" t="s">
        <v>0</v>
      </c>
      <c r="K12" s="101" t="s">
        <v>29</v>
      </c>
      <c r="L12" s="102" t="s">
        <v>30</v>
      </c>
      <c r="M12" s="196"/>
      <c r="N12" s="115" t="s">
        <v>0</v>
      </c>
      <c r="O12" s="115" t="s">
        <v>29</v>
      </c>
      <c r="P12" s="115" t="s">
        <v>30</v>
      </c>
      <c r="Q12" s="198"/>
      <c r="R12" s="116" t="s">
        <v>0</v>
      </c>
      <c r="S12" s="116" t="s">
        <v>29</v>
      </c>
      <c r="T12" s="116" t="s">
        <v>30</v>
      </c>
      <c r="U12" s="200"/>
      <c r="V12" s="36" t="s">
        <v>0</v>
      </c>
      <c r="W12" s="36" t="s">
        <v>29</v>
      </c>
      <c r="X12" s="37" t="s">
        <v>30</v>
      </c>
      <c r="Y12" s="169"/>
    </row>
    <row r="13" spans="1:25" ht="56.25" customHeight="1">
      <c r="A13" s="180" t="s">
        <v>6</v>
      </c>
      <c r="B13" s="180" t="s">
        <v>14</v>
      </c>
      <c r="C13" s="32" t="s">
        <v>79</v>
      </c>
      <c r="D13" s="97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82">
        <v>100000000</v>
      </c>
      <c r="K13" s="83"/>
      <c r="L13" s="83"/>
      <c r="M13" s="84">
        <f>SUM(J13:L13)</f>
        <v>100000000</v>
      </c>
      <c r="N13" s="117">
        <v>0</v>
      </c>
      <c r="O13" s="83">
        <v>0</v>
      </c>
      <c r="P13" s="83">
        <v>0</v>
      </c>
      <c r="Q13" s="84">
        <f>+N13+O13+P13</f>
        <v>0</v>
      </c>
      <c r="R13" s="118">
        <v>0</v>
      </c>
      <c r="S13" s="83">
        <v>0</v>
      </c>
      <c r="T13" s="83">
        <v>0</v>
      </c>
      <c r="U13" s="84">
        <f>+R13+S13+T13</f>
        <v>0</v>
      </c>
      <c r="V13" s="83">
        <f>SUM(J13-N13+R13)</f>
        <v>100000000</v>
      </c>
      <c r="W13" s="83">
        <f>SUM(K13-O13+S13)</f>
        <v>0</v>
      </c>
      <c r="X13" s="83">
        <f>SUM(L13-P13+T13)</f>
        <v>0</v>
      </c>
      <c r="Y13" s="84">
        <f>SUM(V13:X13)</f>
        <v>100000000</v>
      </c>
    </row>
    <row r="14" spans="1:25" ht="56.25" customHeight="1">
      <c r="A14" s="180"/>
      <c r="B14" s="180"/>
      <c r="C14" s="32" t="s">
        <v>79</v>
      </c>
      <c r="D14" s="97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82">
        <v>16000000</v>
      </c>
      <c r="K14" s="103"/>
      <c r="L14" s="103"/>
      <c r="M14" s="84">
        <f t="shared" ref="M14" si="0">SUM(J14:L14)</f>
        <v>16000000</v>
      </c>
      <c r="N14" s="117">
        <v>0</v>
      </c>
      <c r="O14" s="103">
        <v>0</v>
      </c>
      <c r="P14" s="103">
        <v>0</v>
      </c>
      <c r="Q14" s="86">
        <f t="shared" ref="Q14" si="1">+N14+O14+P14</f>
        <v>0</v>
      </c>
      <c r="R14" s="118">
        <v>3300000</v>
      </c>
      <c r="S14" s="103">
        <v>0</v>
      </c>
      <c r="T14" s="103">
        <v>0</v>
      </c>
      <c r="U14" s="86">
        <f t="shared" ref="U14" si="2">+R14+S14+T14</f>
        <v>3300000</v>
      </c>
      <c r="V14" s="83">
        <f t="shared" ref="V14:X14" si="3">SUM(J14-N14+R14)</f>
        <v>19300000</v>
      </c>
      <c r="W14" s="83">
        <f t="shared" si="3"/>
        <v>0</v>
      </c>
      <c r="X14" s="83">
        <f t="shared" si="3"/>
        <v>0</v>
      </c>
      <c r="Y14" s="84">
        <f t="shared" ref="Y14" si="4">SUM(V14:X14)</f>
        <v>19300000</v>
      </c>
    </row>
    <row r="15" spans="1:25" s="20" customFormat="1" ht="12" customHeight="1">
      <c r="A15" s="180"/>
      <c r="B15" s="180"/>
      <c r="C15" s="174" t="s">
        <v>84</v>
      </c>
      <c r="D15" s="174"/>
      <c r="E15" s="174"/>
      <c r="F15" s="174"/>
      <c r="G15" s="174"/>
      <c r="H15" s="174"/>
      <c r="I15" s="174"/>
      <c r="J15" s="85">
        <f t="shared" ref="J15:Y15" si="5">SUM(J13:J14)</f>
        <v>116000000</v>
      </c>
      <c r="K15" s="85">
        <f t="shared" si="5"/>
        <v>0</v>
      </c>
      <c r="L15" s="85">
        <f t="shared" si="5"/>
        <v>0</v>
      </c>
      <c r="M15" s="85">
        <f t="shared" si="5"/>
        <v>116000000</v>
      </c>
      <c r="N15" s="85">
        <f t="shared" si="5"/>
        <v>0</v>
      </c>
      <c r="O15" s="85">
        <f t="shared" si="5"/>
        <v>0</v>
      </c>
      <c r="P15" s="85">
        <f t="shared" si="5"/>
        <v>0</v>
      </c>
      <c r="Q15" s="85">
        <f t="shared" si="5"/>
        <v>0</v>
      </c>
      <c r="R15" s="85">
        <f>SUM(R13:R14)</f>
        <v>3300000</v>
      </c>
      <c r="S15" s="85">
        <f t="shared" si="5"/>
        <v>0</v>
      </c>
      <c r="T15" s="85">
        <f t="shared" si="5"/>
        <v>0</v>
      </c>
      <c r="U15" s="85">
        <f t="shared" si="5"/>
        <v>3300000</v>
      </c>
      <c r="V15" s="85">
        <f t="shared" si="5"/>
        <v>119300000</v>
      </c>
      <c r="W15" s="85">
        <f t="shared" si="5"/>
        <v>0</v>
      </c>
      <c r="X15" s="85">
        <f t="shared" si="5"/>
        <v>0</v>
      </c>
      <c r="Y15" s="85">
        <f t="shared" si="5"/>
        <v>119300000</v>
      </c>
    </row>
    <row r="16" spans="1:25" ht="56.25" customHeight="1">
      <c r="A16" s="180"/>
      <c r="B16" s="180"/>
      <c r="C16" s="32" t="s">
        <v>79</v>
      </c>
      <c r="D16" s="97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82">
        <v>100000000</v>
      </c>
      <c r="K16" s="83"/>
      <c r="L16" s="83"/>
      <c r="M16" s="84">
        <f t="shared" ref="M16:M39" si="6">SUM(J16:L16)</f>
        <v>100000000</v>
      </c>
      <c r="N16" s="118"/>
      <c r="O16" s="83">
        <v>0</v>
      </c>
      <c r="P16" s="83">
        <v>0</v>
      </c>
      <c r="Q16" s="84">
        <f>+N16+O16+P16</f>
        <v>0</v>
      </c>
      <c r="R16" s="118">
        <v>0</v>
      </c>
      <c r="S16" s="83">
        <v>0</v>
      </c>
      <c r="T16" s="83">
        <v>0</v>
      </c>
      <c r="U16" s="84">
        <f>+R16+S16+T16</f>
        <v>0</v>
      </c>
      <c r="V16" s="83">
        <f>SUM(J16-N16+R16)</f>
        <v>100000000</v>
      </c>
      <c r="W16" s="83">
        <f>SUM(K16-O16+S16)</f>
        <v>0</v>
      </c>
      <c r="X16" s="83">
        <f>SUM(L16-P16+T16)</f>
        <v>0</v>
      </c>
      <c r="Y16" s="86">
        <f t="shared" ref="Y16:Y20" si="7">+V16+W16+X16</f>
        <v>100000000</v>
      </c>
    </row>
    <row r="17" spans="1:25" ht="56.25" customHeight="1">
      <c r="A17" s="180"/>
      <c r="B17" s="180"/>
      <c r="C17" s="32" t="s">
        <v>79</v>
      </c>
      <c r="D17" s="97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82">
        <v>16000000</v>
      </c>
      <c r="K17" s="83"/>
      <c r="L17" s="83"/>
      <c r="M17" s="84">
        <f t="shared" si="6"/>
        <v>16000000</v>
      </c>
      <c r="N17" s="118"/>
      <c r="O17" s="83"/>
      <c r="P17" s="83"/>
      <c r="Q17" s="84"/>
      <c r="R17" s="118">
        <v>3300000</v>
      </c>
      <c r="S17" s="83"/>
      <c r="T17" s="83"/>
      <c r="U17" s="84">
        <f>+R17+S17+T17</f>
        <v>3300000</v>
      </c>
      <c r="V17" s="83">
        <f t="shared" ref="V17:X17" si="8">SUM(J17-N17+R17)</f>
        <v>19300000</v>
      </c>
      <c r="W17" s="83">
        <f t="shared" si="8"/>
        <v>0</v>
      </c>
      <c r="X17" s="83">
        <f t="shared" si="8"/>
        <v>0</v>
      </c>
      <c r="Y17" s="86">
        <f t="shared" si="7"/>
        <v>19300000</v>
      </c>
    </row>
    <row r="18" spans="1:25" s="21" customFormat="1" ht="12" customHeight="1">
      <c r="A18" s="180"/>
      <c r="B18" s="180"/>
      <c r="C18" s="174" t="s">
        <v>86</v>
      </c>
      <c r="D18" s="174"/>
      <c r="E18" s="174"/>
      <c r="F18" s="174"/>
      <c r="G18" s="174"/>
      <c r="H18" s="174"/>
      <c r="I18" s="174"/>
      <c r="J18" s="85">
        <f t="shared" ref="J18:Y18" si="9">SUM(J16:J17)</f>
        <v>116000000</v>
      </c>
      <c r="K18" s="85">
        <f t="shared" si="9"/>
        <v>0</v>
      </c>
      <c r="L18" s="85">
        <f t="shared" si="9"/>
        <v>0</v>
      </c>
      <c r="M18" s="85">
        <f t="shared" si="9"/>
        <v>116000000</v>
      </c>
      <c r="N18" s="85">
        <f t="shared" si="9"/>
        <v>0</v>
      </c>
      <c r="O18" s="85">
        <f t="shared" si="9"/>
        <v>0</v>
      </c>
      <c r="P18" s="85">
        <f t="shared" si="9"/>
        <v>0</v>
      </c>
      <c r="Q18" s="85">
        <f t="shared" si="9"/>
        <v>0</v>
      </c>
      <c r="R18" s="85">
        <f t="shared" si="9"/>
        <v>3300000</v>
      </c>
      <c r="S18" s="85">
        <f t="shared" si="9"/>
        <v>0</v>
      </c>
      <c r="T18" s="85">
        <f t="shared" si="9"/>
        <v>0</v>
      </c>
      <c r="U18" s="85">
        <f t="shared" si="9"/>
        <v>3300000</v>
      </c>
      <c r="V18" s="85">
        <f t="shared" si="9"/>
        <v>119300000</v>
      </c>
      <c r="W18" s="85">
        <f t="shared" si="9"/>
        <v>0</v>
      </c>
      <c r="X18" s="85">
        <f t="shared" si="9"/>
        <v>0</v>
      </c>
      <c r="Y18" s="85">
        <f t="shared" si="9"/>
        <v>119300000</v>
      </c>
    </row>
    <row r="19" spans="1:25" ht="56.25" customHeight="1">
      <c r="A19" s="180"/>
      <c r="B19" s="180"/>
      <c r="C19" s="32" t="s">
        <v>79</v>
      </c>
      <c r="D19" s="97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82">
        <v>100000000</v>
      </c>
      <c r="K19" s="83"/>
      <c r="L19" s="83">
        <v>0</v>
      </c>
      <c r="M19" s="84">
        <f t="shared" si="6"/>
        <v>100000000</v>
      </c>
      <c r="N19" s="118"/>
      <c r="O19" s="83"/>
      <c r="P19" s="83">
        <v>0</v>
      </c>
      <c r="Q19" s="84">
        <f>+N19+O19+P19</f>
        <v>0</v>
      </c>
      <c r="R19" s="118"/>
      <c r="S19" s="83">
        <v>0</v>
      </c>
      <c r="T19" s="83">
        <v>0</v>
      </c>
      <c r="U19" s="84">
        <f>+R19+S19+T19</f>
        <v>0</v>
      </c>
      <c r="V19" s="83">
        <f>SUM(J19-N19+R19)</f>
        <v>100000000</v>
      </c>
      <c r="W19" s="83">
        <f>SUM(K19-O19+S19)</f>
        <v>0</v>
      </c>
      <c r="X19" s="83">
        <f>SUM(L19-P19+T19)</f>
        <v>0</v>
      </c>
      <c r="Y19" s="86">
        <f t="shared" si="7"/>
        <v>100000000</v>
      </c>
    </row>
    <row r="20" spans="1:25" ht="56.25" customHeight="1">
      <c r="A20" s="180"/>
      <c r="B20" s="180"/>
      <c r="C20" s="32" t="s">
        <v>79</v>
      </c>
      <c r="D20" s="97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82">
        <v>16000000</v>
      </c>
      <c r="K20" s="83"/>
      <c r="L20" s="83">
        <v>0</v>
      </c>
      <c r="M20" s="84">
        <f t="shared" si="6"/>
        <v>16000000</v>
      </c>
      <c r="N20" s="118"/>
      <c r="O20" s="83"/>
      <c r="P20" s="83">
        <v>0</v>
      </c>
      <c r="Q20" s="84">
        <f>+N20+O20+P20</f>
        <v>0</v>
      </c>
      <c r="R20" s="118">
        <v>3300000</v>
      </c>
      <c r="S20" s="83">
        <v>0</v>
      </c>
      <c r="T20" s="83">
        <v>0</v>
      </c>
      <c r="U20" s="84">
        <f>+R20+S20+T20</f>
        <v>3300000</v>
      </c>
      <c r="V20" s="83">
        <f t="shared" ref="V20:X20" si="10">SUM(J20-N20+R20)</f>
        <v>19300000</v>
      </c>
      <c r="W20" s="83">
        <f t="shared" si="10"/>
        <v>0</v>
      </c>
      <c r="X20" s="83">
        <f t="shared" si="10"/>
        <v>0</v>
      </c>
      <c r="Y20" s="86">
        <f t="shared" si="7"/>
        <v>19300000</v>
      </c>
    </row>
    <row r="21" spans="1:25" s="21" customFormat="1" ht="15" customHeight="1">
      <c r="A21" s="180"/>
      <c r="B21" s="180"/>
      <c r="C21" s="174" t="s">
        <v>88</v>
      </c>
      <c r="D21" s="174"/>
      <c r="E21" s="174"/>
      <c r="F21" s="174"/>
      <c r="G21" s="174"/>
      <c r="H21" s="174"/>
      <c r="I21" s="174"/>
      <c r="J21" s="85">
        <f t="shared" ref="J21:Y21" si="11">SUM(J19:J20)</f>
        <v>116000000</v>
      </c>
      <c r="K21" s="85">
        <f t="shared" si="11"/>
        <v>0</v>
      </c>
      <c r="L21" s="85">
        <f t="shared" si="11"/>
        <v>0</v>
      </c>
      <c r="M21" s="85">
        <f t="shared" si="11"/>
        <v>116000000</v>
      </c>
      <c r="N21" s="85">
        <f t="shared" si="11"/>
        <v>0</v>
      </c>
      <c r="O21" s="85">
        <f t="shared" si="11"/>
        <v>0</v>
      </c>
      <c r="P21" s="85">
        <f t="shared" si="11"/>
        <v>0</v>
      </c>
      <c r="Q21" s="85">
        <f t="shared" si="11"/>
        <v>0</v>
      </c>
      <c r="R21" s="85">
        <f t="shared" si="11"/>
        <v>3300000</v>
      </c>
      <c r="S21" s="85">
        <f t="shared" si="11"/>
        <v>0</v>
      </c>
      <c r="T21" s="85">
        <f t="shared" si="11"/>
        <v>0</v>
      </c>
      <c r="U21" s="85">
        <f t="shared" si="11"/>
        <v>3300000</v>
      </c>
      <c r="V21" s="85">
        <f t="shared" si="11"/>
        <v>119300000</v>
      </c>
      <c r="W21" s="85">
        <f t="shared" si="11"/>
        <v>0</v>
      </c>
      <c r="X21" s="85">
        <f t="shared" si="11"/>
        <v>0</v>
      </c>
      <c r="Y21" s="85">
        <f t="shared" si="11"/>
        <v>119300000</v>
      </c>
    </row>
    <row r="22" spans="1:25" ht="56.25" customHeight="1">
      <c r="A22" s="180"/>
      <c r="B22" s="180"/>
      <c r="C22" s="32" t="s">
        <v>79</v>
      </c>
      <c r="D22" s="97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82">
        <v>100000000</v>
      </c>
      <c r="K22" s="83">
        <v>0</v>
      </c>
      <c r="L22" s="83">
        <v>0</v>
      </c>
      <c r="M22" s="84">
        <f t="shared" si="6"/>
        <v>100000000</v>
      </c>
      <c r="N22" s="118">
        <v>20000000</v>
      </c>
      <c r="O22" s="83">
        <v>0</v>
      </c>
      <c r="P22" s="83">
        <v>0</v>
      </c>
      <c r="Q22" s="84">
        <f>+N22+O22+P22</f>
        <v>20000000</v>
      </c>
      <c r="R22" s="118">
        <v>0</v>
      </c>
      <c r="S22" s="83">
        <v>0</v>
      </c>
      <c r="T22" s="83">
        <v>0</v>
      </c>
      <c r="U22" s="84">
        <f>+R22+S22+T22</f>
        <v>0</v>
      </c>
      <c r="V22" s="83">
        <f>SUM(J22-N22+R22)</f>
        <v>80000000</v>
      </c>
      <c r="W22" s="83">
        <f>SUM(K22-O22+S22)</f>
        <v>0</v>
      </c>
      <c r="X22" s="83">
        <f>SUM(L22-P22+T22)</f>
        <v>0</v>
      </c>
      <c r="Y22" s="84">
        <f>+V22+W22+X22</f>
        <v>80000000</v>
      </c>
    </row>
    <row r="23" spans="1:25" ht="56.25" customHeight="1">
      <c r="A23" s="180"/>
      <c r="B23" s="180"/>
      <c r="C23" s="32" t="s">
        <v>79</v>
      </c>
      <c r="D23" s="97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82">
        <v>16000000</v>
      </c>
      <c r="K23" s="83">
        <v>0</v>
      </c>
      <c r="L23" s="83">
        <v>0</v>
      </c>
      <c r="M23" s="84">
        <f t="shared" si="6"/>
        <v>16000000</v>
      </c>
      <c r="N23" s="118"/>
      <c r="O23" s="83"/>
      <c r="P23" s="83"/>
      <c r="Q23" s="84">
        <f>+N23+O23+P23</f>
        <v>0</v>
      </c>
      <c r="R23" s="118">
        <v>3300000</v>
      </c>
      <c r="S23" s="83"/>
      <c r="T23" s="83"/>
      <c r="U23" s="84">
        <f>+R23+S23+T23</f>
        <v>3300000</v>
      </c>
      <c r="V23" s="83">
        <f t="shared" ref="V23:X26" si="12">SUM(J23-N23+R23)</f>
        <v>19300000</v>
      </c>
      <c r="W23" s="83">
        <f t="shared" si="12"/>
        <v>0</v>
      </c>
      <c r="X23" s="83">
        <f t="shared" si="12"/>
        <v>0</v>
      </c>
      <c r="Y23" s="84">
        <f t="shared" ref="Y23" si="13">+V23+W23+X23</f>
        <v>19300000</v>
      </c>
    </row>
    <row r="24" spans="1:25" ht="15" customHeight="1">
      <c r="A24" s="180"/>
      <c r="B24" s="180"/>
      <c r="C24" s="174" t="s">
        <v>89</v>
      </c>
      <c r="D24" s="174"/>
      <c r="E24" s="174"/>
      <c r="F24" s="174"/>
      <c r="G24" s="174"/>
      <c r="H24" s="174"/>
      <c r="I24" s="174"/>
      <c r="J24" s="85">
        <f t="shared" ref="J24:Y24" si="14">SUM(J22:J23)</f>
        <v>116000000</v>
      </c>
      <c r="K24" s="85">
        <f t="shared" si="14"/>
        <v>0</v>
      </c>
      <c r="L24" s="85">
        <f t="shared" si="14"/>
        <v>0</v>
      </c>
      <c r="M24" s="85">
        <f t="shared" si="14"/>
        <v>116000000</v>
      </c>
      <c r="N24" s="85">
        <f>SUM(N22:N23)</f>
        <v>20000000</v>
      </c>
      <c r="O24" s="85">
        <f>SUM(O22:O23)</f>
        <v>0</v>
      </c>
      <c r="P24" s="85">
        <f t="shared" si="14"/>
        <v>0</v>
      </c>
      <c r="Q24" s="85">
        <f>SUM(Q22:Q23)</f>
        <v>20000000</v>
      </c>
      <c r="R24" s="85">
        <f t="shared" si="14"/>
        <v>3300000</v>
      </c>
      <c r="S24" s="85">
        <f t="shared" si="14"/>
        <v>0</v>
      </c>
      <c r="T24" s="85">
        <f t="shared" si="14"/>
        <v>0</v>
      </c>
      <c r="U24" s="85">
        <f t="shared" si="14"/>
        <v>3300000</v>
      </c>
      <c r="V24" s="85">
        <f t="shared" si="14"/>
        <v>99300000</v>
      </c>
      <c r="W24" s="85">
        <f t="shared" si="14"/>
        <v>0</v>
      </c>
      <c r="X24" s="85">
        <f t="shared" si="14"/>
        <v>0</v>
      </c>
      <c r="Y24" s="85">
        <f t="shared" si="14"/>
        <v>99300000</v>
      </c>
    </row>
    <row r="25" spans="1:25" ht="56.25" customHeight="1">
      <c r="A25" s="180"/>
      <c r="B25" s="180"/>
      <c r="C25" s="32" t="s">
        <v>79</v>
      </c>
      <c r="D25" s="97" t="s">
        <v>80</v>
      </c>
      <c r="E25" s="40" t="s">
        <v>47</v>
      </c>
      <c r="F25" s="38" t="s">
        <v>111</v>
      </c>
      <c r="G25" s="39" t="s">
        <v>64</v>
      </c>
      <c r="H25" s="33" t="s">
        <v>65</v>
      </c>
      <c r="I25" s="79" t="s">
        <v>94</v>
      </c>
      <c r="J25" s="103">
        <v>100000000</v>
      </c>
      <c r="K25" s="103">
        <v>0</v>
      </c>
      <c r="L25" s="83">
        <v>0</v>
      </c>
      <c r="M25" s="84">
        <f t="shared" si="6"/>
        <v>100000000</v>
      </c>
      <c r="N25" s="118"/>
      <c r="O25" s="83">
        <v>0</v>
      </c>
      <c r="P25" s="83"/>
      <c r="Q25" s="84">
        <f>+N25+O25+P25</f>
        <v>0</v>
      </c>
      <c r="R25" s="118">
        <v>0</v>
      </c>
      <c r="S25" s="83">
        <v>0</v>
      </c>
      <c r="T25" s="83">
        <v>0</v>
      </c>
      <c r="U25" s="84">
        <f>SUM(R25:T25)</f>
        <v>0</v>
      </c>
      <c r="V25" s="82">
        <f>SUM(J25-N25+R25)</f>
        <v>100000000</v>
      </c>
      <c r="W25" s="83">
        <f>SUM(K25-O25+S25)</f>
        <v>0</v>
      </c>
      <c r="X25" s="83">
        <f t="shared" si="12"/>
        <v>0</v>
      </c>
      <c r="Y25" s="84">
        <f t="shared" ref="Y25:Y26" si="15">+V25+W25+X25</f>
        <v>100000000</v>
      </c>
    </row>
    <row r="26" spans="1:25" ht="56.25" customHeight="1">
      <c r="A26" s="180"/>
      <c r="B26" s="180"/>
      <c r="C26" s="32" t="s">
        <v>79</v>
      </c>
      <c r="D26" s="97" t="s">
        <v>80</v>
      </c>
      <c r="E26" s="40" t="s">
        <v>47</v>
      </c>
      <c r="F26" s="38" t="s">
        <v>111</v>
      </c>
      <c r="G26" s="39" t="s">
        <v>64</v>
      </c>
      <c r="H26" s="33" t="s">
        <v>66</v>
      </c>
      <c r="I26" s="81" t="s">
        <v>41</v>
      </c>
      <c r="J26" s="103">
        <v>23500000</v>
      </c>
      <c r="K26" s="103">
        <v>0</v>
      </c>
      <c r="L26" s="83">
        <v>0</v>
      </c>
      <c r="M26" s="84">
        <f t="shared" si="6"/>
        <v>23500000</v>
      </c>
      <c r="N26" s="118"/>
      <c r="O26" s="83">
        <v>0</v>
      </c>
      <c r="P26" s="83"/>
      <c r="Q26" s="84">
        <f>+N26+O26+P26</f>
        <v>0</v>
      </c>
      <c r="R26" s="118">
        <v>3300000</v>
      </c>
      <c r="S26" s="83">
        <v>0</v>
      </c>
      <c r="T26" s="83">
        <v>0</v>
      </c>
      <c r="U26" s="84">
        <f>SUM(R26:T26)</f>
        <v>3300000</v>
      </c>
      <c r="V26" s="82">
        <f>SUM(J26-N26+R26)</f>
        <v>26800000</v>
      </c>
      <c r="W26" s="83">
        <f>SUM(K26-O26+S26)</f>
        <v>0</v>
      </c>
      <c r="X26" s="83">
        <f t="shared" si="12"/>
        <v>0</v>
      </c>
      <c r="Y26" s="84">
        <f t="shared" si="15"/>
        <v>26800000</v>
      </c>
    </row>
    <row r="27" spans="1:25" s="96" customFormat="1" ht="15" customHeight="1">
      <c r="A27" s="180"/>
      <c r="B27" s="180"/>
      <c r="C27" s="174" t="s">
        <v>110</v>
      </c>
      <c r="D27" s="174"/>
      <c r="E27" s="174"/>
      <c r="F27" s="174"/>
      <c r="G27" s="174"/>
      <c r="H27" s="174"/>
      <c r="I27" s="174"/>
      <c r="J27" s="85">
        <f>SUM(J25:J26)</f>
        <v>123500000</v>
      </c>
      <c r="K27" s="85">
        <f>SUM(K22:K26)</f>
        <v>0</v>
      </c>
      <c r="L27" s="85">
        <f>SUM(L22:L26)</f>
        <v>0</v>
      </c>
      <c r="M27" s="85">
        <f>SUM(M25:M26)</f>
        <v>123500000</v>
      </c>
      <c r="N27" s="85">
        <f>SUM(N25:N26)</f>
        <v>0</v>
      </c>
      <c r="O27" s="85">
        <f t="shared" ref="O27:Q27" si="16">SUM(O25:O26)</f>
        <v>0</v>
      </c>
      <c r="P27" s="85">
        <f t="shared" si="16"/>
        <v>0</v>
      </c>
      <c r="Q27" s="85">
        <f t="shared" si="16"/>
        <v>0</v>
      </c>
      <c r="R27" s="85">
        <f>SUM(R25:R26)</f>
        <v>3300000</v>
      </c>
      <c r="S27" s="85">
        <f>SUM(S22:S26)</f>
        <v>0</v>
      </c>
      <c r="T27" s="85">
        <f>SUM(T22:T26)</f>
        <v>0</v>
      </c>
      <c r="U27" s="85">
        <f>SUM(U25:U26)</f>
        <v>3300000</v>
      </c>
      <c r="V27" s="85">
        <f>SUM(V25:V26)</f>
        <v>126800000</v>
      </c>
      <c r="W27" s="85">
        <f>SUM(W25:W26)</f>
        <v>0</v>
      </c>
      <c r="X27" s="85">
        <f>SUM(X25:X26)</f>
        <v>0</v>
      </c>
      <c r="Y27" s="85">
        <f>SUM(Y25:Y26)</f>
        <v>126800000</v>
      </c>
    </row>
    <row r="28" spans="1:25" s="22" customFormat="1" ht="24.95" customHeight="1">
      <c r="A28" s="180"/>
      <c r="B28" s="180"/>
      <c r="C28" s="173" t="s">
        <v>113</v>
      </c>
      <c r="D28" s="173"/>
      <c r="E28" s="173"/>
      <c r="F28" s="173"/>
      <c r="G28" s="173"/>
      <c r="H28" s="173"/>
      <c r="I28" s="173"/>
      <c r="J28" s="87">
        <f t="shared" ref="J28:Y28" si="17">J15+J18+J21+J24+J27</f>
        <v>587500000</v>
      </c>
      <c r="K28" s="87">
        <f t="shared" si="17"/>
        <v>0</v>
      </c>
      <c r="L28" s="87">
        <f t="shared" si="17"/>
        <v>0</v>
      </c>
      <c r="M28" s="87">
        <f t="shared" si="17"/>
        <v>587500000</v>
      </c>
      <c r="N28" s="87">
        <f>N15+N18+N21+N24+N27</f>
        <v>20000000</v>
      </c>
      <c r="O28" s="87">
        <f t="shared" si="17"/>
        <v>0</v>
      </c>
      <c r="P28" s="87">
        <f t="shared" si="17"/>
        <v>0</v>
      </c>
      <c r="Q28" s="87">
        <f t="shared" si="17"/>
        <v>20000000</v>
      </c>
      <c r="R28" s="87">
        <f>R15+R18+R21+R24+R27</f>
        <v>16500000</v>
      </c>
      <c r="S28" s="87">
        <f t="shared" ref="S28:U28" si="18">S15+S18+S21+S24+S27</f>
        <v>0</v>
      </c>
      <c r="T28" s="87">
        <f t="shared" si="18"/>
        <v>0</v>
      </c>
      <c r="U28" s="87">
        <f t="shared" si="18"/>
        <v>16500000</v>
      </c>
      <c r="V28" s="87">
        <f t="shared" si="17"/>
        <v>584000000</v>
      </c>
      <c r="W28" s="87">
        <f t="shared" si="17"/>
        <v>0</v>
      </c>
      <c r="X28" s="87">
        <f t="shared" si="17"/>
        <v>0</v>
      </c>
      <c r="Y28" s="87">
        <f t="shared" si="17"/>
        <v>584000000</v>
      </c>
    </row>
    <row r="29" spans="1:25" ht="56.25" customHeight="1">
      <c r="A29" s="180"/>
      <c r="B29" s="180"/>
      <c r="C29" s="32" t="s">
        <v>31</v>
      </c>
      <c r="D29" s="32" t="s">
        <v>15</v>
      </c>
      <c r="E29" s="40" t="s">
        <v>48</v>
      </c>
      <c r="F29" s="32" t="s">
        <v>112</v>
      </c>
      <c r="G29" s="66" t="s">
        <v>64</v>
      </c>
      <c r="H29" s="67" t="s">
        <v>65</v>
      </c>
      <c r="I29" s="79" t="s">
        <v>94</v>
      </c>
      <c r="J29" s="104">
        <v>0</v>
      </c>
      <c r="K29" s="83">
        <v>207500000</v>
      </c>
      <c r="L29" s="83"/>
      <c r="M29" s="84">
        <f>SUM(J29:L29)</f>
        <v>207500000</v>
      </c>
      <c r="N29" s="118">
        <v>0</v>
      </c>
      <c r="O29" s="83"/>
      <c r="P29" s="83"/>
      <c r="Q29" s="84">
        <f>+N29+O29+P29</f>
        <v>0</v>
      </c>
      <c r="R29" s="118"/>
      <c r="S29" s="83">
        <v>0</v>
      </c>
      <c r="T29" s="83"/>
      <c r="U29" s="84">
        <f t="shared" ref="U29:U30" si="19">+R29+S29+T29</f>
        <v>0</v>
      </c>
      <c r="V29" s="82">
        <f>SUM(J29-N29+R29)</f>
        <v>0</v>
      </c>
      <c r="W29" s="83">
        <f t="shared" ref="W29:W30" si="20">SUM(K29-O29+S29)</f>
        <v>207500000</v>
      </c>
      <c r="X29" s="83">
        <f t="shared" ref="X29:X30" si="21">SUM(L29-P29+T29)</f>
        <v>0</v>
      </c>
      <c r="Y29" s="88">
        <f t="shared" ref="Y29:Y30" si="22">V29+W29+X29</f>
        <v>207500000</v>
      </c>
    </row>
    <row r="30" spans="1:25" ht="56.25" customHeight="1">
      <c r="A30" s="180"/>
      <c r="B30" s="180"/>
      <c r="C30" s="32" t="s">
        <v>31</v>
      </c>
      <c r="D30" s="32" t="s">
        <v>15</v>
      </c>
      <c r="E30" s="40" t="s">
        <v>48</v>
      </c>
      <c r="F30" s="32" t="s">
        <v>112</v>
      </c>
      <c r="G30" s="39" t="s">
        <v>64</v>
      </c>
      <c r="H30" s="33" t="s">
        <v>66</v>
      </c>
      <c r="I30" s="78" t="s">
        <v>41</v>
      </c>
      <c r="J30" s="104">
        <v>0</v>
      </c>
      <c r="K30" s="83">
        <v>22500000</v>
      </c>
      <c r="L30" s="83"/>
      <c r="M30" s="84">
        <f>SUM(J30:L30)</f>
        <v>22500000</v>
      </c>
      <c r="N30" s="118">
        <v>0</v>
      </c>
      <c r="O30" s="83"/>
      <c r="P30" s="83"/>
      <c r="Q30" s="84">
        <f>+N30+O30+P30</f>
        <v>0</v>
      </c>
      <c r="R30" s="118"/>
      <c r="S30" s="83">
        <v>0</v>
      </c>
      <c r="T30" s="83"/>
      <c r="U30" s="84">
        <f t="shared" si="19"/>
        <v>0</v>
      </c>
      <c r="V30" s="82">
        <f>SUM(J30-N30+R30)</f>
        <v>0</v>
      </c>
      <c r="W30" s="83">
        <f t="shared" si="20"/>
        <v>22500000</v>
      </c>
      <c r="X30" s="83">
        <f t="shared" si="21"/>
        <v>0</v>
      </c>
      <c r="Y30" s="88">
        <f t="shared" si="22"/>
        <v>22500000</v>
      </c>
    </row>
    <row r="31" spans="1:25" s="21" customFormat="1" ht="12" customHeight="1">
      <c r="A31" s="180"/>
      <c r="B31" s="180"/>
      <c r="C31" s="174" t="s">
        <v>109</v>
      </c>
      <c r="D31" s="174"/>
      <c r="E31" s="174"/>
      <c r="F31" s="174"/>
      <c r="G31" s="174"/>
      <c r="H31" s="174"/>
      <c r="I31" s="174"/>
      <c r="J31" s="85">
        <f t="shared" ref="J31:Y31" si="23">SUM(J29:J30)</f>
        <v>0</v>
      </c>
      <c r="K31" s="85">
        <f t="shared" si="23"/>
        <v>230000000</v>
      </c>
      <c r="L31" s="85">
        <f t="shared" si="23"/>
        <v>0</v>
      </c>
      <c r="M31" s="85">
        <f t="shared" si="23"/>
        <v>230000000</v>
      </c>
      <c r="N31" s="85">
        <f t="shared" si="23"/>
        <v>0</v>
      </c>
      <c r="O31" s="85">
        <f t="shared" si="23"/>
        <v>0</v>
      </c>
      <c r="P31" s="85">
        <f t="shared" si="23"/>
        <v>0</v>
      </c>
      <c r="Q31" s="85">
        <f t="shared" si="23"/>
        <v>0</v>
      </c>
      <c r="R31" s="85">
        <f t="shared" si="23"/>
        <v>0</v>
      </c>
      <c r="S31" s="85">
        <f t="shared" si="23"/>
        <v>0</v>
      </c>
      <c r="T31" s="85">
        <f t="shared" si="23"/>
        <v>0</v>
      </c>
      <c r="U31" s="85">
        <f t="shared" si="23"/>
        <v>0</v>
      </c>
      <c r="V31" s="85">
        <f t="shared" si="23"/>
        <v>0</v>
      </c>
      <c r="W31" s="85">
        <f t="shared" si="23"/>
        <v>230000000</v>
      </c>
      <c r="X31" s="85">
        <f t="shared" si="23"/>
        <v>0</v>
      </c>
      <c r="Y31" s="85">
        <f t="shared" si="23"/>
        <v>230000000</v>
      </c>
    </row>
    <row r="32" spans="1:25" ht="56.25" customHeight="1">
      <c r="A32" s="180"/>
      <c r="B32" s="180"/>
      <c r="C32" s="32" t="s">
        <v>31</v>
      </c>
      <c r="D32" s="97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104">
        <v>106500000</v>
      </c>
      <c r="K32" s="83">
        <v>0</v>
      </c>
      <c r="L32" s="83">
        <v>0</v>
      </c>
      <c r="M32" s="84">
        <f t="shared" si="6"/>
        <v>106500000</v>
      </c>
      <c r="N32" s="119"/>
      <c r="O32" s="83">
        <v>0</v>
      </c>
      <c r="P32" s="83">
        <v>0</v>
      </c>
      <c r="Q32" s="84">
        <f>+N32+O32+P32</f>
        <v>0</v>
      </c>
      <c r="R32" s="118">
        <v>0</v>
      </c>
      <c r="S32" s="83">
        <v>0</v>
      </c>
      <c r="T32" s="83">
        <v>0</v>
      </c>
      <c r="U32" s="84">
        <f>+R32+S32+T32</f>
        <v>0</v>
      </c>
      <c r="V32" s="82">
        <f t="shared" ref="V32:V33" si="24">SUM(J32-N32+R32)</f>
        <v>106500000</v>
      </c>
      <c r="W32" s="83">
        <f>SUM(K32-O32+S32)</f>
        <v>0</v>
      </c>
      <c r="X32" s="83">
        <f>SUM(L32-P32+T32)</f>
        <v>0</v>
      </c>
      <c r="Y32" s="88">
        <f>V32+W32+X32</f>
        <v>106500000</v>
      </c>
    </row>
    <row r="33" spans="1:25" ht="56.25" customHeight="1">
      <c r="A33" s="180"/>
      <c r="B33" s="180"/>
      <c r="C33" s="32" t="s">
        <v>31</v>
      </c>
      <c r="D33" s="97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104">
        <v>17000000</v>
      </c>
      <c r="K33" s="83">
        <v>0</v>
      </c>
      <c r="L33" s="83">
        <v>0</v>
      </c>
      <c r="M33" s="84">
        <f t="shared" si="6"/>
        <v>17000000</v>
      </c>
      <c r="N33" s="119"/>
      <c r="O33" s="83"/>
      <c r="P33" s="83"/>
      <c r="Q33" s="84">
        <f>+N33+O33+P33</f>
        <v>0</v>
      </c>
      <c r="R33" s="118">
        <v>3500000</v>
      </c>
      <c r="S33" s="83"/>
      <c r="T33" s="83"/>
      <c r="U33" s="84">
        <f>+R33+S33+T33</f>
        <v>3500000</v>
      </c>
      <c r="V33" s="82">
        <f t="shared" si="24"/>
        <v>20500000</v>
      </c>
      <c r="W33" s="83">
        <f t="shared" ref="W33:X33" si="25">SUM(K33-O33+S33)</f>
        <v>0</v>
      </c>
      <c r="X33" s="83">
        <f t="shared" si="25"/>
        <v>0</v>
      </c>
      <c r="Y33" s="88">
        <f t="shared" ref="Y33" si="26">V33+W33+X33</f>
        <v>20500000</v>
      </c>
    </row>
    <row r="34" spans="1:25" s="21" customFormat="1" ht="12" customHeight="1">
      <c r="A34" s="180"/>
      <c r="B34" s="180"/>
      <c r="C34" s="174" t="s">
        <v>99</v>
      </c>
      <c r="D34" s="174"/>
      <c r="E34" s="174"/>
      <c r="F34" s="174"/>
      <c r="G34" s="174"/>
      <c r="H34" s="174"/>
      <c r="I34" s="174"/>
      <c r="J34" s="85">
        <f>SUM(J32:J33)</f>
        <v>123500000</v>
      </c>
      <c r="K34" s="85">
        <f t="shared" ref="K34:Y34" si="27">SUM(K32:K33)</f>
        <v>0</v>
      </c>
      <c r="L34" s="85">
        <f t="shared" si="27"/>
        <v>0</v>
      </c>
      <c r="M34" s="85">
        <f t="shared" si="27"/>
        <v>123500000</v>
      </c>
      <c r="N34" s="85">
        <f t="shared" si="27"/>
        <v>0</v>
      </c>
      <c r="O34" s="85">
        <f t="shared" si="27"/>
        <v>0</v>
      </c>
      <c r="P34" s="85">
        <f t="shared" si="27"/>
        <v>0</v>
      </c>
      <c r="Q34" s="85">
        <f t="shared" si="27"/>
        <v>0</v>
      </c>
      <c r="R34" s="85">
        <f>SUM(R32:R33)</f>
        <v>3500000</v>
      </c>
      <c r="S34" s="85">
        <f t="shared" si="27"/>
        <v>0</v>
      </c>
      <c r="T34" s="85">
        <f t="shared" si="27"/>
        <v>0</v>
      </c>
      <c r="U34" s="85">
        <f>SUM(U32:U33)</f>
        <v>3500000</v>
      </c>
      <c r="V34" s="85">
        <f t="shared" si="27"/>
        <v>127000000</v>
      </c>
      <c r="W34" s="85">
        <f t="shared" si="27"/>
        <v>0</v>
      </c>
      <c r="X34" s="85">
        <f t="shared" si="27"/>
        <v>0</v>
      </c>
      <c r="Y34" s="85">
        <f t="shared" si="27"/>
        <v>127000000</v>
      </c>
    </row>
    <row r="35" spans="1:25" s="22" customFormat="1" ht="24.95" customHeight="1">
      <c r="A35" s="180"/>
      <c r="B35" s="180"/>
      <c r="C35" s="173" t="s">
        <v>114</v>
      </c>
      <c r="D35" s="173"/>
      <c r="E35" s="173"/>
      <c r="F35" s="173"/>
      <c r="G35" s="173"/>
      <c r="H35" s="173"/>
      <c r="I35" s="173"/>
      <c r="J35" s="87">
        <f>J31+J34</f>
        <v>123500000</v>
      </c>
      <c r="K35" s="87">
        <f t="shared" ref="K35:M35" si="28">K31+K34</f>
        <v>230000000</v>
      </c>
      <c r="L35" s="87">
        <f t="shared" si="28"/>
        <v>0</v>
      </c>
      <c r="M35" s="87">
        <f t="shared" si="28"/>
        <v>353500000</v>
      </c>
      <c r="N35" s="87">
        <f t="shared" ref="N35:Y35" si="29">N31+N34</f>
        <v>0</v>
      </c>
      <c r="O35" s="87">
        <f t="shared" si="29"/>
        <v>0</v>
      </c>
      <c r="P35" s="87">
        <f t="shared" si="29"/>
        <v>0</v>
      </c>
      <c r="Q35" s="87">
        <f t="shared" si="29"/>
        <v>0</v>
      </c>
      <c r="R35" s="87">
        <f t="shared" si="29"/>
        <v>3500000</v>
      </c>
      <c r="S35" s="87">
        <f t="shared" si="29"/>
        <v>0</v>
      </c>
      <c r="T35" s="87">
        <f t="shared" si="29"/>
        <v>0</v>
      </c>
      <c r="U35" s="87">
        <f t="shared" si="29"/>
        <v>3500000</v>
      </c>
      <c r="V35" s="87">
        <f t="shared" si="29"/>
        <v>127000000</v>
      </c>
      <c r="W35" s="87">
        <f t="shared" si="29"/>
        <v>230000000</v>
      </c>
      <c r="X35" s="87">
        <f t="shared" si="29"/>
        <v>0</v>
      </c>
      <c r="Y35" s="87">
        <f t="shared" si="29"/>
        <v>357000000</v>
      </c>
    </row>
    <row r="36" spans="1:25" ht="54.95" customHeight="1">
      <c r="A36" s="180"/>
      <c r="B36" s="180"/>
      <c r="C36" s="51" t="s">
        <v>7</v>
      </c>
      <c r="D36" s="97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105">
        <v>150000000</v>
      </c>
      <c r="K36" s="84"/>
      <c r="L36" s="84">
        <v>0</v>
      </c>
      <c r="M36" s="84">
        <f t="shared" si="6"/>
        <v>150000000</v>
      </c>
      <c r="N36" s="120"/>
      <c r="O36" s="83">
        <v>0</v>
      </c>
      <c r="P36" s="83">
        <v>0</v>
      </c>
      <c r="Q36" s="84">
        <f>+N36+O36+P36</f>
        <v>0</v>
      </c>
      <c r="R36" s="118"/>
      <c r="S36" s="83">
        <v>0</v>
      </c>
      <c r="T36" s="83">
        <v>0</v>
      </c>
      <c r="U36" s="84">
        <f>+R36+S36+T36</f>
        <v>0</v>
      </c>
      <c r="V36" s="82">
        <f t="shared" ref="V36:V37" si="30">SUM(J36-N36+R36)</f>
        <v>150000000</v>
      </c>
      <c r="W36" s="83">
        <f>SUM(K36-O36+S36)</f>
        <v>0</v>
      </c>
      <c r="X36" s="83">
        <f>SUM(L36-P36+T36)</f>
        <v>0</v>
      </c>
      <c r="Y36" s="88">
        <f>V36+W36+X36</f>
        <v>150000000</v>
      </c>
    </row>
    <row r="37" spans="1:25" ht="54.95" customHeight="1">
      <c r="A37" s="180"/>
      <c r="B37" s="180"/>
      <c r="C37" s="51" t="s">
        <v>7</v>
      </c>
      <c r="D37" s="97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105">
        <v>31500000</v>
      </c>
      <c r="K37" s="84"/>
      <c r="L37" s="84">
        <v>0</v>
      </c>
      <c r="M37" s="84">
        <f t="shared" si="6"/>
        <v>31500000</v>
      </c>
      <c r="N37" s="120">
        <v>0</v>
      </c>
      <c r="O37" s="83"/>
      <c r="P37" s="83"/>
      <c r="Q37" s="84">
        <f>+N37+O37+P37</f>
        <v>0</v>
      </c>
      <c r="R37" s="118"/>
      <c r="S37" s="83"/>
      <c r="T37" s="83"/>
      <c r="U37" s="84">
        <f t="shared" ref="U37:U38" si="31">+R37+S37+T37</f>
        <v>0</v>
      </c>
      <c r="V37" s="82">
        <f t="shared" si="30"/>
        <v>31500000</v>
      </c>
      <c r="W37" s="83">
        <f t="shared" ref="W37:X37" si="32">SUM(K37-O37+S37)</f>
        <v>0</v>
      </c>
      <c r="X37" s="83">
        <f t="shared" si="32"/>
        <v>0</v>
      </c>
      <c r="Y37" s="88">
        <f t="shared" ref="Y37" si="33">V37+W37+X37</f>
        <v>31500000</v>
      </c>
    </row>
    <row r="38" spans="1:25" ht="54.95" customHeight="1">
      <c r="A38" s="180"/>
      <c r="B38" s="180"/>
      <c r="C38" s="51" t="s">
        <v>7</v>
      </c>
      <c r="D38" s="97" t="s">
        <v>7</v>
      </c>
      <c r="E38" s="40" t="s">
        <v>49</v>
      </c>
      <c r="F38" s="129" t="s">
        <v>118</v>
      </c>
      <c r="G38" s="69" t="s">
        <v>69</v>
      </c>
      <c r="H38" s="70" t="s">
        <v>66</v>
      </c>
      <c r="I38" s="132" t="s">
        <v>119</v>
      </c>
      <c r="J38" s="105"/>
      <c r="K38" s="84">
        <v>206000000</v>
      </c>
      <c r="L38" s="84"/>
      <c r="M38" s="84">
        <f t="shared" si="6"/>
        <v>206000000</v>
      </c>
      <c r="N38" s="120"/>
      <c r="O38" s="83"/>
      <c r="P38" s="83"/>
      <c r="Q38" s="84">
        <f t="shared" ref="Q38:Q39" si="34">+N38+O38+P38</f>
        <v>0</v>
      </c>
      <c r="R38" s="118"/>
      <c r="S38" s="122">
        <v>0</v>
      </c>
      <c r="T38" s="83"/>
      <c r="U38" s="84">
        <f t="shared" si="31"/>
        <v>0</v>
      </c>
      <c r="V38" s="82">
        <f t="shared" ref="V38" si="35">SUM(J38-N38+R38)</f>
        <v>0</v>
      </c>
      <c r="W38" s="83">
        <f t="shared" ref="W38" si="36">SUM(K38-O38+S38)</f>
        <v>206000000</v>
      </c>
      <c r="X38" s="83">
        <f t="shared" ref="X38" si="37">SUM(L38-P38+T38)</f>
        <v>0</v>
      </c>
      <c r="Y38" s="88">
        <f>V38+W38+X38</f>
        <v>206000000</v>
      </c>
    </row>
    <row r="39" spans="1:25" ht="54.95" customHeight="1">
      <c r="A39" s="180"/>
      <c r="B39" s="180"/>
      <c r="C39" s="51" t="s">
        <v>7</v>
      </c>
      <c r="D39" s="97" t="s">
        <v>7</v>
      </c>
      <c r="E39" s="40" t="s">
        <v>49</v>
      </c>
      <c r="F39" s="129" t="s">
        <v>123</v>
      </c>
      <c r="G39" s="39" t="s">
        <v>67</v>
      </c>
      <c r="H39" s="33" t="s">
        <v>68</v>
      </c>
      <c r="I39" s="128" t="s">
        <v>125</v>
      </c>
      <c r="J39" s="105"/>
      <c r="K39" s="84">
        <v>714000000</v>
      </c>
      <c r="L39" s="84"/>
      <c r="M39" s="84">
        <f t="shared" si="6"/>
        <v>714000000</v>
      </c>
      <c r="N39" s="120"/>
      <c r="O39" s="83">
        <v>206000000</v>
      </c>
      <c r="P39" s="83"/>
      <c r="Q39" s="84">
        <f t="shared" si="34"/>
        <v>206000000</v>
      </c>
      <c r="R39" s="118"/>
      <c r="S39" s="122">
        <v>0</v>
      </c>
      <c r="T39" s="83"/>
      <c r="U39" s="84"/>
      <c r="V39" s="82">
        <f t="shared" ref="V39" si="38">SUM(J39-N39+R39)</f>
        <v>0</v>
      </c>
      <c r="W39" s="83">
        <f t="shared" ref="W39" si="39">SUM(K39-O39+S39)</f>
        <v>508000000</v>
      </c>
      <c r="X39" s="83">
        <f t="shared" ref="X39" si="40">SUM(L39-P39+T39)</f>
        <v>0</v>
      </c>
      <c r="Y39" s="88">
        <f>V39+W39+X39</f>
        <v>508000000</v>
      </c>
    </row>
    <row r="40" spans="1:25" s="21" customFormat="1" ht="12" customHeight="1">
      <c r="A40" s="180"/>
      <c r="B40" s="180"/>
      <c r="C40" s="174" t="s">
        <v>59</v>
      </c>
      <c r="D40" s="174"/>
      <c r="E40" s="174"/>
      <c r="F40" s="174"/>
      <c r="G40" s="174"/>
      <c r="H40" s="174"/>
      <c r="I40" s="174"/>
      <c r="J40" s="85">
        <f>SUM(J36:J39)</f>
        <v>181500000</v>
      </c>
      <c r="K40" s="85">
        <f t="shared" ref="K40:M40" si="41">SUM(K36:K39)</f>
        <v>920000000</v>
      </c>
      <c r="L40" s="85">
        <f t="shared" si="41"/>
        <v>0</v>
      </c>
      <c r="M40" s="85">
        <f t="shared" si="41"/>
        <v>1101500000</v>
      </c>
      <c r="N40" s="85">
        <f t="shared" ref="N40:Y40" si="42">SUM(N36:N39)</f>
        <v>0</v>
      </c>
      <c r="O40" s="85">
        <f t="shared" si="42"/>
        <v>206000000</v>
      </c>
      <c r="P40" s="85">
        <f t="shared" si="42"/>
        <v>0</v>
      </c>
      <c r="Q40" s="85">
        <f t="shared" si="42"/>
        <v>206000000</v>
      </c>
      <c r="R40" s="85">
        <f t="shared" si="42"/>
        <v>0</v>
      </c>
      <c r="S40" s="85">
        <f t="shared" si="42"/>
        <v>0</v>
      </c>
      <c r="T40" s="85">
        <f t="shared" si="42"/>
        <v>0</v>
      </c>
      <c r="U40" s="85">
        <f t="shared" si="42"/>
        <v>0</v>
      </c>
      <c r="V40" s="85">
        <f t="shared" si="42"/>
        <v>181500000</v>
      </c>
      <c r="W40" s="85">
        <f t="shared" si="42"/>
        <v>714000000</v>
      </c>
      <c r="X40" s="85">
        <f t="shared" si="42"/>
        <v>0</v>
      </c>
      <c r="Y40" s="85">
        <f t="shared" si="42"/>
        <v>895500000</v>
      </c>
    </row>
    <row r="41" spans="1:25" s="22" customFormat="1" ht="24.95" customHeight="1">
      <c r="A41" s="180"/>
      <c r="B41" s="180"/>
      <c r="C41" s="173" t="s">
        <v>35</v>
      </c>
      <c r="D41" s="173"/>
      <c r="E41" s="173"/>
      <c r="F41" s="173"/>
      <c r="G41" s="173"/>
      <c r="H41" s="173"/>
      <c r="I41" s="173"/>
      <c r="J41" s="87">
        <f>SUM(J40)</f>
        <v>181500000</v>
      </c>
      <c r="K41" s="87">
        <f t="shared" ref="K41:Y41" si="43">SUM(K40)</f>
        <v>920000000</v>
      </c>
      <c r="L41" s="87">
        <f t="shared" si="43"/>
        <v>0</v>
      </c>
      <c r="M41" s="87">
        <f t="shared" si="43"/>
        <v>1101500000</v>
      </c>
      <c r="N41" s="87">
        <f t="shared" si="43"/>
        <v>0</v>
      </c>
      <c r="O41" s="87">
        <f t="shared" si="43"/>
        <v>206000000</v>
      </c>
      <c r="P41" s="87">
        <f t="shared" si="43"/>
        <v>0</v>
      </c>
      <c r="Q41" s="87">
        <f t="shared" si="43"/>
        <v>206000000</v>
      </c>
      <c r="R41" s="87">
        <f t="shared" si="43"/>
        <v>0</v>
      </c>
      <c r="S41" s="87">
        <f t="shared" si="43"/>
        <v>0</v>
      </c>
      <c r="T41" s="87">
        <f t="shared" si="43"/>
        <v>0</v>
      </c>
      <c r="U41" s="87">
        <f t="shared" si="43"/>
        <v>0</v>
      </c>
      <c r="V41" s="87">
        <f>SUM(V40)</f>
        <v>181500000</v>
      </c>
      <c r="W41" s="87">
        <f t="shared" si="43"/>
        <v>714000000</v>
      </c>
      <c r="X41" s="87">
        <f t="shared" si="43"/>
        <v>0</v>
      </c>
      <c r="Y41" s="87">
        <f t="shared" si="43"/>
        <v>895500000</v>
      </c>
    </row>
    <row r="42" spans="1:25" s="21" customFormat="1" ht="37.5" customHeight="1">
      <c r="A42" s="180"/>
      <c r="B42" s="179" t="s">
        <v>36</v>
      </c>
      <c r="C42" s="179"/>
      <c r="D42" s="179"/>
      <c r="E42" s="179"/>
      <c r="F42" s="179"/>
      <c r="G42" s="179"/>
      <c r="H42" s="179"/>
      <c r="I42" s="179"/>
      <c r="J42" s="89">
        <f t="shared" ref="J42:Y42" si="44">J28+J35+J41</f>
        <v>892500000</v>
      </c>
      <c r="K42" s="89">
        <f>K28+K35+K41</f>
        <v>1150000000</v>
      </c>
      <c r="L42" s="89">
        <f t="shared" si="44"/>
        <v>0</v>
      </c>
      <c r="M42" s="89">
        <f t="shared" si="44"/>
        <v>2042500000</v>
      </c>
      <c r="N42" s="89">
        <f t="shared" si="44"/>
        <v>20000000</v>
      </c>
      <c r="O42" s="89">
        <f t="shared" si="44"/>
        <v>206000000</v>
      </c>
      <c r="P42" s="89">
        <f t="shared" si="44"/>
        <v>0</v>
      </c>
      <c r="Q42" s="89">
        <f>Q28+Q35+Q41</f>
        <v>226000000</v>
      </c>
      <c r="R42" s="89">
        <f t="shared" si="44"/>
        <v>20000000</v>
      </c>
      <c r="S42" s="89">
        <f t="shared" si="44"/>
        <v>0</v>
      </c>
      <c r="T42" s="89">
        <f t="shared" si="44"/>
        <v>0</v>
      </c>
      <c r="U42" s="89">
        <f t="shared" si="44"/>
        <v>20000000</v>
      </c>
      <c r="V42" s="89">
        <f t="shared" si="44"/>
        <v>892500000</v>
      </c>
      <c r="W42" s="89">
        <f t="shared" si="44"/>
        <v>944000000</v>
      </c>
      <c r="X42" s="89">
        <f t="shared" si="44"/>
        <v>0</v>
      </c>
      <c r="Y42" s="89">
        <f t="shared" si="44"/>
        <v>1836500000</v>
      </c>
    </row>
    <row r="43" spans="1:25" ht="54.6" customHeight="1">
      <c r="A43" s="180" t="s">
        <v>6</v>
      </c>
      <c r="B43" s="180" t="s">
        <v>13</v>
      </c>
      <c r="C43" s="51" t="s">
        <v>8</v>
      </c>
      <c r="D43" s="97" t="s">
        <v>8</v>
      </c>
      <c r="E43" s="40" t="s">
        <v>50</v>
      </c>
      <c r="F43" s="54" t="s">
        <v>107</v>
      </c>
      <c r="G43" s="39" t="s">
        <v>67</v>
      </c>
      <c r="H43" s="33" t="s">
        <v>68</v>
      </c>
      <c r="I43" s="79" t="s">
        <v>129</v>
      </c>
      <c r="J43" s="106">
        <v>349000000</v>
      </c>
      <c r="K43" s="107"/>
      <c r="L43" s="84"/>
      <c r="M43" s="84">
        <f t="shared" ref="M43:M48" si="45">SUM(J43:L43)</f>
        <v>349000000</v>
      </c>
      <c r="N43" s="118">
        <v>0</v>
      </c>
      <c r="O43" s="83"/>
      <c r="P43" s="83">
        <v>0</v>
      </c>
      <c r="Q43" s="84">
        <f>+N43+O43+P43</f>
        <v>0</v>
      </c>
      <c r="R43" s="118">
        <v>323780000</v>
      </c>
      <c r="S43" s="83">
        <v>0</v>
      </c>
      <c r="T43" s="83">
        <v>0</v>
      </c>
      <c r="U43" s="84">
        <f>+R43+S43+T43</f>
        <v>323780000</v>
      </c>
      <c r="V43" s="82">
        <f t="shared" ref="V43:V45" si="46">SUM(J43-N43+R43)</f>
        <v>672780000</v>
      </c>
      <c r="W43" s="83">
        <f t="shared" ref="V43:X46" si="47">SUM(K43-O43+S43)</f>
        <v>0</v>
      </c>
      <c r="X43" s="83">
        <f t="shared" si="47"/>
        <v>0</v>
      </c>
      <c r="Y43" s="90">
        <f>V43+W43+X43</f>
        <v>672780000</v>
      </c>
    </row>
    <row r="44" spans="1:25" ht="54.6" customHeight="1">
      <c r="A44" s="180"/>
      <c r="B44" s="180"/>
      <c r="C44" s="51" t="s">
        <v>8</v>
      </c>
      <c r="D44" s="97" t="s">
        <v>8</v>
      </c>
      <c r="E44" s="40" t="s">
        <v>50</v>
      </c>
      <c r="F44" s="54" t="s">
        <v>107</v>
      </c>
      <c r="G44" s="42" t="s">
        <v>69</v>
      </c>
      <c r="H44" s="33" t="s">
        <v>66</v>
      </c>
      <c r="I44" s="78" t="s">
        <v>41</v>
      </c>
      <c r="J44" s="106">
        <v>31500000</v>
      </c>
      <c r="K44" s="107"/>
      <c r="L44" s="84"/>
      <c r="M44" s="84">
        <f t="shared" si="45"/>
        <v>31500000</v>
      </c>
      <c r="N44" s="118">
        <v>0</v>
      </c>
      <c r="O44" s="83"/>
      <c r="P44" s="83"/>
      <c r="Q44" s="84">
        <f t="shared" ref="Q44:Q50" si="48">+N44+O44+P44</f>
        <v>0</v>
      </c>
      <c r="R44" s="118"/>
      <c r="S44" s="83"/>
      <c r="T44" s="83"/>
      <c r="U44" s="84">
        <f t="shared" ref="U44:U50" si="49">+R44+S44+T44</f>
        <v>0</v>
      </c>
      <c r="V44" s="82">
        <f t="shared" si="46"/>
        <v>31500000</v>
      </c>
      <c r="W44" s="82">
        <f>SUM(K44-O44+S44)</f>
        <v>0</v>
      </c>
      <c r="X44" s="83">
        <f t="shared" si="47"/>
        <v>0</v>
      </c>
      <c r="Y44" s="90">
        <f t="shared" ref="Y44:Y46" si="50">V44+W44+X44</f>
        <v>31500000</v>
      </c>
    </row>
    <row r="45" spans="1:25" ht="54.6" customHeight="1">
      <c r="A45" s="180"/>
      <c r="B45" s="180"/>
      <c r="C45" s="51" t="s">
        <v>8</v>
      </c>
      <c r="D45" s="32" t="s">
        <v>8</v>
      </c>
      <c r="E45" s="40" t="s">
        <v>50</v>
      </c>
      <c r="F45" s="54" t="s">
        <v>108</v>
      </c>
      <c r="G45" s="39" t="s">
        <v>67</v>
      </c>
      <c r="H45" s="33" t="s">
        <v>68</v>
      </c>
      <c r="I45" s="78" t="s">
        <v>41</v>
      </c>
      <c r="J45" s="106">
        <v>0</v>
      </c>
      <c r="K45" s="108">
        <v>842500000</v>
      </c>
      <c r="L45" s="84"/>
      <c r="M45" s="84">
        <f t="shared" si="45"/>
        <v>842500000</v>
      </c>
      <c r="N45" s="118"/>
      <c r="O45" s="122">
        <v>842500000</v>
      </c>
      <c r="P45" s="83"/>
      <c r="Q45" s="84">
        <f t="shared" si="48"/>
        <v>842500000</v>
      </c>
      <c r="R45" s="118"/>
      <c r="S45" s="83">
        <v>0</v>
      </c>
      <c r="T45" s="83"/>
      <c r="U45" s="84">
        <f t="shared" si="49"/>
        <v>0</v>
      </c>
      <c r="V45" s="82">
        <f t="shared" si="46"/>
        <v>0</v>
      </c>
      <c r="W45" s="82">
        <f t="shared" ref="W45:W46" si="51">SUM(K45-O45+S45)</f>
        <v>0</v>
      </c>
      <c r="X45" s="83">
        <f t="shared" si="47"/>
        <v>0</v>
      </c>
      <c r="Y45" s="90">
        <f t="shared" si="50"/>
        <v>0</v>
      </c>
    </row>
    <row r="46" spans="1:25" ht="54.6" customHeight="1">
      <c r="A46" s="180"/>
      <c r="B46" s="180"/>
      <c r="C46" s="51" t="s">
        <v>8</v>
      </c>
      <c r="D46" s="32" t="s">
        <v>8</v>
      </c>
      <c r="E46" s="40" t="s">
        <v>50</v>
      </c>
      <c r="F46" s="54" t="s">
        <v>108</v>
      </c>
      <c r="G46" s="42" t="s">
        <v>69</v>
      </c>
      <c r="H46" s="33" t="s">
        <v>66</v>
      </c>
      <c r="I46" s="81" t="s">
        <v>41</v>
      </c>
      <c r="J46" s="106">
        <v>0</v>
      </c>
      <c r="K46" s="108">
        <v>21500000</v>
      </c>
      <c r="L46" s="84"/>
      <c r="M46" s="84">
        <f t="shared" si="45"/>
        <v>21500000</v>
      </c>
      <c r="N46" s="118"/>
      <c r="O46" s="122">
        <v>21500000</v>
      </c>
      <c r="P46" s="83"/>
      <c r="Q46" s="84">
        <f t="shared" si="48"/>
        <v>21500000</v>
      </c>
      <c r="R46" s="118"/>
      <c r="S46" s="83">
        <v>0</v>
      </c>
      <c r="T46" s="83"/>
      <c r="U46" s="84">
        <f t="shared" si="49"/>
        <v>0</v>
      </c>
      <c r="V46" s="82">
        <f t="shared" si="47"/>
        <v>0</v>
      </c>
      <c r="W46" s="82">
        <f t="shared" si="51"/>
        <v>0</v>
      </c>
      <c r="X46" s="83">
        <f t="shared" si="47"/>
        <v>0</v>
      </c>
      <c r="Y46" s="90">
        <f t="shared" si="50"/>
        <v>0</v>
      </c>
    </row>
    <row r="47" spans="1:25" ht="54.6" customHeight="1">
      <c r="A47" s="180"/>
      <c r="B47" s="180"/>
      <c r="C47" s="51" t="s">
        <v>8</v>
      </c>
      <c r="D47" s="32" t="s">
        <v>8</v>
      </c>
      <c r="E47" s="40" t="s">
        <v>50</v>
      </c>
      <c r="F47" s="129" t="s">
        <v>128</v>
      </c>
      <c r="G47" s="136" t="s">
        <v>69</v>
      </c>
      <c r="H47" s="133" t="s">
        <v>66</v>
      </c>
      <c r="I47" s="137" t="s">
        <v>125</v>
      </c>
      <c r="J47" s="106"/>
      <c r="K47" s="108"/>
      <c r="L47" s="84"/>
      <c r="M47" s="84">
        <f t="shared" si="45"/>
        <v>0</v>
      </c>
      <c r="N47" s="118"/>
      <c r="O47" s="122"/>
      <c r="P47" s="83"/>
      <c r="Q47" s="84">
        <f t="shared" si="48"/>
        <v>0</v>
      </c>
      <c r="R47" s="118"/>
      <c r="S47" s="83">
        <v>212000000</v>
      </c>
      <c r="T47" s="83"/>
      <c r="U47" s="84">
        <f t="shared" si="49"/>
        <v>212000000</v>
      </c>
      <c r="V47" s="82">
        <f t="shared" ref="V47:V48" si="52">SUM(J47-N47+R47)</f>
        <v>0</v>
      </c>
      <c r="W47" s="82">
        <f t="shared" ref="W47:W48" si="53">SUM(K47-O47+S47)</f>
        <v>212000000</v>
      </c>
      <c r="X47" s="83">
        <f t="shared" ref="X47:X48" si="54">SUM(L47-P47+T47)</f>
        <v>0</v>
      </c>
      <c r="Y47" s="90">
        <f t="shared" ref="Y47:Y48" si="55">V47+W47+X47</f>
        <v>212000000</v>
      </c>
    </row>
    <row r="48" spans="1:25" ht="54.6" customHeight="1">
      <c r="A48" s="180"/>
      <c r="B48" s="180"/>
      <c r="C48" s="51" t="s">
        <v>8</v>
      </c>
      <c r="D48" s="32" t="s">
        <v>8</v>
      </c>
      <c r="E48" s="40" t="s">
        <v>50</v>
      </c>
      <c r="F48" s="129" t="s">
        <v>128</v>
      </c>
      <c r="G48" s="137" t="s">
        <v>67</v>
      </c>
      <c r="H48" s="138" t="s">
        <v>68</v>
      </c>
      <c r="I48" s="137" t="s">
        <v>125</v>
      </c>
      <c r="J48" s="106"/>
      <c r="K48" s="108"/>
      <c r="L48" s="84"/>
      <c r="M48" s="84">
        <f t="shared" si="45"/>
        <v>0</v>
      </c>
      <c r="N48" s="118"/>
      <c r="O48" s="122"/>
      <c r="P48" s="83"/>
      <c r="Q48" s="84">
        <f t="shared" si="48"/>
        <v>0</v>
      </c>
      <c r="R48" s="118"/>
      <c r="S48" s="83">
        <v>38000000</v>
      </c>
      <c r="T48" s="83"/>
      <c r="U48" s="84">
        <f t="shared" si="49"/>
        <v>38000000</v>
      </c>
      <c r="V48" s="82">
        <f t="shared" si="52"/>
        <v>0</v>
      </c>
      <c r="W48" s="82">
        <f t="shared" si="53"/>
        <v>38000000</v>
      </c>
      <c r="X48" s="83">
        <f t="shared" si="54"/>
        <v>0</v>
      </c>
      <c r="Y48" s="90">
        <f t="shared" si="55"/>
        <v>38000000</v>
      </c>
    </row>
    <row r="49" spans="1:25" ht="54.6" customHeight="1">
      <c r="A49" s="180"/>
      <c r="B49" s="180"/>
      <c r="C49" s="51" t="s">
        <v>8</v>
      </c>
      <c r="D49" s="32" t="s">
        <v>8</v>
      </c>
      <c r="E49" s="40" t="s">
        <v>50</v>
      </c>
      <c r="F49" s="130" t="s">
        <v>124</v>
      </c>
      <c r="G49" s="39" t="s">
        <v>67</v>
      </c>
      <c r="H49" s="33" t="s">
        <v>68</v>
      </c>
      <c r="I49" s="131" t="s">
        <v>117</v>
      </c>
      <c r="J49" s="106"/>
      <c r="K49" s="108">
        <v>323780000</v>
      </c>
      <c r="L49" s="84"/>
      <c r="M49" s="84">
        <f t="shared" ref="M49:M50" si="56">SUM(J49:L49)</f>
        <v>323780000</v>
      </c>
      <c r="N49" s="118"/>
      <c r="O49" s="122"/>
      <c r="P49" s="83"/>
      <c r="Q49" s="84">
        <f t="shared" si="48"/>
        <v>0</v>
      </c>
      <c r="R49" s="118"/>
      <c r="S49" s="83">
        <v>504220000</v>
      </c>
      <c r="T49" s="83"/>
      <c r="U49" s="84">
        <f t="shared" si="49"/>
        <v>504220000</v>
      </c>
      <c r="V49" s="82">
        <f t="shared" ref="V49" si="57">SUM(J49-N49+R49)</f>
        <v>0</v>
      </c>
      <c r="W49" s="82">
        <f t="shared" ref="W49:W50" si="58">SUM(K49-O49+S49)</f>
        <v>828000000</v>
      </c>
      <c r="X49" s="83">
        <f t="shared" ref="X49:X50" si="59">SUM(L49-P49+T49)</f>
        <v>0</v>
      </c>
      <c r="Y49" s="90">
        <f t="shared" ref="Y49:Y50" si="60">V49+W49+X49</f>
        <v>828000000</v>
      </c>
    </row>
    <row r="50" spans="1:25" ht="54.6" customHeight="1">
      <c r="A50" s="180"/>
      <c r="B50" s="180"/>
      <c r="C50" s="51" t="s">
        <v>8</v>
      </c>
      <c r="D50" s="32" t="s">
        <v>8</v>
      </c>
      <c r="E50" s="40" t="s">
        <v>50</v>
      </c>
      <c r="F50" s="130" t="s">
        <v>124</v>
      </c>
      <c r="G50" s="42" t="s">
        <v>69</v>
      </c>
      <c r="H50" s="33" t="s">
        <v>66</v>
      </c>
      <c r="I50" s="132" t="s">
        <v>125</v>
      </c>
      <c r="J50" s="106"/>
      <c r="K50" s="108">
        <v>8000000</v>
      </c>
      <c r="L50" s="84"/>
      <c r="M50" s="84">
        <f t="shared" si="56"/>
        <v>8000000</v>
      </c>
      <c r="N50" s="118"/>
      <c r="O50" s="122">
        <v>8000000</v>
      </c>
      <c r="P50" s="83"/>
      <c r="Q50" s="84">
        <f t="shared" si="48"/>
        <v>8000000</v>
      </c>
      <c r="R50" s="118"/>
      <c r="S50" s="83">
        <v>0</v>
      </c>
      <c r="T50" s="83"/>
      <c r="U50" s="84">
        <f t="shared" si="49"/>
        <v>0</v>
      </c>
      <c r="V50" s="82">
        <f>SUM(J50-N50+R50)</f>
        <v>0</v>
      </c>
      <c r="W50" s="82">
        <f t="shared" si="58"/>
        <v>0</v>
      </c>
      <c r="X50" s="83">
        <f t="shared" si="59"/>
        <v>0</v>
      </c>
      <c r="Y50" s="90">
        <f t="shared" si="60"/>
        <v>0</v>
      </c>
    </row>
    <row r="51" spans="1:25" s="21" customFormat="1" ht="12" customHeight="1">
      <c r="A51" s="180"/>
      <c r="B51" s="180"/>
      <c r="C51" s="174" t="s">
        <v>106</v>
      </c>
      <c r="D51" s="174"/>
      <c r="E51" s="174"/>
      <c r="F51" s="174"/>
      <c r="G51" s="174"/>
      <c r="H51" s="174"/>
      <c r="I51" s="174"/>
      <c r="J51" s="85">
        <f>SUM(J43:J50)</f>
        <v>380500000</v>
      </c>
      <c r="K51" s="85">
        <f>SUM(K43:K50)</f>
        <v>1195780000</v>
      </c>
      <c r="L51" s="85">
        <f>SUM(L43:L46)</f>
        <v>0</v>
      </c>
      <c r="M51" s="85">
        <f>SUM(M43:M50)</f>
        <v>1576280000</v>
      </c>
      <c r="N51" s="85">
        <f>SUM(N43:N50)</f>
        <v>0</v>
      </c>
      <c r="O51" s="85">
        <f>SUM(O43:O50)</f>
        <v>872000000</v>
      </c>
      <c r="P51" s="85">
        <f>SUM(P43:P46)</f>
        <v>0</v>
      </c>
      <c r="Q51" s="85">
        <f>SUM(Q43:Q50)</f>
        <v>872000000</v>
      </c>
      <c r="R51" s="85">
        <f>SUM(R43:R46)</f>
        <v>323780000</v>
      </c>
      <c r="S51" s="85">
        <f>SUM(S43:S50)</f>
        <v>754220000</v>
      </c>
      <c r="T51" s="85">
        <f>SUM(T43:T46)</f>
        <v>0</v>
      </c>
      <c r="U51" s="85">
        <f>SUM(U43:U50)</f>
        <v>1078000000</v>
      </c>
      <c r="V51" s="85">
        <f>SUM(V43:V50)</f>
        <v>704280000</v>
      </c>
      <c r="W51" s="85">
        <f>SUM(W43:W50)</f>
        <v>1078000000</v>
      </c>
      <c r="X51" s="85">
        <f>SUM(X43:X50)</f>
        <v>0</v>
      </c>
      <c r="Y51" s="85">
        <f>SUM(Y43:Y50)</f>
        <v>1782280000</v>
      </c>
    </row>
    <row r="52" spans="1:25" s="22" customFormat="1" ht="24.95" customHeight="1">
      <c r="A52" s="180"/>
      <c r="B52" s="180"/>
      <c r="C52" s="173" t="s">
        <v>37</v>
      </c>
      <c r="D52" s="173"/>
      <c r="E52" s="173"/>
      <c r="F52" s="173"/>
      <c r="G52" s="173"/>
      <c r="H52" s="173"/>
      <c r="I52" s="173"/>
      <c r="J52" s="87">
        <f>J51</f>
        <v>380500000</v>
      </c>
      <c r="K52" s="87">
        <f t="shared" ref="K52:Y52" si="61">K51</f>
        <v>1195780000</v>
      </c>
      <c r="L52" s="87">
        <f t="shared" si="61"/>
        <v>0</v>
      </c>
      <c r="M52" s="87">
        <f t="shared" si="61"/>
        <v>1576280000</v>
      </c>
      <c r="N52" s="87">
        <f t="shared" si="61"/>
        <v>0</v>
      </c>
      <c r="O52" s="87">
        <f t="shared" si="61"/>
        <v>872000000</v>
      </c>
      <c r="P52" s="87">
        <f t="shared" si="61"/>
        <v>0</v>
      </c>
      <c r="Q52" s="87">
        <f t="shared" si="61"/>
        <v>872000000</v>
      </c>
      <c r="R52" s="87">
        <f t="shared" si="61"/>
        <v>323780000</v>
      </c>
      <c r="S52" s="87">
        <f t="shared" si="61"/>
        <v>754220000</v>
      </c>
      <c r="T52" s="87">
        <f t="shared" si="61"/>
        <v>0</v>
      </c>
      <c r="U52" s="87">
        <f t="shared" si="61"/>
        <v>1078000000</v>
      </c>
      <c r="V52" s="87">
        <f t="shared" si="61"/>
        <v>704280000</v>
      </c>
      <c r="W52" s="87">
        <f>W51</f>
        <v>1078000000</v>
      </c>
      <c r="X52" s="87">
        <f t="shared" si="61"/>
        <v>0</v>
      </c>
      <c r="Y52" s="87">
        <f t="shared" si="61"/>
        <v>1782280000</v>
      </c>
    </row>
    <row r="53" spans="1:25" ht="53.25" customHeight="1">
      <c r="A53" s="180"/>
      <c r="B53" s="180"/>
      <c r="C53" s="51" t="s">
        <v>9</v>
      </c>
      <c r="D53" s="97" t="s">
        <v>9</v>
      </c>
      <c r="E53" s="40" t="s">
        <v>51</v>
      </c>
      <c r="F53" s="33" t="s">
        <v>116</v>
      </c>
      <c r="G53" s="39" t="s">
        <v>67</v>
      </c>
      <c r="H53" s="33" t="s">
        <v>68</v>
      </c>
      <c r="I53" s="79" t="s">
        <v>93</v>
      </c>
      <c r="J53" s="105">
        <v>454900000</v>
      </c>
      <c r="K53" s="86"/>
      <c r="L53" s="86"/>
      <c r="M53" s="84">
        <f>SUM(J53:L53)</f>
        <v>454900000</v>
      </c>
      <c r="N53" s="122">
        <v>46824480</v>
      </c>
      <c r="O53" s="122">
        <v>0</v>
      </c>
      <c r="P53" s="122">
        <v>0</v>
      </c>
      <c r="Q53" s="123">
        <f>+N53+O53+P53</f>
        <v>46824480</v>
      </c>
      <c r="R53" s="121">
        <v>0</v>
      </c>
      <c r="S53" s="122">
        <v>0</v>
      </c>
      <c r="T53" s="122">
        <v>0</v>
      </c>
      <c r="U53" s="123">
        <f>+R53+S53+T53</f>
        <v>0</v>
      </c>
      <c r="V53" s="82">
        <f t="shared" ref="V53:V54" si="62">SUM(J53-N53+R53)</f>
        <v>408075520</v>
      </c>
      <c r="W53" s="83">
        <f>SUM(K53-O53+S53)</f>
        <v>0</v>
      </c>
      <c r="X53" s="83">
        <f>SUM(L53-P53+T53)</f>
        <v>0</v>
      </c>
      <c r="Y53" s="90">
        <f>V53+W53+X53</f>
        <v>408075520</v>
      </c>
    </row>
    <row r="54" spans="1:25" ht="53.25" customHeight="1">
      <c r="A54" s="180"/>
      <c r="B54" s="180"/>
      <c r="C54" s="51" t="s">
        <v>9</v>
      </c>
      <c r="D54" s="97" t="s">
        <v>9</v>
      </c>
      <c r="E54" s="40" t="s">
        <v>51</v>
      </c>
      <c r="F54" s="33" t="s">
        <v>116</v>
      </c>
      <c r="G54" s="42" t="s">
        <v>69</v>
      </c>
      <c r="H54" s="33" t="s">
        <v>66</v>
      </c>
      <c r="I54" s="78" t="s">
        <v>41</v>
      </c>
      <c r="J54" s="105">
        <v>31500000</v>
      </c>
      <c r="K54" s="86"/>
      <c r="L54" s="86"/>
      <c r="M54" s="84">
        <f t="shared" ref="M54" si="63">SUM(J54:L54)</f>
        <v>31500000</v>
      </c>
      <c r="N54" s="121">
        <v>0</v>
      </c>
      <c r="O54" s="122"/>
      <c r="P54" s="122"/>
      <c r="Q54" s="123">
        <f>+N54+O54+P54</f>
        <v>0</v>
      </c>
      <c r="R54" s="121">
        <v>0</v>
      </c>
      <c r="S54" s="122"/>
      <c r="T54" s="122"/>
      <c r="U54" s="123">
        <f>+R54+S54+T54</f>
        <v>0</v>
      </c>
      <c r="V54" s="82">
        <f t="shared" si="62"/>
        <v>31500000</v>
      </c>
      <c r="W54" s="83">
        <f t="shared" ref="W54:X54" si="64">SUM(K54-O54+S54)</f>
        <v>0</v>
      </c>
      <c r="X54" s="83">
        <f t="shared" si="64"/>
        <v>0</v>
      </c>
      <c r="Y54" s="90">
        <f t="shared" ref="Y54" si="65">V54+W54+X54</f>
        <v>31500000</v>
      </c>
    </row>
    <row r="55" spans="1:25" s="21" customFormat="1" ht="12" customHeight="1">
      <c r="A55" s="180"/>
      <c r="B55" s="180"/>
      <c r="C55" s="174" t="s">
        <v>115</v>
      </c>
      <c r="D55" s="174"/>
      <c r="E55" s="174"/>
      <c r="F55" s="174"/>
      <c r="G55" s="174"/>
      <c r="H55" s="174"/>
      <c r="I55" s="174"/>
      <c r="J55" s="85">
        <f t="shared" ref="J55:Y55" si="66">SUM(J53:J54)</f>
        <v>486400000</v>
      </c>
      <c r="K55" s="85">
        <f t="shared" si="66"/>
        <v>0</v>
      </c>
      <c r="L55" s="85">
        <f t="shared" si="66"/>
        <v>0</v>
      </c>
      <c r="M55" s="85">
        <f t="shared" si="66"/>
        <v>486400000</v>
      </c>
      <c r="N55" s="85">
        <f t="shared" si="66"/>
        <v>46824480</v>
      </c>
      <c r="O55" s="85">
        <f t="shared" si="66"/>
        <v>0</v>
      </c>
      <c r="P55" s="85">
        <f t="shared" si="66"/>
        <v>0</v>
      </c>
      <c r="Q55" s="85">
        <f>SUM(Q53:Q54)</f>
        <v>46824480</v>
      </c>
      <c r="R55" s="85">
        <f t="shared" si="66"/>
        <v>0</v>
      </c>
      <c r="S55" s="85">
        <f t="shared" si="66"/>
        <v>0</v>
      </c>
      <c r="T55" s="85">
        <f t="shared" si="66"/>
        <v>0</v>
      </c>
      <c r="U55" s="85">
        <f t="shared" si="66"/>
        <v>0</v>
      </c>
      <c r="V55" s="85">
        <f t="shared" si="66"/>
        <v>439575520</v>
      </c>
      <c r="W55" s="85">
        <f t="shared" si="66"/>
        <v>0</v>
      </c>
      <c r="X55" s="85">
        <f t="shared" si="66"/>
        <v>0</v>
      </c>
      <c r="Y55" s="85">
        <f t="shared" si="66"/>
        <v>439575520</v>
      </c>
    </row>
    <row r="56" spans="1:25" s="22" customFormat="1" ht="24.95" customHeight="1">
      <c r="A56" s="180"/>
      <c r="B56" s="180"/>
      <c r="C56" s="173" t="s">
        <v>32</v>
      </c>
      <c r="D56" s="173"/>
      <c r="E56" s="173"/>
      <c r="F56" s="173"/>
      <c r="G56" s="173"/>
      <c r="H56" s="173"/>
      <c r="I56" s="173"/>
      <c r="J56" s="87">
        <f>J55</f>
        <v>486400000</v>
      </c>
      <c r="K56" s="87">
        <f t="shared" ref="K56:Y56" si="67">K55</f>
        <v>0</v>
      </c>
      <c r="L56" s="87">
        <f t="shared" si="67"/>
        <v>0</v>
      </c>
      <c r="M56" s="87">
        <f t="shared" si="67"/>
        <v>486400000</v>
      </c>
      <c r="N56" s="87">
        <f t="shared" si="67"/>
        <v>46824480</v>
      </c>
      <c r="O56" s="87">
        <f t="shared" si="67"/>
        <v>0</v>
      </c>
      <c r="P56" s="87">
        <f t="shared" si="67"/>
        <v>0</v>
      </c>
      <c r="Q56" s="87">
        <f t="shared" si="67"/>
        <v>46824480</v>
      </c>
      <c r="R56" s="87">
        <f t="shared" si="67"/>
        <v>0</v>
      </c>
      <c r="S56" s="87">
        <f t="shared" si="67"/>
        <v>0</v>
      </c>
      <c r="T56" s="87">
        <f t="shared" si="67"/>
        <v>0</v>
      </c>
      <c r="U56" s="87">
        <f t="shared" si="67"/>
        <v>0</v>
      </c>
      <c r="V56" s="87">
        <f t="shared" si="67"/>
        <v>439575520</v>
      </c>
      <c r="W56" s="87">
        <f t="shared" si="67"/>
        <v>0</v>
      </c>
      <c r="X56" s="87">
        <f t="shared" si="67"/>
        <v>0</v>
      </c>
      <c r="Y56" s="87">
        <f t="shared" si="67"/>
        <v>439575520</v>
      </c>
    </row>
    <row r="57" spans="1:25" ht="56.25" customHeight="1">
      <c r="A57" s="180"/>
      <c r="B57" s="180"/>
      <c r="C57" s="57" t="s">
        <v>10</v>
      </c>
      <c r="D57" s="98" t="s">
        <v>10</v>
      </c>
      <c r="E57" s="40" t="s">
        <v>52</v>
      </c>
      <c r="F57" s="58" t="s">
        <v>60</v>
      </c>
      <c r="G57" s="39" t="s">
        <v>67</v>
      </c>
      <c r="H57" s="33" t="s">
        <v>68</v>
      </c>
      <c r="I57" s="79" t="s">
        <v>93</v>
      </c>
      <c r="J57" s="106">
        <v>500345000</v>
      </c>
      <c r="K57" s="83"/>
      <c r="L57" s="83">
        <v>0</v>
      </c>
      <c r="M57" s="84">
        <f>SUM(J57:L57)</f>
        <v>500345000</v>
      </c>
      <c r="N57" s="118">
        <v>107175520</v>
      </c>
      <c r="O57" s="83">
        <v>0</v>
      </c>
      <c r="P57" s="83">
        <v>0</v>
      </c>
      <c r="Q57" s="84">
        <f>+N57+O57+P57</f>
        <v>107175520</v>
      </c>
      <c r="R57" s="120">
        <v>0</v>
      </c>
      <c r="S57" s="83">
        <v>0</v>
      </c>
      <c r="T57" s="83">
        <v>0</v>
      </c>
      <c r="U57" s="84">
        <f>+R57+S57+T57</f>
        <v>0</v>
      </c>
      <c r="V57" s="83">
        <f>SUM(J57-N57+R57)</f>
        <v>393169480</v>
      </c>
      <c r="W57" s="83">
        <f>SUM(K57-O57+S57)</f>
        <v>0</v>
      </c>
      <c r="X57" s="83">
        <f>SUM(L57-P57+T57)</f>
        <v>0</v>
      </c>
      <c r="Y57" s="90">
        <f>V57+W57+X57</f>
        <v>393169480</v>
      </c>
    </row>
    <row r="58" spans="1:25" ht="56.25" customHeight="1">
      <c r="A58" s="180"/>
      <c r="B58" s="180"/>
      <c r="C58" s="57" t="s">
        <v>10</v>
      </c>
      <c r="D58" s="98" t="s">
        <v>10</v>
      </c>
      <c r="E58" s="40" t="s">
        <v>52</v>
      </c>
      <c r="F58" s="58" t="s">
        <v>60</v>
      </c>
      <c r="G58" s="42" t="s">
        <v>69</v>
      </c>
      <c r="H58" s="33" t="s">
        <v>66</v>
      </c>
      <c r="I58" s="78" t="s">
        <v>41</v>
      </c>
      <c r="J58" s="106">
        <v>31500000</v>
      </c>
      <c r="K58" s="83"/>
      <c r="L58" s="83">
        <v>0</v>
      </c>
      <c r="M58" s="84">
        <f t="shared" ref="M58" si="68">SUM(J58:L58)</f>
        <v>31500000</v>
      </c>
      <c r="N58" s="118">
        <v>0</v>
      </c>
      <c r="O58" s="83"/>
      <c r="P58" s="83"/>
      <c r="Q58" s="84">
        <f>+N58+O58+P58</f>
        <v>0</v>
      </c>
      <c r="R58" s="120">
        <v>0</v>
      </c>
      <c r="S58" s="83"/>
      <c r="T58" s="83"/>
      <c r="U58" s="84">
        <f>+R58+S58+T58</f>
        <v>0</v>
      </c>
      <c r="V58" s="83">
        <f t="shared" ref="V58:X58" si="69">SUM(J58-N58+R58)</f>
        <v>31500000</v>
      </c>
      <c r="W58" s="83">
        <f t="shared" si="69"/>
        <v>0</v>
      </c>
      <c r="X58" s="83">
        <f t="shared" si="69"/>
        <v>0</v>
      </c>
      <c r="Y58" s="90">
        <f t="shared" ref="Y58" si="70">V58+W58+X58</f>
        <v>31500000</v>
      </c>
    </row>
    <row r="59" spans="1:25" s="21" customFormat="1" ht="12" customHeight="1">
      <c r="A59" s="180"/>
      <c r="B59" s="180"/>
      <c r="C59" s="174" t="s">
        <v>61</v>
      </c>
      <c r="D59" s="174"/>
      <c r="E59" s="174"/>
      <c r="F59" s="174"/>
      <c r="G59" s="174"/>
      <c r="H59" s="174"/>
      <c r="I59" s="174"/>
      <c r="J59" s="85">
        <f t="shared" ref="J59:Y59" si="71">SUM(J57:J58)</f>
        <v>531845000</v>
      </c>
      <c r="K59" s="85">
        <f t="shared" si="71"/>
        <v>0</v>
      </c>
      <c r="L59" s="85">
        <f t="shared" si="71"/>
        <v>0</v>
      </c>
      <c r="M59" s="85">
        <f t="shared" si="71"/>
        <v>531845000</v>
      </c>
      <c r="N59" s="85">
        <f t="shared" si="71"/>
        <v>107175520</v>
      </c>
      <c r="O59" s="85">
        <f t="shared" si="71"/>
        <v>0</v>
      </c>
      <c r="P59" s="85">
        <f t="shared" si="71"/>
        <v>0</v>
      </c>
      <c r="Q59" s="85">
        <f>SUM(Q57:Q58)</f>
        <v>107175520</v>
      </c>
      <c r="R59" s="85">
        <f t="shared" si="71"/>
        <v>0</v>
      </c>
      <c r="S59" s="85">
        <f t="shared" si="71"/>
        <v>0</v>
      </c>
      <c r="T59" s="85">
        <f t="shared" si="71"/>
        <v>0</v>
      </c>
      <c r="U59" s="85">
        <f t="shared" si="71"/>
        <v>0</v>
      </c>
      <c r="V59" s="85">
        <f t="shared" si="71"/>
        <v>424669480</v>
      </c>
      <c r="W59" s="85">
        <f t="shared" si="71"/>
        <v>0</v>
      </c>
      <c r="X59" s="85">
        <f t="shared" si="71"/>
        <v>0</v>
      </c>
      <c r="Y59" s="85">
        <f t="shared" si="71"/>
        <v>424669480</v>
      </c>
    </row>
    <row r="60" spans="1:25" s="22" customFormat="1" ht="24.95" customHeight="1">
      <c r="A60" s="180"/>
      <c r="B60" s="180"/>
      <c r="C60" s="173" t="s">
        <v>38</v>
      </c>
      <c r="D60" s="173"/>
      <c r="E60" s="173"/>
      <c r="F60" s="173"/>
      <c r="G60" s="173"/>
      <c r="H60" s="173"/>
      <c r="I60" s="173"/>
      <c r="J60" s="87">
        <f>SUM(J59)</f>
        <v>531845000</v>
      </c>
      <c r="K60" s="87">
        <f t="shared" ref="K60:Y60" si="72">SUM(K59)</f>
        <v>0</v>
      </c>
      <c r="L60" s="87">
        <f t="shared" si="72"/>
        <v>0</v>
      </c>
      <c r="M60" s="87">
        <f t="shared" si="72"/>
        <v>531845000</v>
      </c>
      <c r="N60" s="87">
        <f t="shared" si="72"/>
        <v>107175520</v>
      </c>
      <c r="O60" s="87">
        <f t="shared" si="72"/>
        <v>0</v>
      </c>
      <c r="P60" s="87">
        <f t="shared" si="72"/>
        <v>0</v>
      </c>
      <c r="Q60" s="87">
        <f t="shared" si="72"/>
        <v>107175520</v>
      </c>
      <c r="R60" s="87">
        <f t="shared" si="72"/>
        <v>0</v>
      </c>
      <c r="S60" s="87">
        <f t="shared" si="72"/>
        <v>0</v>
      </c>
      <c r="T60" s="87">
        <f t="shared" si="72"/>
        <v>0</v>
      </c>
      <c r="U60" s="87">
        <f t="shared" si="72"/>
        <v>0</v>
      </c>
      <c r="V60" s="87">
        <f t="shared" si="72"/>
        <v>424669480</v>
      </c>
      <c r="W60" s="87">
        <f t="shared" si="72"/>
        <v>0</v>
      </c>
      <c r="X60" s="87">
        <f t="shared" si="72"/>
        <v>0</v>
      </c>
      <c r="Y60" s="87">
        <f t="shared" si="72"/>
        <v>424669480</v>
      </c>
    </row>
    <row r="61" spans="1:25" ht="43.5" customHeight="1">
      <c r="A61" s="180"/>
      <c r="B61" s="180"/>
      <c r="C61" s="74" t="s">
        <v>11</v>
      </c>
      <c r="D61" s="99" t="s">
        <v>11</v>
      </c>
      <c r="E61" s="40" t="s">
        <v>53</v>
      </c>
      <c r="F61" s="59" t="s">
        <v>62</v>
      </c>
      <c r="G61" s="42" t="s">
        <v>69</v>
      </c>
      <c r="H61" s="33" t="s">
        <v>66</v>
      </c>
      <c r="I61" s="68" t="s">
        <v>2</v>
      </c>
      <c r="J61" s="105">
        <v>733100000</v>
      </c>
      <c r="K61" s="83"/>
      <c r="L61" s="84"/>
      <c r="M61" s="84">
        <f>SUM(J61:L61)</f>
        <v>733100000</v>
      </c>
      <c r="N61" s="118"/>
      <c r="O61" s="83">
        <v>0</v>
      </c>
      <c r="P61" s="83">
        <v>0</v>
      </c>
      <c r="Q61" s="84">
        <f>+N61+O61+P61</f>
        <v>0</v>
      </c>
      <c r="R61" s="118">
        <v>4000000</v>
      </c>
      <c r="S61" s="83">
        <v>0</v>
      </c>
      <c r="T61" s="83">
        <v>0</v>
      </c>
      <c r="U61" s="84">
        <f>+R61+S61+T61</f>
        <v>4000000</v>
      </c>
      <c r="V61" s="83">
        <f>SUM(J61-N61+R61)</f>
        <v>737100000</v>
      </c>
      <c r="W61" s="83">
        <f>SUM(K61-O61+S61)</f>
        <v>0</v>
      </c>
      <c r="X61" s="83">
        <f>SUM(L61-P61+T61)</f>
        <v>0</v>
      </c>
      <c r="Y61" s="90">
        <f>V61+W61+X61</f>
        <v>737100000</v>
      </c>
    </row>
    <row r="62" spans="1:25" ht="69" customHeight="1">
      <c r="A62" s="180"/>
      <c r="B62" s="180"/>
      <c r="C62" s="74" t="s">
        <v>11</v>
      </c>
      <c r="D62" s="57" t="s">
        <v>10</v>
      </c>
      <c r="E62" s="40" t="s">
        <v>53</v>
      </c>
      <c r="F62" s="59" t="s">
        <v>62</v>
      </c>
      <c r="G62" s="42" t="s">
        <v>70</v>
      </c>
      <c r="H62" s="33" t="s">
        <v>71</v>
      </c>
      <c r="I62" s="68" t="s">
        <v>2</v>
      </c>
      <c r="J62" s="105">
        <v>0</v>
      </c>
      <c r="K62" s="83"/>
      <c r="L62" s="84"/>
      <c r="M62" s="84">
        <f t="shared" ref="M62:M64" si="73">SUM(J62:L62)</f>
        <v>0</v>
      </c>
      <c r="N62" s="105">
        <v>0</v>
      </c>
      <c r="O62" s="83"/>
      <c r="P62" s="83"/>
      <c r="Q62" s="84">
        <f t="shared" ref="Q62:Q64" si="74">+N62+O62+P62</f>
        <v>0</v>
      </c>
      <c r="R62" s="121">
        <v>0</v>
      </c>
      <c r="S62" s="83"/>
      <c r="T62" s="83"/>
      <c r="U62" s="84">
        <f t="shared" ref="U62:U64" si="75">+R62+S62+T62</f>
        <v>0</v>
      </c>
      <c r="V62" s="83">
        <f t="shared" ref="V62:X64" si="76">SUM(J62-N62+R62)</f>
        <v>0</v>
      </c>
      <c r="W62" s="83">
        <f t="shared" si="76"/>
        <v>0</v>
      </c>
      <c r="X62" s="83">
        <f t="shared" si="76"/>
        <v>0</v>
      </c>
      <c r="Y62" s="90">
        <f t="shared" ref="Y62:Y64" si="77">V62+W62+X62</f>
        <v>0</v>
      </c>
    </row>
    <row r="63" spans="1:25" ht="68.25" customHeight="1">
      <c r="A63" s="180"/>
      <c r="B63" s="180"/>
      <c r="C63" s="74" t="s">
        <v>11</v>
      </c>
      <c r="D63" s="57" t="s">
        <v>10</v>
      </c>
      <c r="E63" s="40" t="s">
        <v>53</v>
      </c>
      <c r="F63" s="59" t="s">
        <v>62</v>
      </c>
      <c r="G63" s="42" t="s">
        <v>72</v>
      </c>
      <c r="H63" s="33" t="s">
        <v>73</v>
      </c>
      <c r="I63" s="68" t="s">
        <v>2</v>
      </c>
      <c r="J63" s="105">
        <v>250000000</v>
      </c>
      <c r="K63" s="83"/>
      <c r="L63" s="84"/>
      <c r="M63" s="84">
        <f t="shared" si="73"/>
        <v>250000000</v>
      </c>
      <c r="N63" s="118"/>
      <c r="O63" s="103"/>
      <c r="P63" s="103"/>
      <c r="Q63" s="86">
        <f t="shared" si="74"/>
        <v>0</v>
      </c>
      <c r="R63" s="118">
        <v>210277000</v>
      </c>
      <c r="S63" s="83"/>
      <c r="T63" s="83"/>
      <c r="U63" s="84">
        <f t="shared" si="75"/>
        <v>210277000</v>
      </c>
      <c r="V63" s="83">
        <f t="shared" si="76"/>
        <v>460277000</v>
      </c>
      <c r="W63" s="83">
        <f t="shared" si="76"/>
        <v>0</v>
      </c>
      <c r="X63" s="83">
        <f t="shared" si="76"/>
        <v>0</v>
      </c>
      <c r="Y63" s="90">
        <f t="shared" si="77"/>
        <v>460277000</v>
      </c>
    </row>
    <row r="64" spans="1:25" ht="70.5" customHeight="1">
      <c r="A64" s="180"/>
      <c r="B64" s="180"/>
      <c r="C64" s="74" t="s">
        <v>11</v>
      </c>
      <c r="D64" s="57" t="s">
        <v>10</v>
      </c>
      <c r="E64" s="40" t="s">
        <v>53</v>
      </c>
      <c r="F64" s="59" t="s">
        <v>62</v>
      </c>
      <c r="G64" s="60" t="s">
        <v>74</v>
      </c>
      <c r="H64" s="33" t="s">
        <v>75</v>
      </c>
      <c r="I64" s="68" t="s">
        <v>2</v>
      </c>
      <c r="J64" s="105">
        <v>60000000</v>
      </c>
      <c r="K64" s="83"/>
      <c r="L64" s="84">
        <v>277000</v>
      </c>
      <c r="M64" s="84">
        <f t="shared" si="73"/>
        <v>60277000</v>
      </c>
      <c r="N64" s="118">
        <f>28277000+32000000</f>
        <v>60277000</v>
      </c>
      <c r="O64" s="103"/>
      <c r="P64" s="103"/>
      <c r="Q64" s="86">
        <f t="shared" si="74"/>
        <v>60277000</v>
      </c>
      <c r="R64" s="118"/>
      <c r="S64" s="83"/>
      <c r="T64" s="83"/>
      <c r="U64" s="84">
        <f t="shared" si="75"/>
        <v>0</v>
      </c>
      <c r="V64" s="83">
        <f t="shared" si="76"/>
        <v>-277000</v>
      </c>
      <c r="W64" s="83">
        <f t="shared" si="76"/>
        <v>0</v>
      </c>
      <c r="X64" s="83">
        <v>277000</v>
      </c>
      <c r="Y64" s="90">
        <f t="shared" si="77"/>
        <v>0</v>
      </c>
    </row>
    <row r="65" spans="1:25" s="21" customFormat="1" ht="12" customHeight="1">
      <c r="A65" s="180"/>
      <c r="B65" s="180"/>
      <c r="C65" s="174" t="s">
        <v>63</v>
      </c>
      <c r="D65" s="174"/>
      <c r="E65" s="174"/>
      <c r="F65" s="174"/>
      <c r="G65" s="174"/>
      <c r="H65" s="174"/>
      <c r="I65" s="174"/>
      <c r="J65" s="91">
        <f t="shared" ref="J65:Y65" si="78">SUM(J61:J64)</f>
        <v>1043100000</v>
      </c>
      <c r="K65" s="91">
        <f t="shared" si="78"/>
        <v>0</v>
      </c>
      <c r="L65" s="91">
        <f t="shared" si="78"/>
        <v>277000</v>
      </c>
      <c r="M65" s="91">
        <f t="shared" si="78"/>
        <v>1043377000</v>
      </c>
      <c r="N65" s="91">
        <f t="shared" si="78"/>
        <v>60277000</v>
      </c>
      <c r="O65" s="91">
        <f t="shared" si="78"/>
        <v>0</v>
      </c>
      <c r="P65" s="91">
        <f t="shared" si="78"/>
        <v>0</v>
      </c>
      <c r="Q65" s="91">
        <f>SUM(Q61:Q64)</f>
        <v>60277000</v>
      </c>
      <c r="R65" s="91">
        <f t="shared" si="78"/>
        <v>214277000</v>
      </c>
      <c r="S65" s="91">
        <f t="shared" si="78"/>
        <v>0</v>
      </c>
      <c r="T65" s="91">
        <f t="shared" si="78"/>
        <v>0</v>
      </c>
      <c r="U65" s="91">
        <f t="shared" si="78"/>
        <v>214277000</v>
      </c>
      <c r="V65" s="91">
        <f>SUM(V61:V64)</f>
        <v>1197100000</v>
      </c>
      <c r="W65" s="91">
        <f t="shared" si="78"/>
        <v>0</v>
      </c>
      <c r="X65" s="91">
        <f t="shared" si="78"/>
        <v>277000</v>
      </c>
      <c r="Y65" s="91">
        <f t="shared" si="78"/>
        <v>1197377000</v>
      </c>
    </row>
    <row r="66" spans="1:25" s="22" customFormat="1" ht="24.95" customHeight="1">
      <c r="A66" s="180"/>
      <c r="B66" s="180"/>
      <c r="C66" s="173" t="s">
        <v>33</v>
      </c>
      <c r="D66" s="173"/>
      <c r="E66" s="173"/>
      <c r="F66" s="173"/>
      <c r="G66" s="173"/>
      <c r="H66" s="173"/>
      <c r="I66" s="173"/>
      <c r="J66" s="92">
        <f>SUM(J65)</f>
        <v>1043100000</v>
      </c>
      <c r="K66" s="92">
        <f t="shared" ref="K66:Y66" si="79">SUM(K65)</f>
        <v>0</v>
      </c>
      <c r="L66" s="92">
        <f t="shared" si="79"/>
        <v>277000</v>
      </c>
      <c r="M66" s="92">
        <f t="shared" si="79"/>
        <v>1043377000</v>
      </c>
      <c r="N66" s="92">
        <f t="shared" si="79"/>
        <v>60277000</v>
      </c>
      <c r="O66" s="92">
        <f t="shared" si="79"/>
        <v>0</v>
      </c>
      <c r="P66" s="92">
        <f t="shared" si="79"/>
        <v>0</v>
      </c>
      <c r="Q66" s="92">
        <f t="shared" si="79"/>
        <v>60277000</v>
      </c>
      <c r="R66" s="92">
        <f t="shared" si="79"/>
        <v>214277000</v>
      </c>
      <c r="S66" s="92">
        <f t="shared" si="79"/>
        <v>0</v>
      </c>
      <c r="T66" s="92">
        <f t="shared" si="79"/>
        <v>0</v>
      </c>
      <c r="U66" s="92">
        <f t="shared" si="79"/>
        <v>214277000</v>
      </c>
      <c r="V66" s="92">
        <f t="shared" si="79"/>
        <v>1197100000</v>
      </c>
      <c r="W66" s="92">
        <f t="shared" si="79"/>
        <v>0</v>
      </c>
      <c r="X66" s="92">
        <f t="shared" si="79"/>
        <v>277000</v>
      </c>
      <c r="Y66" s="92">
        <f t="shared" si="79"/>
        <v>1197377000</v>
      </c>
    </row>
    <row r="67" spans="1:25" ht="47.25" customHeight="1">
      <c r="A67" s="180"/>
      <c r="B67" s="181" t="s">
        <v>13</v>
      </c>
      <c r="C67" s="181"/>
      <c r="D67" s="181"/>
      <c r="E67" s="181"/>
      <c r="F67" s="181"/>
      <c r="G67" s="181"/>
      <c r="H67" s="181"/>
      <c r="I67" s="181"/>
      <c r="J67" s="93">
        <f t="shared" ref="J67:Y67" si="80">J52+J56+J60+J66</f>
        <v>2441845000</v>
      </c>
      <c r="K67" s="93">
        <f t="shared" si="80"/>
        <v>1195780000</v>
      </c>
      <c r="L67" s="93">
        <f t="shared" si="80"/>
        <v>277000</v>
      </c>
      <c r="M67" s="93">
        <f t="shared" si="80"/>
        <v>3637902000</v>
      </c>
      <c r="N67" s="93">
        <f t="shared" si="80"/>
        <v>214277000</v>
      </c>
      <c r="O67" s="93">
        <f t="shared" si="80"/>
        <v>872000000</v>
      </c>
      <c r="P67" s="93">
        <f t="shared" si="80"/>
        <v>0</v>
      </c>
      <c r="Q67" s="93">
        <f t="shared" si="80"/>
        <v>1086277000</v>
      </c>
      <c r="R67" s="93">
        <f t="shared" si="80"/>
        <v>538057000</v>
      </c>
      <c r="S67" s="93">
        <f>S52+S56+S60+S66</f>
        <v>754220000</v>
      </c>
      <c r="T67" s="93">
        <f t="shared" si="80"/>
        <v>0</v>
      </c>
      <c r="U67" s="93">
        <f>U52+U56+U60+U66</f>
        <v>1292277000</v>
      </c>
      <c r="V67" s="93">
        <f t="shared" si="80"/>
        <v>2765625000</v>
      </c>
      <c r="W67" s="93">
        <f t="shared" si="80"/>
        <v>1078000000</v>
      </c>
      <c r="X67" s="93">
        <f t="shared" si="80"/>
        <v>277000</v>
      </c>
      <c r="Y67" s="93">
        <f t="shared" si="80"/>
        <v>3843902000</v>
      </c>
    </row>
    <row r="68" spans="1:25" ht="20.100000000000001" customHeight="1">
      <c r="A68" s="202" t="s">
        <v>34</v>
      </c>
      <c r="B68" s="202"/>
      <c r="C68" s="202"/>
      <c r="D68" s="202"/>
      <c r="E68" s="182"/>
      <c r="F68" s="182"/>
      <c r="G68" s="182"/>
      <c r="H68" s="182"/>
      <c r="I68" s="182"/>
      <c r="J68" s="94">
        <f t="shared" ref="J68:Y68" si="81">J42+J67</f>
        <v>3334345000</v>
      </c>
      <c r="K68" s="94">
        <f t="shared" si="81"/>
        <v>2345780000</v>
      </c>
      <c r="L68" s="94">
        <f t="shared" si="81"/>
        <v>277000</v>
      </c>
      <c r="M68" s="94">
        <f t="shared" si="81"/>
        <v>5680402000</v>
      </c>
      <c r="N68" s="94">
        <f t="shared" si="81"/>
        <v>234277000</v>
      </c>
      <c r="O68" s="94">
        <f t="shared" si="81"/>
        <v>1078000000</v>
      </c>
      <c r="P68" s="94">
        <f t="shared" si="81"/>
        <v>0</v>
      </c>
      <c r="Q68" s="94">
        <f t="shared" si="81"/>
        <v>1312277000</v>
      </c>
      <c r="R68" s="94">
        <f t="shared" si="81"/>
        <v>558057000</v>
      </c>
      <c r="S68" s="94">
        <f t="shared" si="81"/>
        <v>754220000</v>
      </c>
      <c r="T68" s="94">
        <f t="shared" si="81"/>
        <v>0</v>
      </c>
      <c r="U68" s="94">
        <f t="shared" si="81"/>
        <v>1312277000</v>
      </c>
      <c r="V68" s="94">
        <f t="shared" si="81"/>
        <v>3658125000</v>
      </c>
      <c r="W68" s="94">
        <f t="shared" si="81"/>
        <v>2022000000</v>
      </c>
      <c r="X68" s="94">
        <f t="shared" si="81"/>
        <v>277000</v>
      </c>
      <c r="Y68" s="94">
        <f t="shared" si="81"/>
        <v>5680402000</v>
      </c>
    </row>
    <row r="69" spans="1:25" ht="19.5" customHeight="1">
      <c r="A69" s="203" t="s">
        <v>127</v>
      </c>
      <c r="B69" s="203"/>
      <c r="C69" s="203"/>
      <c r="D69" s="203"/>
      <c r="E69" s="184"/>
      <c r="F69" s="184"/>
      <c r="G69" s="184"/>
      <c r="H69" s="184"/>
      <c r="I69" s="184"/>
      <c r="J69" s="95">
        <v>3334345000</v>
      </c>
      <c r="K69" s="95">
        <v>1300000000</v>
      </c>
      <c r="L69" s="95">
        <v>277000</v>
      </c>
      <c r="M69" s="95">
        <f>SUM(J69:L69)</f>
        <v>4634622000</v>
      </c>
      <c r="U69" s="124"/>
      <c r="V69" s="76">
        <v>3334345000</v>
      </c>
      <c r="W69" s="76">
        <v>2345780000</v>
      </c>
      <c r="X69" s="76">
        <v>277000</v>
      </c>
      <c r="Y69" s="76">
        <f>SUM(V69:X69)</f>
        <v>5680402000</v>
      </c>
    </row>
    <row r="70" spans="1:25" ht="39.950000000000003" customHeight="1">
      <c r="A70" s="191"/>
      <c r="B70" s="191"/>
      <c r="C70" s="191"/>
      <c r="D70" s="80"/>
      <c r="E70" s="13"/>
      <c r="F70" s="13"/>
      <c r="G70" s="13"/>
      <c r="H70" s="25"/>
      <c r="I70" s="25"/>
      <c r="J70" s="109"/>
      <c r="K70" s="109"/>
      <c r="L70" s="110" t="s">
        <v>126</v>
      </c>
      <c r="M70" s="111"/>
      <c r="R70" s="125"/>
      <c r="V70" s="77"/>
      <c r="W70" s="16"/>
      <c r="X70" s="16"/>
      <c r="Y70" s="127" t="str">
        <f>L70</f>
        <v>Versión: 05
FECHA: 07/06/2023</v>
      </c>
    </row>
    <row r="71" spans="1:25" ht="15" customHeight="1">
      <c r="A71" s="204" t="s">
        <v>120</v>
      </c>
      <c r="B71" s="187"/>
      <c r="C71" s="187"/>
      <c r="D71" s="12"/>
      <c r="E71" s="183" t="s">
        <v>121</v>
      </c>
      <c r="F71" s="183"/>
      <c r="G71" s="183"/>
      <c r="H71" s="23"/>
      <c r="I71" s="23"/>
      <c r="J71" s="205" t="s">
        <v>12</v>
      </c>
      <c r="K71" s="205"/>
      <c r="L71" s="112"/>
      <c r="M71" s="112"/>
      <c r="W71" s="183" t="str">
        <f>J71</f>
        <v>ADRIANA VILLAMIZAR NAVARRO</v>
      </c>
      <c r="X71" s="183"/>
      <c r="Y71" s="183"/>
    </row>
    <row r="72" spans="1:25" s="8" customFormat="1" ht="15" customHeight="1">
      <c r="A72" s="189" t="s">
        <v>122</v>
      </c>
      <c r="B72" s="189"/>
      <c r="C72" s="189"/>
      <c r="E72" s="186" t="s">
        <v>41</v>
      </c>
      <c r="F72" s="186"/>
      <c r="G72" s="186"/>
      <c r="H72" s="24"/>
      <c r="I72" s="24"/>
      <c r="J72" s="201" t="s">
        <v>1</v>
      </c>
      <c r="K72" s="201"/>
      <c r="L72" s="113"/>
      <c r="M72" s="113"/>
      <c r="N72" s="126"/>
      <c r="O72" s="126"/>
      <c r="P72" s="126"/>
      <c r="Q72" s="126"/>
      <c r="R72" s="126"/>
      <c r="S72" s="126"/>
      <c r="T72" s="126"/>
      <c r="U72" s="126"/>
      <c r="W72" s="186" t="str">
        <f>J72</f>
        <v xml:space="preserve">Jefe Oficina Asesora de Planeación </v>
      </c>
      <c r="X72" s="186"/>
      <c r="Y72" s="186"/>
    </row>
    <row r="73" spans="1:25">
      <c r="L73" s="114"/>
      <c r="M73" s="114"/>
    </row>
    <row r="74" spans="1:25" ht="52.5" customHeight="1">
      <c r="L74" s="114"/>
      <c r="M74" s="114"/>
      <c r="R74" s="134"/>
    </row>
    <row r="75" spans="1:25" ht="20.25" customHeight="1">
      <c r="L75" s="114"/>
      <c r="M75" s="114"/>
      <c r="R75" s="135"/>
    </row>
    <row r="76" spans="1:25" ht="27" customHeight="1">
      <c r="L76" s="114"/>
      <c r="M76" s="114"/>
    </row>
    <row r="77" spans="1:25">
      <c r="L77" s="114"/>
      <c r="M77" s="114"/>
    </row>
    <row r="78" spans="1:25">
      <c r="L78" s="114"/>
      <c r="M78" s="114"/>
    </row>
    <row r="79" spans="1:25">
      <c r="L79" s="114"/>
      <c r="M79" s="114"/>
    </row>
    <row r="80" spans="1:25">
      <c r="L80" s="114"/>
      <c r="M80" s="114"/>
    </row>
    <row r="81" spans="12:13">
      <c r="L81" s="114"/>
      <c r="M81" s="114"/>
    </row>
    <row r="82" spans="12:13">
      <c r="L82" s="114"/>
      <c r="M82" s="114"/>
    </row>
    <row r="83" spans="12:13">
      <c r="L83" s="114"/>
      <c r="M83" s="114"/>
    </row>
    <row r="84" spans="12:13">
      <c r="L84" s="114"/>
      <c r="M84" s="114"/>
    </row>
  </sheetData>
  <mergeCells count="70">
    <mergeCell ref="A72:C72"/>
    <mergeCell ref="E72:G72"/>
    <mergeCell ref="J72:K72"/>
    <mergeCell ref="W72:Y72"/>
    <mergeCell ref="C60:I60"/>
    <mergeCell ref="C65:I65"/>
    <mergeCell ref="C66:I66"/>
    <mergeCell ref="B67:I67"/>
    <mergeCell ref="A68:I68"/>
    <mergeCell ref="A69:D69"/>
    <mergeCell ref="E69:I69"/>
    <mergeCell ref="A71:C71"/>
    <mergeCell ref="E71:G71"/>
    <mergeCell ref="J71:K71"/>
    <mergeCell ref="W71:Y71"/>
    <mergeCell ref="A43:A67"/>
    <mergeCell ref="B43:B66"/>
    <mergeCell ref="C51:I51"/>
    <mergeCell ref="C52:I52"/>
    <mergeCell ref="C55:I55"/>
    <mergeCell ref="C56:I56"/>
    <mergeCell ref="C59:I59"/>
    <mergeCell ref="V11:X11"/>
    <mergeCell ref="C24:I24"/>
    <mergeCell ref="C27:I27"/>
    <mergeCell ref="C28:I28"/>
    <mergeCell ref="C31:I31"/>
    <mergeCell ref="N11:P11"/>
    <mergeCell ref="A13:A42"/>
    <mergeCell ref="B13:B41"/>
    <mergeCell ref="C15:I15"/>
    <mergeCell ref="C18:I18"/>
    <mergeCell ref="C21:I21"/>
    <mergeCell ref="C40:I40"/>
    <mergeCell ref="C41:I41"/>
    <mergeCell ref="B42:I42"/>
    <mergeCell ref="C35:I35"/>
    <mergeCell ref="C34:I34"/>
    <mergeCell ref="C9:Y9"/>
    <mergeCell ref="A11:A12"/>
    <mergeCell ref="B11:B12"/>
    <mergeCell ref="C11:C12"/>
    <mergeCell ref="D11:D12"/>
    <mergeCell ref="E11:E12"/>
    <mergeCell ref="F11:F12"/>
    <mergeCell ref="Y11:Y12"/>
    <mergeCell ref="G11:G12"/>
    <mergeCell ref="H11:H12"/>
    <mergeCell ref="I11:I12"/>
    <mergeCell ref="J11:L11"/>
    <mergeCell ref="M11:M12"/>
    <mergeCell ref="Q11:Q12"/>
    <mergeCell ref="R11:T11"/>
    <mergeCell ref="U11:U12"/>
    <mergeCell ref="A70:C70"/>
    <mergeCell ref="A1:C4"/>
    <mergeCell ref="D1:W4"/>
    <mergeCell ref="X1:Y1"/>
    <mergeCell ref="X2:Y2"/>
    <mergeCell ref="X3:Y3"/>
    <mergeCell ref="X4:Y4"/>
    <mergeCell ref="A5:B5"/>
    <mergeCell ref="C5:Y5"/>
    <mergeCell ref="A6:B6"/>
    <mergeCell ref="C6:Y6"/>
    <mergeCell ref="A7:B7"/>
    <mergeCell ref="C7:Y7"/>
    <mergeCell ref="A8:B8"/>
    <mergeCell ref="C8:Y8"/>
    <mergeCell ref="A9:B9"/>
  </mergeCells>
  <printOptions horizontalCentered="1"/>
  <pageMargins left="0.31496062992125984" right="0.31496062992125984" top="0.15748031496062992" bottom="0.15748031496062992" header="0.31496062992125984" footer="0.31496062992125984"/>
  <pageSetup paperSize="41" scale="60" orientation="landscape" r:id="rId1"/>
  <rowBreaks count="2" manualBreakCount="2">
    <brk id="28" max="16383" man="1"/>
    <brk id="52" max="16383" man="1"/>
  </rowBreaks>
  <customProperties>
    <customPr name="EpmWorksheetKeyString_GUID" r:id="rId2"/>
  </customProperties>
  <ignoredErrors>
    <ignoredError sqref="W46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PP V0</vt:lpstr>
      <vt:lpstr>PP V5 </vt:lpstr>
      <vt:lpstr>'PP V0'!Área_de_impresión</vt:lpstr>
      <vt:lpstr>'PP V0'!Títulos_a_imprimir</vt:lpstr>
      <vt:lpstr>'PP V5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</dc:creator>
  <cp:lastModifiedBy>Adriana Correa Guarín</cp:lastModifiedBy>
  <cp:lastPrinted>2023-06-07T16:08:48Z</cp:lastPrinted>
  <dcterms:created xsi:type="dcterms:W3CDTF">2020-06-25T16:36:00Z</dcterms:created>
  <dcterms:modified xsi:type="dcterms:W3CDTF">2023-06-29T21:03:41Z</dcterms:modified>
</cp:coreProperties>
</file>