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autoCompressPictures="0" defaultThemeVersion="124226"/>
  <mc:AlternateContent xmlns:mc="http://schemas.openxmlformats.org/markup-compatibility/2006">
    <mc:Choice Requires="x15">
      <x15ac:absPath xmlns:x15ac="http://schemas.microsoft.com/office/spreadsheetml/2010/11/ac" url="E:\IDEP 2023\actualización de procesos\EV-16\G1\"/>
    </mc:Choice>
  </mc:AlternateContent>
  <xr:revisionPtr revIDLastSave="0" documentId="13_ncr:1_{20E6F862-85E5-4D66-B581-CE3F5B5B8485}" xr6:coauthVersionLast="47" xr6:coauthVersionMax="47" xr10:uidLastSave="{00000000-0000-0000-0000-000000000000}"/>
  <bookViews>
    <workbookView xWindow="-120" yWindow="-120" windowWidth="20730" windowHeight="11160" tabRatio="611" xr2:uid="{00000000-000D-0000-FFFF-FFFF00000000}"/>
  </bookViews>
  <sheets>
    <sheet name="Priorización A" sheetId="8" r:id="rId1"/>
    <sheet name="Priorización B" sheetId="7" r:id="rId2"/>
    <sheet name="Orientaciones Grales." sheetId="2" r:id="rId3"/>
    <sheet name="Parámetros" sheetId="6" r:id="rId4"/>
    <sheet name="Procesos A Auditar Vs Recursos" sheetId="4" state="hidden" r:id="rId5"/>
    <sheet name="Seguimiento Programa Anual" sheetId="5" state="hidden" r:id="rId6"/>
  </sheets>
  <definedNames>
    <definedName name="_xlnm._FilterDatabase" localSheetId="0" hidden="1">'Priorización A'!$A$7:$AE$7</definedName>
    <definedName name="_xlnm._FilterDatabase" localSheetId="1" hidden="1">'Priorización B'!$A$7:$AE$7</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66" i="8" l="1"/>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T66" i="8"/>
  <c r="R66" i="8"/>
  <c r="P66" i="8"/>
  <c r="L66" i="8"/>
  <c r="H66" i="8"/>
  <c r="J66" i="8" s="1"/>
  <c r="T65" i="8"/>
  <c r="R65" i="8"/>
  <c r="P65" i="8"/>
  <c r="L65" i="8"/>
  <c r="H65" i="8"/>
  <c r="I65" i="8" s="1"/>
  <c r="T64" i="8"/>
  <c r="R64" i="8"/>
  <c r="P64" i="8"/>
  <c r="L64" i="8"/>
  <c r="H64" i="8"/>
  <c r="J64" i="8" s="1"/>
  <c r="T63" i="8"/>
  <c r="R63" i="8"/>
  <c r="P63" i="8"/>
  <c r="L63" i="8"/>
  <c r="H63" i="8"/>
  <c r="J63" i="8" s="1"/>
  <c r="T62" i="8"/>
  <c r="R62" i="8"/>
  <c r="P62" i="8"/>
  <c r="L62" i="8"/>
  <c r="H62" i="8"/>
  <c r="I62" i="8" s="1"/>
  <c r="T61" i="8"/>
  <c r="R61" i="8"/>
  <c r="P61" i="8"/>
  <c r="L61" i="8"/>
  <c r="H61" i="8"/>
  <c r="I61" i="8" s="1"/>
  <c r="T60" i="8"/>
  <c r="R60" i="8"/>
  <c r="P60" i="8"/>
  <c r="L60" i="8"/>
  <c r="H60" i="8"/>
  <c r="I60" i="8" s="1"/>
  <c r="T59" i="8"/>
  <c r="R59" i="8"/>
  <c r="P59" i="8"/>
  <c r="L59" i="8"/>
  <c r="H59" i="8"/>
  <c r="J59" i="8" s="1"/>
  <c r="T58" i="8"/>
  <c r="R58" i="8"/>
  <c r="P58" i="8"/>
  <c r="L58" i="8"/>
  <c r="H58" i="8"/>
  <c r="J58" i="8" s="1"/>
  <c r="T57" i="8"/>
  <c r="R57" i="8"/>
  <c r="P57" i="8"/>
  <c r="L57" i="8"/>
  <c r="H57" i="8"/>
  <c r="I57" i="8" s="1"/>
  <c r="T56" i="8"/>
  <c r="R56" i="8"/>
  <c r="P56" i="8"/>
  <c r="L56" i="8"/>
  <c r="H56" i="8"/>
  <c r="J56" i="8" s="1"/>
  <c r="T55" i="8"/>
  <c r="R55" i="8"/>
  <c r="P55" i="8"/>
  <c r="L55" i="8"/>
  <c r="H55" i="8"/>
  <c r="J55" i="8" s="1"/>
  <c r="T54" i="8"/>
  <c r="R54" i="8"/>
  <c r="P54" i="8"/>
  <c r="L54" i="8"/>
  <c r="H54" i="8"/>
  <c r="I54" i="8" s="1"/>
  <c r="T53" i="8"/>
  <c r="R53" i="8"/>
  <c r="P53" i="8"/>
  <c r="L53" i="8"/>
  <c r="H53" i="8"/>
  <c r="I53" i="8" s="1"/>
  <c r="T52" i="8"/>
  <c r="R52" i="8"/>
  <c r="P52" i="8"/>
  <c r="L52" i="8"/>
  <c r="H52" i="8"/>
  <c r="I52" i="8" s="1"/>
  <c r="T51" i="8"/>
  <c r="R51" i="8"/>
  <c r="P51" i="8"/>
  <c r="L51" i="8"/>
  <c r="H51" i="8"/>
  <c r="J51" i="8" s="1"/>
  <c r="T50" i="8"/>
  <c r="R50" i="8"/>
  <c r="P50" i="8"/>
  <c r="L50" i="8"/>
  <c r="H50" i="8"/>
  <c r="J50" i="8" s="1"/>
  <c r="T49" i="8"/>
  <c r="R49" i="8"/>
  <c r="P49" i="8"/>
  <c r="L49" i="8"/>
  <c r="H49" i="8"/>
  <c r="I49" i="8" s="1"/>
  <c r="T48" i="8"/>
  <c r="R48" i="8"/>
  <c r="P48" i="8"/>
  <c r="L48" i="8"/>
  <c r="H48" i="8"/>
  <c r="I48" i="8" s="1"/>
  <c r="T47" i="8"/>
  <c r="R47" i="8"/>
  <c r="P47" i="8"/>
  <c r="L47" i="8"/>
  <c r="H47" i="8"/>
  <c r="J47" i="8" s="1"/>
  <c r="T46" i="8"/>
  <c r="R46" i="8"/>
  <c r="P46" i="8"/>
  <c r="L46" i="8"/>
  <c r="H46" i="8"/>
  <c r="I46" i="8" s="1"/>
  <c r="T45" i="8"/>
  <c r="R45" i="8"/>
  <c r="P45" i="8"/>
  <c r="L45" i="8"/>
  <c r="H45" i="8"/>
  <c r="J45" i="8" s="1"/>
  <c r="T44" i="8"/>
  <c r="R44" i="8"/>
  <c r="P44" i="8"/>
  <c r="L44" i="8"/>
  <c r="H44" i="8"/>
  <c r="I44" i="8" s="1"/>
  <c r="T43" i="8"/>
  <c r="R43" i="8"/>
  <c r="P43" i="8"/>
  <c r="L43" i="8"/>
  <c r="H43" i="8"/>
  <c r="J43" i="8" s="1"/>
  <c r="T42" i="8"/>
  <c r="R42" i="8"/>
  <c r="P42" i="8"/>
  <c r="L42" i="8"/>
  <c r="H42" i="8"/>
  <c r="J42" i="8" s="1"/>
  <c r="T41" i="8"/>
  <c r="R41" i="8"/>
  <c r="P41" i="8"/>
  <c r="L41" i="8"/>
  <c r="H41" i="8"/>
  <c r="J41" i="8" s="1"/>
  <c r="T40" i="8"/>
  <c r="R40" i="8"/>
  <c r="P40" i="8"/>
  <c r="L40" i="8"/>
  <c r="H40" i="8"/>
  <c r="I40" i="8" s="1"/>
  <c r="T39" i="8"/>
  <c r="R39" i="8"/>
  <c r="P39" i="8"/>
  <c r="L39" i="8"/>
  <c r="H39" i="8"/>
  <c r="J39" i="8" s="1"/>
  <c r="T38" i="8"/>
  <c r="R38" i="8"/>
  <c r="P38" i="8"/>
  <c r="L38" i="8"/>
  <c r="H38" i="8"/>
  <c r="I38" i="8" s="1"/>
  <c r="T37" i="8"/>
  <c r="R37" i="8"/>
  <c r="P37" i="8"/>
  <c r="L37" i="8"/>
  <c r="H37" i="8"/>
  <c r="J37" i="8" s="1"/>
  <c r="T36" i="8"/>
  <c r="R36" i="8"/>
  <c r="P36" i="8"/>
  <c r="L36" i="8"/>
  <c r="H36" i="8"/>
  <c r="I36" i="8" s="1"/>
  <c r="T35" i="8"/>
  <c r="R35" i="8"/>
  <c r="P35" i="8"/>
  <c r="L35" i="8"/>
  <c r="H35" i="8"/>
  <c r="J35" i="8" s="1"/>
  <c r="T34" i="8"/>
  <c r="R34" i="8"/>
  <c r="P34" i="8"/>
  <c r="L34" i="8"/>
  <c r="H34" i="8"/>
  <c r="J34" i="8" s="1"/>
  <c r="T33" i="8"/>
  <c r="R33" i="8"/>
  <c r="P33" i="8"/>
  <c r="L33" i="8"/>
  <c r="H33" i="8"/>
  <c r="J33" i="8" s="1"/>
  <c r="T32" i="8"/>
  <c r="R32" i="8"/>
  <c r="P32" i="8"/>
  <c r="L32" i="8"/>
  <c r="H32" i="8"/>
  <c r="J32" i="8" s="1"/>
  <c r="T31" i="8"/>
  <c r="R31" i="8"/>
  <c r="P31" i="8"/>
  <c r="L31" i="8"/>
  <c r="H31" i="8"/>
  <c r="J31" i="8" s="1"/>
  <c r="T30" i="8"/>
  <c r="R30" i="8"/>
  <c r="P30" i="8"/>
  <c r="L30" i="8"/>
  <c r="H30" i="8"/>
  <c r="I30" i="8" s="1"/>
  <c r="T29" i="8"/>
  <c r="R29" i="8"/>
  <c r="P29" i="8"/>
  <c r="L29" i="8"/>
  <c r="H29" i="8"/>
  <c r="I29" i="8" s="1"/>
  <c r="T28" i="8"/>
  <c r="R28" i="8"/>
  <c r="P28" i="8"/>
  <c r="L28" i="8"/>
  <c r="H28" i="8"/>
  <c r="I28" i="8" s="1"/>
  <c r="T27" i="8"/>
  <c r="R27" i="8"/>
  <c r="P27" i="8"/>
  <c r="L27" i="8"/>
  <c r="H27" i="8"/>
  <c r="J27" i="8" s="1"/>
  <c r="T26" i="8"/>
  <c r="R26" i="8"/>
  <c r="P26" i="8"/>
  <c r="L26" i="8"/>
  <c r="H26" i="8"/>
  <c r="J26" i="8" s="1"/>
  <c r="T25" i="8"/>
  <c r="R25" i="8"/>
  <c r="P25" i="8"/>
  <c r="L25" i="8"/>
  <c r="H25" i="8"/>
  <c r="I25" i="8" s="1"/>
  <c r="T24" i="8"/>
  <c r="R24" i="8"/>
  <c r="P24" i="8"/>
  <c r="L24" i="8"/>
  <c r="H24" i="8"/>
  <c r="J24" i="8" s="1"/>
  <c r="T23" i="8"/>
  <c r="R23" i="8"/>
  <c r="P23" i="8"/>
  <c r="L23" i="8"/>
  <c r="H23" i="8"/>
  <c r="J23" i="8" s="1"/>
  <c r="T22" i="8"/>
  <c r="R22" i="8"/>
  <c r="P22" i="8"/>
  <c r="L22" i="8"/>
  <c r="H22" i="8"/>
  <c r="I22" i="8" s="1"/>
  <c r="T21" i="8"/>
  <c r="R21" i="8"/>
  <c r="P21" i="8"/>
  <c r="L21" i="8"/>
  <c r="H21" i="8"/>
  <c r="J21" i="8" s="1"/>
  <c r="T20" i="8"/>
  <c r="R20" i="8"/>
  <c r="P20" i="8"/>
  <c r="L20" i="8"/>
  <c r="H20" i="8"/>
  <c r="I20" i="8" s="1"/>
  <c r="T19" i="8"/>
  <c r="R19" i="8"/>
  <c r="P19" i="8"/>
  <c r="L19" i="8"/>
  <c r="H19" i="8"/>
  <c r="J19" i="8" s="1"/>
  <c r="T18" i="8"/>
  <c r="R18" i="8"/>
  <c r="P18" i="8"/>
  <c r="L18" i="8"/>
  <c r="H18" i="8"/>
  <c r="J18" i="8" s="1"/>
  <c r="T17" i="8"/>
  <c r="R17" i="8"/>
  <c r="P17" i="8"/>
  <c r="L17" i="8"/>
  <c r="H17" i="8"/>
  <c r="J17" i="8" s="1"/>
  <c r="T16" i="8"/>
  <c r="R16" i="8"/>
  <c r="P16" i="8"/>
  <c r="L16" i="8"/>
  <c r="H16" i="8"/>
  <c r="J16" i="8" s="1"/>
  <c r="T15" i="8"/>
  <c r="R15" i="8"/>
  <c r="P15" i="8"/>
  <c r="L15" i="8"/>
  <c r="H15" i="8"/>
  <c r="J15" i="8" s="1"/>
  <c r="T14" i="8"/>
  <c r="R14" i="8"/>
  <c r="P14" i="8"/>
  <c r="L14" i="8"/>
  <c r="H14" i="8"/>
  <c r="J14" i="8" s="1"/>
  <c r="T13" i="8"/>
  <c r="R13" i="8"/>
  <c r="P13" i="8"/>
  <c r="L13" i="8"/>
  <c r="H13" i="8"/>
  <c r="J13" i="8" s="1"/>
  <c r="T12" i="8"/>
  <c r="R12" i="8"/>
  <c r="P12" i="8"/>
  <c r="L12" i="8"/>
  <c r="H12" i="8"/>
  <c r="I12" i="8" s="1"/>
  <c r="T11" i="8"/>
  <c r="R11" i="8"/>
  <c r="P11" i="8"/>
  <c r="L11" i="8"/>
  <c r="H11" i="8"/>
  <c r="J11" i="8" s="1"/>
  <c r="T10" i="8"/>
  <c r="R10" i="8"/>
  <c r="P10" i="8"/>
  <c r="L10" i="8"/>
  <c r="H10" i="8"/>
  <c r="J10" i="8" s="1"/>
  <c r="T9" i="8"/>
  <c r="R9" i="8"/>
  <c r="P9" i="8"/>
  <c r="L9" i="8"/>
  <c r="H9" i="8"/>
  <c r="J9" i="8" s="1"/>
  <c r="T8" i="8"/>
  <c r="R8" i="8"/>
  <c r="P8" i="8"/>
  <c r="L8" i="8"/>
  <c r="H8" i="8"/>
  <c r="J8" i="8" s="1"/>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8" i="7"/>
  <c r="T66" i="7"/>
  <c r="R66" i="7"/>
  <c r="P66" i="7"/>
  <c r="L66" i="7"/>
  <c r="H66" i="7"/>
  <c r="J66" i="7" s="1"/>
  <c r="T65" i="7"/>
  <c r="R65" i="7"/>
  <c r="P65" i="7"/>
  <c r="L65" i="7"/>
  <c r="H65" i="7"/>
  <c r="I65" i="7" s="1"/>
  <c r="T64" i="7"/>
  <c r="R64" i="7"/>
  <c r="P64" i="7"/>
  <c r="L64" i="7"/>
  <c r="H64" i="7"/>
  <c r="J64" i="7" s="1"/>
  <c r="T63" i="7"/>
  <c r="R63" i="7"/>
  <c r="P63" i="7"/>
  <c r="L63" i="7"/>
  <c r="H63" i="7"/>
  <c r="I63" i="7" s="1"/>
  <c r="T62" i="7"/>
  <c r="R62" i="7"/>
  <c r="P62" i="7"/>
  <c r="L62" i="7"/>
  <c r="H62" i="7"/>
  <c r="I62" i="7" s="1"/>
  <c r="T61" i="7"/>
  <c r="R61" i="7"/>
  <c r="P61" i="7"/>
  <c r="L61" i="7"/>
  <c r="H61" i="7"/>
  <c r="J61" i="7" s="1"/>
  <c r="T60" i="7"/>
  <c r="R60" i="7"/>
  <c r="P60" i="7"/>
  <c r="L60" i="7"/>
  <c r="H60" i="7"/>
  <c r="I60" i="7" s="1"/>
  <c r="T59" i="7"/>
  <c r="R59" i="7"/>
  <c r="P59" i="7"/>
  <c r="L59" i="7"/>
  <c r="H59" i="7"/>
  <c r="I59" i="7" s="1"/>
  <c r="T58" i="7"/>
  <c r="R58" i="7"/>
  <c r="P58" i="7"/>
  <c r="L58" i="7"/>
  <c r="H58" i="7"/>
  <c r="J58" i="7" s="1"/>
  <c r="T57" i="7"/>
  <c r="R57" i="7"/>
  <c r="P57" i="7"/>
  <c r="L57" i="7"/>
  <c r="H57" i="7"/>
  <c r="I57" i="7" s="1"/>
  <c r="T56" i="7"/>
  <c r="R56" i="7"/>
  <c r="P56" i="7"/>
  <c r="L56" i="7"/>
  <c r="H56" i="7"/>
  <c r="J56" i="7" s="1"/>
  <c r="T55" i="7"/>
  <c r="R55" i="7"/>
  <c r="P55" i="7"/>
  <c r="L55" i="7"/>
  <c r="H55" i="7"/>
  <c r="J55" i="7" s="1"/>
  <c r="T54" i="7"/>
  <c r="R54" i="7"/>
  <c r="P54" i="7"/>
  <c r="L54" i="7"/>
  <c r="H54" i="7"/>
  <c r="J54" i="7" s="1"/>
  <c r="T53" i="7"/>
  <c r="R53" i="7"/>
  <c r="P53" i="7"/>
  <c r="L53" i="7"/>
  <c r="H53" i="7"/>
  <c r="J53" i="7" s="1"/>
  <c r="T52" i="7"/>
  <c r="R52" i="7"/>
  <c r="P52" i="7"/>
  <c r="L52" i="7"/>
  <c r="J52" i="7"/>
  <c r="H52" i="7"/>
  <c r="I52" i="7" s="1"/>
  <c r="T51" i="7"/>
  <c r="R51" i="7"/>
  <c r="P51" i="7"/>
  <c r="L51" i="7"/>
  <c r="H51" i="7"/>
  <c r="J51" i="7" s="1"/>
  <c r="T50" i="7"/>
  <c r="R50" i="7"/>
  <c r="P50" i="7"/>
  <c r="L50" i="7"/>
  <c r="H50" i="7"/>
  <c r="J50" i="7" s="1"/>
  <c r="T49" i="7"/>
  <c r="R49" i="7"/>
  <c r="P49" i="7"/>
  <c r="L49" i="7"/>
  <c r="J49" i="7"/>
  <c r="H49" i="7"/>
  <c r="I49" i="7" s="1"/>
  <c r="T48" i="7"/>
  <c r="R48" i="7"/>
  <c r="P48" i="7"/>
  <c r="L48" i="7"/>
  <c r="H48" i="7"/>
  <c r="I48" i="7" s="1"/>
  <c r="T47" i="7"/>
  <c r="R47" i="7"/>
  <c r="P47" i="7"/>
  <c r="L47" i="7"/>
  <c r="H47" i="7"/>
  <c r="I47" i="7" s="1"/>
  <c r="T46" i="7"/>
  <c r="R46" i="7"/>
  <c r="P46" i="7"/>
  <c r="L46" i="7"/>
  <c r="H46" i="7"/>
  <c r="J46" i="7" s="1"/>
  <c r="T45" i="7"/>
  <c r="R45" i="7"/>
  <c r="P45" i="7"/>
  <c r="L45" i="7"/>
  <c r="H45" i="7"/>
  <c r="J45" i="7" s="1"/>
  <c r="T44" i="7"/>
  <c r="R44" i="7"/>
  <c r="P44" i="7"/>
  <c r="L44" i="7"/>
  <c r="H44" i="7"/>
  <c r="I44" i="7" s="1"/>
  <c r="T43" i="7"/>
  <c r="R43" i="7"/>
  <c r="P43" i="7"/>
  <c r="L43" i="7"/>
  <c r="H43" i="7"/>
  <c r="I43" i="7" s="1"/>
  <c r="T42" i="7"/>
  <c r="R42" i="7"/>
  <c r="P42" i="7"/>
  <c r="L42" i="7"/>
  <c r="H42" i="7"/>
  <c r="J42" i="7" s="1"/>
  <c r="T41" i="7"/>
  <c r="R41" i="7"/>
  <c r="P41" i="7"/>
  <c r="L41" i="7"/>
  <c r="H41" i="7"/>
  <c r="I41" i="7" s="1"/>
  <c r="T40" i="7"/>
  <c r="R40" i="7"/>
  <c r="P40" i="7"/>
  <c r="L40" i="7"/>
  <c r="H40" i="7"/>
  <c r="I40" i="7" s="1"/>
  <c r="T39" i="7"/>
  <c r="R39" i="7"/>
  <c r="P39" i="7"/>
  <c r="L39" i="7"/>
  <c r="H39" i="7"/>
  <c r="I39" i="7" s="1"/>
  <c r="T38" i="7"/>
  <c r="R38" i="7"/>
  <c r="P38" i="7"/>
  <c r="L38" i="7"/>
  <c r="H38" i="7"/>
  <c r="J38" i="7" s="1"/>
  <c r="T37" i="7"/>
  <c r="R37" i="7"/>
  <c r="P37" i="7"/>
  <c r="L37" i="7"/>
  <c r="H37" i="7"/>
  <c r="J37" i="7" s="1"/>
  <c r="T36" i="7"/>
  <c r="R36" i="7"/>
  <c r="P36" i="7"/>
  <c r="L36" i="7"/>
  <c r="H36" i="7"/>
  <c r="I36" i="7" s="1"/>
  <c r="T35" i="7"/>
  <c r="R35" i="7"/>
  <c r="P35" i="7"/>
  <c r="L35" i="7"/>
  <c r="H35" i="7"/>
  <c r="J35" i="7" s="1"/>
  <c r="T34" i="7"/>
  <c r="R34" i="7"/>
  <c r="P34" i="7"/>
  <c r="L34" i="7"/>
  <c r="H34" i="7"/>
  <c r="J34" i="7" s="1"/>
  <c r="T33" i="7"/>
  <c r="R33" i="7"/>
  <c r="P33" i="7"/>
  <c r="L33" i="7"/>
  <c r="H33" i="7"/>
  <c r="I33" i="7" s="1"/>
  <c r="T32" i="7"/>
  <c r="R32" i="7"/>
  <c r="P32" i="7"/>
  <c r="L32" i="7"/>
  <c r="H32" i="7"/>
  <c r="J32" i="7" s="1"/>
  <c r="T31" i="7"/>
  <c r="R31" i="7"/>
  <c r="P31" i="7"/>
  <c r="L31" i="7"/>
  <c r="H31" i="7"/>
  <c r="I31" i="7" s="1"/>
  <c r="T30" i="7"/>
  <c r="R30" i="7"/>
  <c r="P30" i="7"/>
  <c r="L30" i="7"/>
  <c r="H30" i="7"/>
  <c r="J30" i="7" s="1"/>
  <c r="T29" i="7"/>
  <c r="R29" i="7"/>
  <c r="P29" i="7"/>
  <c r="L29" i="7"/>
  <c r="H29" i="7"/>
  <c r="J29" i="7" s="1"/>
  <c r="T28" i="7"/>
  <c r="R28" i="7"/>
  <c r="P28" i="7"/>
  <c r="L28" i="7"/>
  <c r="H28" i="7"/>
  <c r="I28" i="7" s="1"/>
  <c r="T27" i="7"/>
  <c r="R27" i="7"/>
  <c r="P27" i="7"/>
  <c r="L27" i="7"/>
  <c r="H27" i="7"/>
  <c r="J27" i="7" s="1"/>
  <c r="T26" i="7"/>
  <c r="R26" i="7"/>
  <c r="P26" i="7"/>
  <c r="L26" i="7"/>
  <c r="H26" i="7"/>
  <c r="T25" i="7"/>
  <c r="R25" i="7"/>
  <c r="P25" i="7"/>
  <c r="L25" i="7"/>
  <c r="H25" i="7"/>
  <c r="I25" i="7" s="1"/>
  <c r="T24" i="7"/>
  <c r="R24" i="7"/>
  <c r="P24" i="7"/>
  <c r="L24" i="7"/>
  <c r="H24" i="7"/>
  <c r="J24" i="7" s="1"/>
  <c r="T23" i="7"/>
  <c r="R23" i="7"/>
  <c r="P23" i="7"/>
  <c r="L23" i="7"/>
  <c r="H23" i="7"/>
  <c r="I23" i="7" s="1"/>
  <c r="T22" i="7"/>
  <c r="R22" i="7"/>
  <c r="P22" i="7"/>
  <c r="L22" i="7"/>
  <c r="H22" i="7"/>
  <c r="J22" i="7" s="1"/>
  <c r="T21" i="7"/>
  <c r="R21" i="7"/>
  <c r="P21" i="7"/>
  <c r="L21" i="7"/>
  <c r="H21" i="7"/>
  <c r="J21" i="7" s="1"/>
  <c r="T20" i="7"/>
  <c r="R20" i="7"/>
  <c r="P20" i="7"/>
  <c r="L20" i="7"/>
  <c r="H20" i="7"/>
  <c r="I20" i="7" s="1"/>
  <c r="T19" i="7"/>
  <c r="R19" i="7"/>
  <c r="P19" i="7"/>
  <c r="L19" i="7"/>
  <c r="H19" i="7"/>
  <c r="J19" i="7" s="1"/>
  <c r="T18" i="7"/>
  <c r="R18" i="7"/>
  <c r="P18" i="7"/>
  <c r="L18" i="7"/>
  <c r="H18" i="7"/>
  <c r="T17" i="7"/>
  <c r="R17" i="7"/>
  <c r="P17" i="7"/>
  <c r="L17" i="7"/>
  <c r="H17" i="7"/>
  <c r="I17" i="7" s="1"/>
  <c r="T16" i="7"/>
  <c r="R16" i="7"/>
  <c r="P16" i="7"/>
  <c r="L16" i="7"/>
  <c r="H16" i="7"/>
  <c r="I16" i="7" s="1"/>
  <c r="T15" i="7"/>
  <c r="R15" i="7"/>
  <c r="P15" i="7"/>
  <c r="L15" i="7"/>
  <c r="H15" i="7"/>
  <c r="I15" i="7" s="1"/>
  <c r="T14" i="7"/>
  <c r="R14" i="7"/>
  <c r="P14" i="7"/>
  <c r="L14" i="7"/>
  <c r="H14" i="7"/>
  <c r="J14" i="7" s="1"/>
  <c r="T13" i="7"/>
  <c r="R13" i="7"/>
  <c r="P13" i="7"/>
  <c r="L13" i="7"/>
  <c r="H13" i="7"/>
  <c r="I13" i="7" s="1"/>
  <c r="T12" i="7"/>
  <c r="R12" i="7"/>
  <c r="P12" i="7"/>
  <c r="L12" i="7"/>
  <c r="H12" i="7"/>
  <c r="I12" i="7" s="1"/>
  <c r="T11" i="7"/>
  <c r="R11" i="7"/>
  <c r="P11" i="7"/>
  <c r="L11" i="7"/>
  <c r="H11" i="7"/>
  <c r="J11" i="7" s="1"/>
  <c r="T10" i="7"/>
  <c r="R10" i="7"/>
  <c r="P10" i="7"/>
  <c r="L10" i="7"/>
  <c r="H10" i="7"/>
  <c r="T9" i="7"/>
  <c r="R9" i="7"/>
  <c r="P9" i="7"/>
  <c r="L9" i="7"/>
  <c r="H9" i="7"/>
  <c r="I9" i="7" s="1"/>
  <c r="T8" i="7"/>
  <c r="R8" i="7"/>
  <c r="P8" i="7"/>
  <c r="L8" i="7"/>
  <c r="H8" i="7"/>
  <c r="J8" i="7" s="1"/>
  <c r="J46" i="8" l="1"/>
  <c r="J53" i="8"/>
  <c r="I56" i="8"/>
  <c r="I13" i="8"/>
  <c r="J31" i="7"/>
  <c r="J40" i="8"/>
  <c r="I21" i="7"/>
  <c r="I15" i="8"/>
  <c r="J59" i="7"/>
  <c r="U59" i="7" s="1"/>
  <c r="J16" i="7"/>
  <c r="U16" i="7" s="1"/>
  <c r="J44" i="7"/>
  <c r="U44" i="7" s="1"/>
  <c r="J57" i="7"/>
  <c r="I29" i="7"/>
  <c r="I38" i="7"/>
  <c r="J62" i="7"/>
  <c r="U62" i="7" s="1"/>
  <c r="I64" i="7"/>
  <c r="I11" i="7"/>
  <c r="J36" i="7"/>
  <c r="U36" i="7" s="1"/>
  <c r="J40" i="7"/>
  <c r="J9" i="7"/>
  <c r="U9" i="7" s="1"/>
  <c r="J17" i="7"/>
  <c r="I30" i="7"/>
  <c r="I35" i="7"/>
  <c r="J43" i="7"/>
  <c r="U43" i="7" s="1"/>
  <c r="I45" i="7"/>
  <c r="J20" i="7"/>
  <c r="I22" i="7"/>
  <c r="J48" i="7"/>
  <c r="U48" i="7" s="1"/>
  <c r="I53" i="7"/>
  <c r="I56" i="7"/>
  <c r="J25" i="7"/>
  <c r="U25" i="7" s="1"/>
  <c r="J33" i="7"/>
  <c r="U33" i="7" s="1"/>
  <c r="I37" i="7"/>
  <c r="J41" i="7"/>
  <c r="I61" i="7"/>
  <c r="J63" i="7"/>
  <c r="U63" i="7" s="1"/>
  <c r="I35" i="8"/>
  <c r="J48" i="8"/>
  <c r="J61" i="8"/>
  <c r="U61" i="8" s="1"/>
  <c r="I64" i="8"/>
  <c r="I9" i="8"/>
  <c r="I21" i="8"/>
  <c r="J28" i="8"/>
  <c r="U28" i="8" s="1"/>
  <c r="I33" i="8"/>
  <c r="J44" i="8"/>
  <c r="J25" i="8"/>
  <c r="J38" i="8"/>
  <c r="J49" i="8"/>
  <c r="U49" i="8" s="1"/>
  <c r="I11" i="8"/>
  <c r="I19" i="8"/>
  <c r="I24" i="8"/>
  <c r="I31" i="8"/>
  <c r="J52" i="8"/>
  <c r="J57" i="8"/>
  <c r="J60" i="8"/>
  <c r="U60" i="8" s="1"/>
  <c r="I8" i="8"/>
  <c r="I17" i="8"/>
  <c r="J22" i="8"/>
  <c r="U22" i="8" s="1"/>
  <c r="J29" i="8"/>
  <c r="U29" i="8" s="1"/>
  <c r="I37" i="8"/>
  <c r="J65" i="8"/>
  <c r="I16" i="8"/>
  <c r="I23" i="8"/>
  <c r="J30" i="8"/>
  <c r="U30" i="8" s="1"/>
  <c r="I32" i="8"/>
  <c r="I41" i="8"/>
  <c r="I43" i="8"/>
  <c r="I45" i="8"/>
  <c r="J54" i="8"/>
  <c r="J62" i="8"/>
  <c r="J12" i="8"/>
  <c r="U12" i="8" s="1"/>
  <c r="J20" i="8"/>
  <c r="U20" i="8" s="1"/>
  <c r="I27" i="8"/>
  <c r="J36" i="8"/>
  <c r="U36" i="8" s="1"/>
  <c r="I51" i="8"/>
  <c r="I59" i="8"/>
  <c r="U26" i="8"/>
  <c r="U66" i="8"/>
  <c r="U39" i="8"/>
  <c r="U46" i="8"/>
  <c r="U50" i="8"/>
  <c r="U58" i="8"/>
  <c r="U13" i="8"/>
  <c r="U48" i="8"/>
  <c r="U37" i="8"/>
  <c r="U17" i="8"/>
  <c r="U21" i="8"/>
  <c r="U33" i="8"/>
  <c r="U47" i="8"/>
  <c r="U16" i="8"/>
  <c r="U18" i="8"/>
  <c r="U31" i="8"/>
  <c r="U32" i="8"/>
  <c r="U41" i="8"/>
  <c r="U40" i="8"/>
  <c r="U42" i="8"/>
  <c r="U57" i="8"/>
  <c r="U65" i="8"/>
  <c r="U27" i="8"/>
  <c r="U19" i="8"/>
  <c r="U24" i="8"/>
  <c r="U25" i="8"/>
  <c r="U34" i="8"/>
  <c r="U51" i="8"/>
  <c r="U52" i="8"/>
  <c r="U53" i="8"/>
  <c r="U59" i="8"/>
  <c r="U15" i="8"/>
  <c r="U38" i="8"/>
  <c r="U55" i="8"/>
  <c r="U56" i="8"/>
  <c r="U63" i="8"/>
  <c r="U64" i="8"/>
  <c r="U35" i="8"/>
  <c r="U14" i="8"/>
  <c r="U23" i="8"/>
  <c r="U43" i="8"/>
  <c r="U44" i="8"/>
  <c r="U45" i="8"/>
  <c r="U54" i="8"/>
  <c r="U62" i="8"/>
  <c r="U11" i="8"/>
  <c r="U10" i="8"/>
  <c r="U9" i="8"/>
  <c r="U8" i="8"/>
  <c r="I10" i="8"/>
  <c r="I18" i="8"/>
  <c r="I26" i="8"/>
  <c r="I34" i="8"/>
  <c r="I42" i="8"/>
  <c r="I50" i="8"/>
  <c r="I58" i="8"/>
  <c r="I66" i="8"/>
  <c r="I39" i="8"/>
  <c r="I47" i="8"/>
  <c r="I55" i="8"/>
  <c r="I63" i="8"/>
  <c r="I14" i="8"/>
  <c r="I8" i="7"/>
  <c r="J12" i="7"/>
  <c r="U12" i="7" s="1"/>
  <c r="J39" i="7"/>
  <c r="U39" i="7" s="1"/>
  <c r="J15" i="7"/>
  <c r="U15" i="7" s="1"/>
  <c r="I19" i="7"/>
  <c r="I24" i="7"/>
  <c r="J47" i="7"/>
  <c r="U47" i="7" s="1"/>
  <c r="I51" i="7"/>
  <c r="J60" i="7"/>
  <c r="U60" i="7" s="1"/>
  <c r="J65" i="7"/>
  <c r="U65" i="7" s="1"/>
  <c r="I14" i="7"/>
  <c r="J28" i="7"/>
  <c r="U28" i="7" s="1"/>
  <c r="I46" i="7"/>
  <c r="J23" i="7"/>
  <c r="U23" i="7" s="1"/>
  <c r="I27" i="7"/>
  <c r="I32" i="7"/>
  <c r="I54" i="7"/>
  <c r="U31" i="7"/>
  <c r="U32" i="7"/>
  <c r="U29" i="7"/>
  <c r="U40" i="7"/>
  <c r="U58" i="7"/>
  <c r="U52" i="7"/>
  <c r="U14" i="7"/>
  <c r="U8" i="7"/>
  <c r="U27" i="7"/>
  <c r="U38" i="7"/>
  <c r="U49" i="7"/>
  <c r="U45" i="7"/>
  <c r="U57" i="7"/>
  <c r="U66" i="7"/>
  <c r="U11" i="7"/>
  <c r="U34" i="7"/>
  <c r="U35" i="7"/>
  <c r="U46" i="7"/>
  <c r="U55" i="7"/>
  <c r="U56" i="7"/>
  <c r="U53" i="7"/>
  <c r="U37" i="7"/>
  <c r="U19" i="7"/>
  <c r="U20" i="7"/>
  <c r="U22" i="7"/>
  <c r="U42" i="7"/>
  <c r="U54" i="7"/>
  <c r="U61" i="7"/>
  <c r="U64" i="7"/>
  <c r="U30" i="7"/>
  <c r="U41" i="7"/>
  <c r="U50" i="7"/>
  <c r="U51" i="7"/>
  <c r="J26" i="7"/>
  <c r="U26" i="7" s="1"/>
  <c r="I26" i="7"/>
  <c r="U24" i="7"/>
  <c r="U17" i="7"/>
  <c r="J10" i="7"/>
  <c r="U10" i="7" s="1"/>
  <c r="I10" i="7"/>
  <c r="J18" i="7"/>
  <c r="U18" i="7" s="1"/>
  <c r="I18" i="7"/>
  <c r="U21" i="7"/>
  <c r="J13" i="7"/>
  <c r="U13" i="7" s="1"/>
  <c r="I34" i="7"/>
  <c r="I42" i="7"/>
  <c r="I50" i="7"/>
  <c r="I58" i="7"/>
  <c r="I66" i="7"/>
  <c r="I55" i="7"/>
  <c r="E55" i="6" l="1"/>
  <c r="E57" i="6" l="1"/>
  <c r="E56" i="6"/>
  <c r="C18" i="6"/>
  <c r="C17" i="6"/>
  <c r="C16" i="6"/>
  <c r="C15" i="6"/>
  <c r="F44" i="6"/>
  <c r="F49" i="6" s="1"/>
  <c r="C46" i="6"/>
  <c r="C45" i="6"/>
  <c r="C48" i="6"/>
  <c r="C47" i="6"/>
  <c r="V28" i="8" l="1"/>
  <c r="W28" i="8" s="1"/>
  <c r="V10" i="7"/>
  <c r="W10" i="7" s="1"/>
  <c r="V62" i="8"/>
  <c r="W62" i="8" s="1"/>
  <c r="V9" i="8"/>
  <c r="W9" i="8" s="1"/>
  <c r="V9" i="7"/>
  <c r="W9" i="7" s="1"/>
  <c r="V34" i="7"/>
  <c r="W34" i="7" s="1"/>
  <c r="V39" i="8"/>
  <c r="W39" i="8" s="1"/>
  <c r="V45" i="8"/>
  <c r="W45" i="8" s="1"/>
  <c r="V23" i="7"/>
  <c r="W23" i="7" s="1"/>
  <c r="V12" i="8"/>
  <c r="W12" i="8" s="1"/>
  <c r="V61" i="7"/>
  <c r="W61" i="7" s="1"/>
  <c r="V32" i="8"/>
  <c r="W32" i="8" s="1"/>
  <c r="V50" i="8"/>
  <c r="W50" i="8" s="1"/>
  <c r="V30" i="8"/>
  <c r="W30" i="8" s="1"/>
  <c r="V38" i="8"/>
  <c r="W38" i="8" s="1"/>
  <c r="V44" i="7"/>
  <c r="W44" i="7" s="1"/>
  <c r="V46" i="8"/>
  <c r="W46" i="8" s="1"/>
  <c r="V38" i="7"/>
  <c r="W38" i="7" s="1"/>
  <c r="V49" i="7"/>
  <c r="W49" i="7" s="1"/>
  <c r="V31" i="8"/>
  <c r="W31" i="8" s="1"/>
  <c r="V16" i="7"/>
  <c r="W16" i="7" s="1"/>
  <c r="V40" i="7"/>
  <c r="W40" i="7" s="1"/>
  <c r="V33" i="8"/>
  <c r="W33" i="8" s="1"/>
  <c r="V23" i="8"/>
  <c r="W23" i="8" s="1"/>
  <c r="V46" i="7"/>
  <c r="W46" i="7" s="1"/>
  <c r="V32" i="7"/>
  <c r="W32" i="7" s="1"/>
  <c r="V43" i="7"/>
  <c r="W43" i="7" s="1"/>
  <c r="V56" i="8"/>
  <c r="W56" i="8" s="1"/>
  <c r="V10" i="8"/>
  <c r="W10" i="8" s="1"/>
  <c r="V13" i="7"/>
  <c r="W13" i="7" s="1"/>
  <c r="V53" i="7"/>
  <c r="W53" i="7" s="1"/>
  <c r="V37" i="8"/>
  <c r="W37" i="8" s="1"/>
  <c r="V19" i="7"/>
  <c r="W19" i="7" s="1"/>
  <c r="V18" i="7"/>
  <c r="W18" i="7" s="1"/>
  <c r="V34" i="8"/>
  <c r="W34" i="8" s="1"/>
  <c r="V59" i="7"/>
  <c r="W59" i="7" s="1"/>
  <c r="V16" i="8"/>
  <c r="W16" i="8" s="1"/>
  <c r="V41" i="8"/>
  <c r="W41" i="8" s="1"/>
  <c r="V52" i="7"/>
  <c r="W52" i="7" s="1"/>
  <c r="V54" i="7"/>
  <c r="W54" i="7" s="1"/>
  <c r="V22" i="8"/>
  <c r="W22" i="8" s="1"/>
  <c r="V24" i="8"/>
  <c r="W24" i="8" s="1"/>
  <c r="V51" i="7"/>
  <c r="W51" i="7" s="1"/>
  <c r="V15" i="8"/>
  <c r="W15" i="8" s="1"/>
  <c r="V14" i="8"/>
  <c r="W14" i="8" s="1"/>
  <c r="V64" i="8"/>
  <c r="W64" i="8" s="1"/>
  <c r="V21" i="7"/>
  <c r="W21" i="7" s="1"/>
  <c r="V52" i="8"/>
  <c r="W52" i="8" s="1"/>
  <c r="V42" i="8"/>
  <c r="W42" i="8" s="1"/>
  <c r="V37" i="7"/>
  <c r="W37" i="7" s="1"/>
  <c r="V66" i="7"/>
  <c r="W66" i="7" s="1"/>
  <c r="V50" i="7"/>
  <c r="W50" i="7" s="1"/>
  <c r="V28" i="7"/>
  <c r="W28" i="7" s="1"/>
  <c r="V60" i="7"/>
  <c r="W60" i="7" s="1"/>
  <c r="V57" i="8"/>
  <c r="W57" i="8" s="1"/>
  <c r="V42" i="7"/>
  <c r="W42" i="7" s="1"/>
  <c r="V25" i="8"/>
  <c r="W25" i="8" s="1"/>
  <c r="V64" i="7"/>
  <c r="W64" i="7" s="1"/>
  <c r="V39" i="7"/>
  <c r="W39" i="7" s="1"/>
  <c r="V59" i="8"/>
  <c r="W59" i="8" s="1"/>
  <c r="V49" i="8"/>
  <c r="W49" i="8" s="1"/>
  <c r="V15" i="7"/>
  <c r="W15" i="7" s="1"/>
  <c r="V47" i="7"/>
  <c r="W47" i="7" s="1"/>
  <c r="V48" i="7"/>
  <c r="W48" i="7" s="1"/>
  <c r="V40" i="8"/>
  <c r="W40" i="8" s="1"/>
  <c r="V27" i="8"/>
  <c r="W27" i="8" s="1"/>
  <c r="V12" i="7"/>
  <c r="W12" i="7" s="1"/>
  <c r="V22" i="7"/>
  <c r="W22" i="7" s="1"/>
  <c r="V27" i="7"/>
  <c r="W27" i="7" s="1"/>
  <c r="V26" i="7"/>
  <c r="W26" i="7" s="1"/>
  <c r="V65" i="8"/>
  <c r="W65" i="8" s="1"/>
  <c r="V35" i="8"/>
  <c r="W35" i="8" s="1"/>
  <c r="V21" i="8"/>
  <c r="W21" i="8" s="1"/>
  <c r="V43" i="8"/>
  <c r="W43" i="8" s="1"/>
  <c r="V29" i="8"/>
  <c r="W29" i="8" s="1"/>
  <c r="V58" i="7"/>
  <c r="W58" i="7" s="1"/>
  <c r="V11" i="7"/>
  <c r="W11" i="7" s="1"/>
  <c r="V60" i="8"/>
  <c r="W60" i="8" s="1"/>
  <c r="V51" i="8"/>
  <c r="W51" i="8" s="1"/>
  <c r="V57" i="7"/>
  <c r="W57" i="7" s="1"/>
  <c r="V14" i="7"/>
  <c r="W14" i="7" s="1"/>
  <c r="V26" i="8"/>
  <c r="W26" i="8" s="1"/>
  <c r="V19" i="8"/>
  <c r="W19" i="8" s="1"/>
  <c r="V17" i="8"/>
  <c r="W17" i="8" s="1"/>
  <c r="V33" i="7"/>
  <c r="W33" i="7" s="1"/>
  <c r="V25" i="7"/>
  <c r="W25" i="7" s="1"/>
  <c r="V36" i="8"/>
  <c r="W36" i="8" s="1"/>
  <c r="V18" i="8"/>
  <c r="W18" i="8" s="1"/>
  <c r="V54" i="8"/>
  <c r="W54" i="8" s="1"/>
  <c r="V47" i="8"/>
  <c r="W47" i="8" s="1"/>
  <c r="V61" i="8"/>
  <c r="W61" i="8" s="1"/>
  <c r="V8" i="8"/>
  <c r="W8" i="8" s="1"/>
  <c r="V20" i="7"/>
  <c r="W20" i="7" s="1"/>
  <c r="V35" i="7"/>
  <c r="W35" i="7" s="1"/>
  <c r="V41" i="7"/>
  <c r="W41" i="7" s="1"/>
  <c r="V20" i="8"/>
  <c r="W20" i="8" s="1"/>
  <c r="V29" i="7"/>
  <c r="W29" i="7" s="1"/>
  <c r="V8" i="7"/>
  <c r="W8" i="7" s="1"/>
  <c r="V24" i="7"/>
  <c r="W24" i="7" s="1"/>
  <c r="V36" i="7"/>
  <c r="W36" i="7" s="1"/>
  <c r="V13" i="8"/>
  <c r="W13" i="8" s="1"/>
  <c r="V65" i="7"/>
  <c r="W65" i="7" s="1"/>
  <c r="V17" i="7"/>
  <c r="W17" i="7" s="1"/>
  <c r="V58" i="8"/>
  <c r="W58" i="8" s="1"/>
  <c r="V48" i="8"/>
  <c r="W48" i="8" s="1"/>
  <c r="V63" i="7"/>
  <c r="W63" i="7" s="1"/>
  <c r="V53" i="8"/>
  <c r="W53" i="8" s="1"/>
  <c r="V31" i="7"/>
  <c r="W31" i="7" s="1"/>
  <c r="V62" i="7"/>
  <c r="W62" i="7" s="1"/>
  <c r="V30" i="7"/>
  <c r="W30" i="7" s="1"/>
  <c r="V45" i="7"/>
  <c r="W45" i="7" s="1"/>
  <c r="V56" i="7"/>
  <c r="W56" i="7" s="1"/>
  <c r="V55" i="7"/>
  <c r="W55" i="7" s="1"/>
  <c r="V11" i="8"/>
  <c r="W11" i="8" s="1"/>
  <c r="V66" i="8"/>
  <c r="W66" i="8" s="1"/>
  <c r="V44" i="8"/>
  <c r="W44" i="8" s="1"/>
  <c r="V63" i="8"/>
  <c r="W63" i="8" s="1"/>
  <c r="V55" i="8"/>
  <c r="W55" i="8" s="1"/>
  <c r="F47" i="6"/>
  <c r="G49" i="6"/>
  <c r="G45" i="6"/>
  <c r="F46" i="6"/>
  <c r="G46" i="6"/>
  <c r="G47" i="6"/>
  <c r="F48" i="6"/>
  <c r="G48" i="6"/>
  <c r="F45" i="6"/>
  <c r="Y47" i="7" l="1"/>
  <c r="AA47" i="7"/>
  <c r="Z47" i="7"/>
  <c r="X47" i="7"/>
  <c r="X17" i="7"/>
  <c r="AA17" i="7"/>
  <c r="Y17" i="7"/>
  <c r="Z17" i="7"/>
  <c r="Y45" i="8"/>
  <c r="X45" i="8"/>
  <c r="Z45" i="8"/>
  <c r="AA45" i="8"/>
  <c r="Y13" i="8"/>
  <c r="Z13" i="8"/>
  <c r="X13" i="8"/>
  <c r="AA13" i="8"/>
  <c r="Z9" i="7"/>
  <c r="X9" i="7"/>
  <c r="AA9" i="7"/>
  <c r="Y9" i="7"/>
  <c r="AA58" i="8"/>
  <c r="Y58" i="8"/>
  <c r="X58" i="8"/>
  <c r="Z58" i="8"/>
  <c r="Z48" i="7"/>
  <c r="X48" i="7"/>
  <c r="Y48" i="7"/>
  <c r="AA48" i="7"/>
  <c r="X37" i="8"/>
  <c r="Z37" i="8"/>
  <c r="Y37" i="8"/>
  <c r="AA37" i="8"/>
  <c r="Z41" i="7"/>
  <c r="X41" i="7"/>
  <c r="AA41" i="7"/>
  <c r="Y41" i="7"/>
  <c r="X57" i="8"/>
  <c r="AA57" i="8"/>
  <c r="Z57" i="8"/>
  <c r="Y57" i="8"/>
  <c r="AA38" i="8"/>
  <c r="Z38" i="8"/>
  <c r="X38" i="8"/>
  <c r="Y38" i="8"/>
  <c r="X35" i="7"/>
  <c r="AA35" i="7"/>
  <c r="Y35" i="7"/>
  <c r="Z35" i="7"/>
  <c r="Z15" i="7"/>
  <c r="Y15" i="7"/>
  <c r="X15" i="7"/>
  <c r="AA15" i="7"/>
  <c r="AA13" i="7"/>
  <c r="X13" i="7"/>
  <c r="Z13" i="7"/>
  <c r="Y13" i="7"/>
  <c r="Y63" i="8"/>
  <c r="AA63" i="8"/>
  <c r="Z63" i="8"/>
  <c r="X63" i="8"/>
  <c r="AA49" i="8"/>
  <c r="X49" i="8"/>
  <c r="Z49" i="8"/>
  <c r="Y49" i="8"/>
  <c r="X16" i="8"/>
  <c r="Z16" i="8"/>
  <c r="AA16" i="8"/>
  <c r="Y16" i="8"/>
  <c r="Z44" i="8"/>
  <c r="X44" i="8"/>
  <c r="Y44" i="8"/>
  <c r="AA44" i="8"/>
  <c r="AA36" i="7"/>
  <c r="Y36" i="7"/>
  <c r="X36" i="7"/>
  <c r="Z36" i="7"/>
  <c r="Y8" i="8"/>
  <c r="Z8" i="8"/>
  <c r="X8" i="8"/>
  <c r="AA8" i="8"/>
  <c r="X17" i="8"/>
  <c r="Y17" i="8"/>
  <c r="Z17" i="8"/>
  <c r="AA17" i="8"/>
  <c r="AA58" i="7"/>
  <c r="X58" i="7"/>
  <c r="Z58" i="7"/>
  <c r="Y58" i="7"/>
  <c r="X22" i="7"/>
  <c r="Z22" i="7"/>
  <c r="Y22" i="7"/>
  <c r="AA22" i="7"/>
  <c r="X59" i="8"/>
  <c r="AA59" i="8"/>
  <c r="Z59" i="8"/>
  <c r="Y59" i="8"/>
  <c r="AA50" i="7"/>
  <c r="Z50" i="7"/>
  <c r="X50" i="7"/>
  <c r="Y50" i="7"/>
  <c r="X15" i="8"/>
  <c r="AA15" i="8"/>
  <c r="Y15" i="8"/>
  <c r="Z15" i="8"/>
  <c r="AA59" i="7"/>
  <c r="X59" i="7"/>
  <c r="Z59" i="7"/>
  <c r="Y59" i="7"/>
  <c r="AA56" i="8"/>
  <c r="Z56" i="8"/>
  <c r="X56" i="8"/>
  <c r="Y56" i="8"/>
  <c r="AA31" i="8"/>
  <c r="Z31" i="8"/>
  <c r="Y31" i="8"/>
  <c r="X31" i="8"/>
  <c r="AA32" i="8"/>
  <c r="X32" i="8"/>
  <c r="Z32" i="8"/>
  <c r="Y32" i="8"/>
  <c r="Z9" i="8"/>
  <c r="AA9" i="8"/>
  <c r="Y9" i="8"/>
  <c r="X9" i="8"/>
  <c r="Y56" i="7"/>
  <c r="AA56" i="7"/>
  <c r="Z56" i="7"/>
  <c r="X56" i="7"/>
  <c r="AA57" i="7"/>
  <c r="Y57" i="7"/>
  <c r="Z57" i="7"/>
  <c r="X57" i="7"/>
  <c r="X42" i="7"/>
  <c r="Y42" i="7"/>
  <c r="AA42" i="7"/>
  <c r="Z42" i="7"/>
  <c r="AA23" i="8"/>
  <c r="Y23" i="8"/>
  <c r="Z23" i="8"/>
  <c r="X23" i="8"/>
  <c r="Z36" i="8"/>
  <c r="X36" i="8"/>
  <c r="AA36" i="8"/>
  <c r="Y36" i="8"/>
  <c r="Y21" i="7"/>
  <c r="X21" i="7"/>
  <c r="AA21" i="7"/>
  <c r="Z21" i="7"/>
  <c r="X33" i="8"/>
  <c r="Y33" i="8"/>
  <c r="AA33" i="8"/>
  <c r="Z33" i="8"/>
  <c r="Z65" i="7"/>
  <c r="X65" i="7"/>
  <c r="AA65" i="7"/>
  <c r="Y65" i="7"/>
  <c r="AA26" i="7"/>
  <c r="Z26" i="7"/>
  <c r="Y26" i="7"/>
  <c r="X26" i="7"/>
  <c r="Y41" i="8"/>
  <c r="AA41" i="8"/>
  <c r="Z41" i="8"/>
  <c r="X41" i="8"/>
  <c r="X34" i="7"/>
  <c r="AA34" i="7"/>
  <c r="Y34" i="7"/>
  <c r="Z34" i="7"/>
  <c r="AA11" i="7"/>
  <c r="Y11" i="7"/>
  <c r="Z11" i="7"/>
  <c r="X11" i="7"/>
  <c r="Y14" i="8"/>
  <c r="X14" i="8"/>
  <c r="AA14" i="8"/>
  <c r="Z14" i="8"/>
  <c r="AA50" i="8"/>
  <c r="X50" i="8"/>
  <c r="Z50" i="8"/>
  <c r="Y50" i="8"/>
  <c r="AA66" i="8"/>
  <c r="X66" i="8"/>
  <c r="Y66" i="8"/>
  <c r="Z66" i="8"/>
  <c r="Z53" i="8"/>
  <c r="X53" i="8"/>
  <c r="Y53" i="8"/>
  <c r="AA53" i="8"/>
  <c r="Z24" i="7"/>
  <c r="AA24" i="7"/>
  <c r="X24" i="7"/>
  <c r="Y24" i="7"/>
  <c r="AA61" i="8"/>
  <c r="Z61" i="8"/>
  <c r="X61" i="8"/>
  <c r="Y61" i="8"/>
  <c r="Z19" i="8"/>
  <c r="AA19" i="8"/>
  <c r="Y19" i="8"/>
  <c r="X19" i="8"/>
  <c r="Z29" i="8"/>
  <c r="Y29" i="8"/>
  <c r="X29" i="8"/>
  <c r="AA29" i="8"/>
  <c r="X12" i="7"/>
  <c r="Y12" i="7"/>
  <c r="AA12" i="7"/>
  <c r="Z12" i="7"/>
  <c r="X39" i="7"/>
  <c r="Y39" i="7"/>
  <c r="AA39" i="7"/>
  <c r="Z39" i="7"/>
  <c r="AA66" i="7"/>
  <c r="Y66" i="7"/>
  <c r="Z66" i="7"/>
  <c r="X66" i="7"/>
  <c r="Y51" i="7"/>
  <c r="Z51" i="7"/>
  <c r="AA51" i="7"/>
  <c r="X51" i="7"/>
  <c r="Z34" i="8"/>
  <c r="AA34" i="8"/>
  <c r="X34" i="8"/>
  <c r="Y34" i="8"/>
  <c r="Y43" i="7"/>
  <c r="Z43" i="7"/>
  <c r="X43" i="7"/>
  <c r="AA43" i="7"/>
  <c r="Z49" i="7"/>
  <c r="X49" i="7"/>
  <c r="AA49" i="7"/>
  <c r="Y49" i="7"/>
  <c r="AA61" i="7"/>
  <c r="X61" i="7"/>
  <c r="Y61" i="7"/>
  <c r="Z61" i="7"/>
  <c r="AA62" i="8"/>
  <c r="Z62" i="8"/>
  <c r="X62" i="8"/>
  <c r="Y62" i="8"/>
  <c r="Z20" i="8"/>
  <c r="AA20" i="8"/>
  <c r="Y20" i="8"/>
  <c r="X20" i="8"/>
  <c r="Z35" i="8"/>
  <c r="X35" i="8"/>
  <c r="Y35" i="8"/>
  <c r="AA35" i="8"/>
  <c r="Z54" i="7"/>
  <c r="X54" i="7"/>
  <c r="AA54" i="7"/>
  <c r="Y54" i="7"/>
  <c r="Y45" i="7"/>
  <c r="Z45" i="7"/>
  <c r="X45" i="7"/>
  <c r="AA45" i="7"/>
  <c r="Z65" i="8"/>
  <c r="Y65" i="8"/>
  <c r="AA65" i="8"/>
  <c r="X65" i="8"/>
  <c r="Z53" i="7"/>
  <c r="AA53" i="7"/>
  <c r="Y53" i="7"/>
  <c r="X53" i="7"/>
  <c r="Y55" i="8"/>
  <c r="Z55" i="8"/>
  <c r="X55" i="8"/>
  <c r="AA55" i="8"/>
  <c r="Z25" i="7"/>
  <c r="Y25" i="7"/>
  <c r="X25" i="7"/>
  <c r="AA25" i="7"/>
  <c r="Z60" i="7"/>
  <c r="Y60" i="7"/>
  <c r="X60" i="7"/>
  <c r="AA60" i="7"/>
  <c r="Z40" i="7"/>
  <c r="AA40" i="7"/>
  <c r="Y40" i="7"/>
  <c r="X40" i="7"/>
  <c r="Z62" i="7"/>
  <c r="AA62" i="7"/>
  <c r="X62" i="7"/>
  <c r="Y62" i="7"/>
  <c r="Y33" i="7"/>
  <c r="AA33" i="7"/>
  <c r="X33" i="7"/>
  <c r="Z33" i="7"/>
  <c r="X28" i="7"/>
  <c r="Y28" i="7"/>
  <c r="Z28" i="7"/>
  <c r="AA28" i="7"/>
  <c r="Y16" i="7"/>
  <c r="Z16" i="7"/>
  <c r="AA16" i="7"/>
  <c r="X16" i="7"/>
  <c r="AA11" i="8"/>
  <c r="Y11" i="8"/>
  <c r="X11" i="8"/>
  <c r="Z11" i="8"/>
  <c r="Z63" i="7"/>
  <c r="X63" i="7"/>
  <c r="Y63" i="7"/>
  <c r="AA63" i="7"/>
  <c r="AA8" i="7"/>
  <c r="Z8" i="7"/>
  <c r="Y8" i="7"/>
  <c r="X8" i="7"/>
  <c r="X47" i="8"/>
  <c r="AA47" i="8"/>
  <c r="Y47" i="8"/>
  <c r="Z47" i="8"/>
  <c r="Y26" i="8"/>
  <c r="AA26" i="8"/>
  <c r="X26" i="8"/>
  <c r="Z26" i="8"/>
  <c r="Z43" i="8"/>
  <c r="AA43" i="8"/>
  <c r="X43" i="8"/>
  <c r="Y43" i="8"/>
  <c r="X27" i="8"/>
  <c r="Z27" i="8"/>
  <c r="AA27" i="8"/>
  <c r="Y27" i="8"/>
  <c r="Y64" i="7"/>
  <c r="X64" i="7"/>
  <c r="Z64" i="7"/>
  <c r="AA64" i="7"/>
  <c r="AA37" i="7"/>
  <c r="X37" i="7"/>
  <c r="Y37" i="7"/>
  <c r="Z37" i="7"/>
  <c r="Y24" i="8"/>
  <c r="Z24" i="8"/>
  <c r="AA24" i="8"/>
  <c r="X24" i="8"/>
  <c r="Y18" i="7"/>
  <c r="X18" i="7"/>
  <c r="AA18" i="7"/>
  <c r="Z18" i="7"/>
  <c r="Y32" i="7"/>
  <c r="X32" i="7"/>
  <c r="Z32" i="7"/>
  <c r="AA32" i="7"/>
  <c r="Y38" i="7"/>
  <c r="AA38" i="7"/>
  <c r="Z38" i="7"/>
  <c r="X38" i="7"/>
  <c r="Y12" i="8"/>
  <c r="AA12" i="8"/>
  <c r="Z12" i="8"/>
  <c r="X12" i="8"/>
  <c r="AA10" i="7"/>
  <c r="Y10" i="7"/>
  <c r="Z10" i="7"/>
  <c r="X10" i="7"/>
  <c r="X18" i="8"/>
  <c r="Y18" i="8"/>
  <c r="Z18" i="8"/>
  <c r="AA18" i="8"/>
  <c r="AA52" i="8"/>
  <c r="Y52" i="8"/>
  <c r="Z52" i="8"/>
  <c r="X52" i="8"/>
  <c r="AA44" i="7"/>
  <c r="X44" i="7"/>
  <c r="Y44" i="7"/>
  <c r="Z44" i="7"/>
  <c r="Z51" i="8"/>
  <c r="X51" i="8"/>
  <c r="Y51" i="8"/>
  <c r="AA51" i="8"/>
  <c r="Z52" i="7"/>
  <c r="X52" i="7"/>
  <c r="AA52" i="7"/>
  <c r="Y52" i="7"/>
  <c r="Z39" i="8"/>
  <c r="Y39" i="8"/>
  <c r="X39" i="8"/>
  <c r="AA39" i="8"/>
  <c r="X30" i="7"/>
  <c r="AA30" i="7"/>
  <c r="Y30" i="7"/>
  <c r="Z30" i="7"/>
  <c r="Z60" i="8"/>
  <c r="AA60" i="8"/>
  <c r="Y60" i="8"/>
  <c r="X60" i="8"/>
  <c r="Y64" i="8"/>
  <c r="AA64" i="8"/>
  <c r="Z64" i="8"/>
  <c r="X64" i="8"/>
  <c r="AA30" i="8"/>
  <c r="X30" i="8"/>
  <c r="Y30" i="8"/>
  <c r="Z30" i="8"/>
  <c r="AA20" i="7"/>
  <c r="Z20" i="7"/>
  <c r="X20" i="7"/>
  <c r="Y20" i="7"/>
  <c r="AA27" i="7"/>
  <c r="Y27" i="7"/>
  <c r="X27" i="7"/>
  <c r="Z27" i="7"/>
  <c r="Y10" i="8"/>
  <c r="X10" i="8"/>
  <c r="AA10" i="8"/>
  <c r="Z10" i="8"/>
  <c r="X31" i="7"/>
  <c r="Y31" i="7"/>
  <c r="Z31" i="7"/>
  <c r="AA31" i="7"/>
  <c r="X55" i="7"/>
  <c r="Y55" i="7"/>
  <c r="Z55" i="7"/>
  <c r="AA55" i="7"/>
  <c r="Z48" i="8"/>
  <c r="Y48" i="8"/>
  <c r="AA48" i="8"/>
  <c r="X48" i="8"/>
  <c r="X29" i="7"/>
  <c r="Z29" i="7"/>
  <c r="AA29" i="7"/>
  <c r="Y29" i="7"/>
  <c r="AA54" i="8"/>
  <c r="Y54" i="8"/>
  <c r="X54" i="8"/>
  <c r="Z54" i="8"/>
  <c r="AA14" i="7"/>
  <c r="X14" i="7"/>
  <c r="Z14" i="7"/>
  <c r="Y14" i="7"/>
  <c r="AA21" i="8"/>
  <c r="X21" i="8"/>
  <c r="Y21" i="8"/>
  <c r="Z21" i="8"/>
  <c r="Z40" i="8"/>
  <c r="AA40" i="8"/>
  <c r="Y40" i="8"/>
  <c r="X40" i="8"/>
  <c r="X25" i="8"/>
  <c r="Y25" i="8"/>
  <c r="AA25" i="8"/>
  <c r="Z25" i="8"/>
  <c r="X42" i="8"/>
  <c r="Z42" i="8"/>
  <c r="Y42" i="8"/>
  <c r="AA42" i="8"/>
  <c r="Z22" i="8"/>
  <c r="Y22" i="8"/>
  <c r="X22" i="8"/>
  <c r="AA22" i="8"/>
  <c r="X19" i="7"/>
  <c r="Z19" i="7"/>
  <c r="Y19" i="7"/>
  <c r="AA19" i="7"/>
  <c r="X46" i="7"/>
  <c r="Z46" i="7"/>
  <c r="AA46" i="7"/>
  <c r="Y46" i="7"/>
  <c r="Z46" i="8"/>
  <c r="X46" i="8"/>
  <c r="Y46" i="8"/>
  <c r="AA46" i="8"/>
  <c r="Y23" i="7"/>
  <c r="Z23" i="7"/>
  <c r="AA23" i="7"/>
  <c r="X23" i="7"/>
  <c r="AA28" i="8"/>
  <c r="Z28" i="8"/>
  <c r="X28" i="8"/>
  <c r="Y28" i="8"/>
  <c r="E15" i="5"/>
  <c r="E17" i="5" s="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42A4B1F4-A36C-4B52-9489-6CB624385E27}">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<sst xmlns="http://schemas.openxmlformats.org/spreadsheetml/2006/main" count="849" uniqueCount="173">
  <si>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</si>
  <si>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</si>
  <si>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</si>
  <si>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</si>
  <si>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</si>
  <si>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</si>
  <si>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</si>
  <si>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</si>
  <si>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</si>
  <si>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</si>
  <si>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</si>
  <si>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</si>
  <si>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</si>
  <si>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</si>
  <si>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</si>
  <si>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</si>
  <si>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</si>
  <si>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</si>
  <si>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</si>
  <si>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</si>
  <si>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</si>
  <si>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</si>
  <si>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</si>
  <si>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</si>
  <si>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</si>
  <si>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</si>
  <si>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</si>
  <si>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</si>
  <si>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</si>
  <si>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</si>
  <si>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</si>
  <si>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</si>
  <si>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</si>
  <si>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</si>
  <si>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</si>
  <si>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</si>
  <si>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</si>
  <si>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</si>
  <si>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</si>
  <si>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</si>
  <si>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</si>
  <si>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</si>
  <si>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</si>
  <si>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</si>
  <si>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</si>
  <si>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Temas de interés de la Alta Dirección - Calificación</t>
  </si>
  <si>
    <t>Temas de interés de la Alta Dirección (Criterios)</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</si>
  <si>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</si>
  <si>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</si>
  <si>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</si>
  <si>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</si>
  <si>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</si>
  <si>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</si>
  <si>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</si>
  <si>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</si>
  <si>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</si>
  <si>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</si>
  <si>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</si>
  <si>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</si>
  <si>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</si>
  <si>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</si>
  <si>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</si>
  <si>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</si>
  <si>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</si>
  <si>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</si>
  <si>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</si>
  <si>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</si>
  <si>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</si>
  <si>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</si>
  <si>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</si>
  <si>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</si>
  <si>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</si>
  <si>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</si>
  <si>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</si>
  <si>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</si>
  <si>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</si>
  <si>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</si>
  <si>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</si>
  <si>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</si>
  <si>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</si>
  <si>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</si>
  <si>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</si>
  <si>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</si>
  <si>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</si>
  <si>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</si>
  <si>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</si>
  <si>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</si>
  <si>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</si>
  <si>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</si>
  <si>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</si>
  <si>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</si>
  <si>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</si>
  <si>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</si>
  <si>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</si>
  <si>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</si>
  <si>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</si>
  <si>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</si>
  <si>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</si>
  <si>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</si>
  <si>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</si>
  <si>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</si>
  <si>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</si>
  <si>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</si>
  <si>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</si>
  <si>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</si>
  <si>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</si>
  <si>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</si>
  <si>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</si>
  <si>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</si>
  <si>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</si>
  <si>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</si>
  <si>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</si>
  <si>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</si>
  <si>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</si>
  <si>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</si>
  <si>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</si>
  <si>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</si>
  <si>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</si>
  <si>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</si>
  <si>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</si>
  <si>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</si>
  <si>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</si>
  <si>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</si>
  <si>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</si>
  <si>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</si>
  <si>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</si>
  <si>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</si>
  <si>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</si>
  <si>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</si>
  <si>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</si>
  <si>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</si>
  <si>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</si>
  <si>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</si>
  <si>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</si>
  <si>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</si>
  <si>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</si>
  <si>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</si>
  <si>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</si>
  <si>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</si>
  <si>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</si>
  <si>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</si>
  <si>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</si>
  <si>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</si>
  <si>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</si>
  <si>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</si>
  <si>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</si>
  <si>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</si>
  <si>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</si>
  <si>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</si>
  <si>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</si>
  <si>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</si>
  <si>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</si>
  <si>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</si>
  <si>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</si>
  <si>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</si>
  <si>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</si>
  <si>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</si>
  <si>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</si>
  <si>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</si>
  <si>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</si>
  <si>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Estratégica</t>
  </si>
  <si>
    <t>Gestión Presupuestal</t>
  </si>
  <si>
    <t>Gestión contractual</t>
  </si>
  <si>
    <t>Gestión de Comunicaciones</t>
  </si>
  <si>
    <t>Gestión de TI</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</si>
  <si>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</si>
  <si>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</si>
  <si>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</si>
  <si>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</si>
  <si>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Código: FT-EC-16-04</t>
  </si>
  <si>
    <t>Versión: 1</t>
  </si>
  <si>
    <t>Página: 1 de 15</t>
  </si>
  <si>
    <t>Fecha Aprobación: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</si>
</sst>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 &quot;años&quot;"/>
    <numFmt numFmtId="166" formatCode="&quot;$&quot;#,##0.00"/>
    <numFmt numFmtId="167" formatCode="dd/mm/yyyy;@"/>
    <numFmt numFmtId="168" formatCode="0.0"/>
  </numFmts>
  <fonts count="32"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sz val="16"/>
      <name val="Arial Black"/>
      <family val="2"/>
    </font>
    <font>
      <sz val="11"/>
      <color theme="0"/>
      <name val="Calibri"/>
      <family val="2"/>
      <scheme val="minor"/>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
      <b/>
      <sz val="16"/>
      <name val="Arial"/>
      <family val="2"/>
    </font>
    <font>
      <b/>
      <sz val="20"/>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theme="4" tint="0.59999389629810485"/>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295">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7" fillId="3" borderId="0" xfId="1" applyFont="1" applyFill="1" applyAlignment="1">
      <alignment vertical="center" wrapText="1"/>
    </xf>
    <xf numFmtId="0" fontId="7" fillId="3" borderId="5" xfId="1" applyFont="1" applyFill="1" applyBorder="1" applyAlignment="1">
      <alignment vertical="center" wrapText="1"/>
    </xf>
    <xf numFmtId="0" fontId="0" fillId="3" borderId="0" xfId="0" applyFill="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7" fillId="11" borderId="49" xfId="0" applyFont="1" applyFill="1" applyBorder="1" applyAlignment="1">
      <alignment horizontal="center" vertical="center" wrapText="1"/>
    </xf>
    <xf numFmtId="0" fontId="28" fillId="12" borderId="19" xfId="0" applyFont="1" applyFill="1" applyBorder="1" applyAlignment="1">
      <alignment horizontal="center" vertical="center" wrapText="1"/>
    </xf>
    <xf numFmtId="0" fontId="2" fillId="0" borderId="4" xfId="1" applyBorder="1" applyAlignment="1">
      <alignment vertical="center"/>
    </xf>
    <xf numFmtId="0" fontId="3" fillId="0" borderId="17" xfId="1" applyFont="1" applyBorder="1" applyAlignment="1">
      <alignment horizontal="center" vertical="center"/>
    </xf>
    <xf numFmtId="168" fontId="2" fillId="0" borderId="17" xfId="1" applyNumberFormat="1" applyBorder="1" applyAlignment="1">
      <alignment horizontal="center" vertical="center"/>
    </xf>
    <xf numFmtId="0" fontId="2" fillId="0" borderId="5" xfId="1" applyBorder="1" applyAlignment="1">
      <alignment vertical="center"/>
    </xf>
    <xf numFmtId="0" fontId="2" fillId="0" borderId="0" xfId="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3" fillId="0" borderId="47" xfId="1" applyFont="1" applyBorder="1" applyAlignment="1">
      <alignment horizontal="center" vertical="center"/>
    </xf>
    <xf numFmtId="0" fontId="3" fillId="0" borderId="45" xfId="1" applyFont="1" applyBorder="1" applyAlignment="1">
      <alignment horizontal="center" vertical="center"/>
    </xf>
    <xf numFmtId="0" fontId="6" fillId="0" borderId="21" xfId="1" applyFont="1" applyBorder="1"/>
    <xf numFmtId="0" fontId="6" fillId="0" borderId="13" xfId="1" applyFont="1" applyBorder="1"/>
    <xf numFmtId="0" fontId="6" fillId="0" borderId="14" xfId="1" applyFont="1" applyBorder="1"/>
    <xf numFmtId="0" fontId="6" fillId="0" borderId="0" xfId="1" applyFont="1"/>
    <xf numFmtId="0" fontId="20" fillId="0" borderId="0" xfId="1" applyFont="1"/>
    <xf numFmtId="0" fontId="2" fillId="0" borderId="0" xfId="1"/>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0" fontId="2" fillId="9" borderId="17" xfId="1" applyFill="1" applyBorder="1" applyAlignment="1">
      <alignment horizontal="center" vertical="center"/>
    </xf>
    <xf numFmtId="0" fontId="1" fillId="3" borderId="7" xfId="0" applyFont="1" applyFill="1" applyBorder="1" applyAlignment="1">
      <alignment vertical="top"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166" fontId="0" fillId="13" borderId="9" xfId="0" applyNumberFormat="1" applyFill="1" applyBorder="1" applyAlignment="1">
      <alignment horizontal="center"/>
    </xf>
    <xf numFmtId="0" fontId="12" fillId="14" borderId="11" xfId="1" applyFont="1" applyFill="1" applyBorder="1" applyAlignment="1">
      <alignment horizontal="center" vertical="center" wrapText="1"/>
    </xf>
    <xf numFmtId="0" fontId="12" fillId="14" borderId="28" xfId="1" applyFont="1" applyFill="1" applyBorder="1" applyAlignment="1">
      <alignment horizontal="center" vertical="center" wrapText="1"/>
    </xf>
    <xf numFmtId="9" fontId="12" fillId="14" borderId="11" xfId="1" applyNumberFormat="1" applyFont="1" applyFill="1" applyBorder="1" applyAlignment="1">
      <alignment horizontal="center" vertical="center" wrapText="1"/>
    </xf>
    <xf numFmtId="0" fontId="12" fillId="14" borderId="15" xfId="1" applyFont="1" applyFill="1" applyBorder="1" applyAlignment="1">
      <alignment horizontal="center" vertical="center" wrapText="1"/>
    </xf>
    <xf numFmtId="0" fontId="14" fillId="14" borderId="9" xfId="1" applyFont="1" applyFill="1" applyBorder="1" applyAlignment="1">
      <alignment horizontal="center" vertical="center"/>
    </xf>
    <xf numFmtId="0" fontId="12" fillId="14" borderId="3" xfId="1" applyFont="1" applyFill="1" applyBorder="1" applyAlignment="1">
      <alignment horizontal="center" vertical="center" wrapText="1"/>
    </xf>
    <xf numFmtId="0" fontId="12" fillId="14" borderId="14" xfId="1" applyFont="1" applyFill="1" applyBorder="1" applyAlignment="1">
      <alignment horizontal="center" vertical="center" wrapText="1"/>
    </xf>
    <xf numFmtId="0" fontId="2" fillId="0" borderId="1" xfId="1" applyBorder="1"/>
    <xf numFmtId="0" fontId="26" fillId="0" borderId="3" xfId="1" applyFont="1" applyBorder="1" applyAlignment="1">
      <alignment vertical="center" wrapText="1"/>
    </xf>
    <xf numFmtId="0" fontId="2" fillId="0" borderId="4" xfId="1" applyBorder="1"/>
    <xf numFmtId="0" fontId="9" fillId="0" borderId="5" xfId="1" applyFont="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19" xfId="1" applyFont="1" applyBorder="1" applyAlignment="1">
      <alignment horizontal="center" vertical="center"/>
    </xf>
    <xf numFmtId="0" fontId="3" fillId="0" borderId="32" xfId="1" applyFont="1" applyBorder="1" applyAlignment="1">
      <alignment horizontal="center" vertical="center"/>
    </xf>
    <xf numFmtId="0" fontId="5" fillId="0" borderId="44" xfId="0" applyFont="1" applyBorder="1" applyAlignment="1">
      <alignment vertical="center" wrapText="1"/>
    </xf>
    <xf numFmtId="0" fontId="6" fillId="0" borderId="13" xfId="1" applyFont="1" applyBorder="1" applyAlignment="1">
      <alignment wrapText="1"/>
    </xf>
    <xf numFmtId="0" fontId="6" fillId="0" borderId="0" xfId="1" applyFont="1" applyAlignment="1">
      <alignment wrapText="1"/>
    </xf>
    <xf numFmtId="0" fontId="2" fillId="0" borderId="0" xfId="1" applyAlignment="1">
      <alignment wrapText="1"/>
    </xf>
    <xf numFmtId="165" fontId="2" fillId="0" borderId="17" xfId="4" applyNumberFormat="1" applyFont="1" applyFill="1" applyBorder="1" applyAlignment="1">
      <alignment horizontal="center" vertical="center"/>
    </xf>
    <xf numFmtId="0" fontId="2" fillId="0" borderId="17" xfId="1" applyBorder="1" applyAlignment="1">
      <alignment vertical="center" wrapText="1"/>
    </xf>
    <xf numFmtId="0" fontId="2" fillId="0" borderId="17" xfId="1" applyBorder="1" applyAlignment="1">
      <alignment horizontal="justify" vertical="center" wrapText="1"/>
    </xf>
    <xf numFmtId="0" fontId="2" fillId="0" borderId="17" xfId="1" applyBorder="1" applyAlignment="1">
      <alignment horizontal="center" vertical="center"/>
    </xf>
    <xf numFmtId="0" fontId="30" fillId="3" borderId="13" xfId="1" applyFont="1" applyFill="1" applyBorder="1" applyAlignment="1">
      <alignment vertical="center"/>
    </xf>
    <xf numFmtId="0" fontId="30" fillId="3" borderId="14" xfId="1" applyFont="1" applyFill="1" applyBorder="1" applyAlignment="1">
      <alignment vertical="center"/>
    </xf>
    <xf numFmtId="0" fontId="9" fillId="0" borderId="0" xfId="1" applyFont="1" applyBorder="1" applyAlignment="1">
      <alignment vertical="center" wrapText="1"/>
    </xf>
    <xf numFmtId="0" fontId="30" fillId="3" borderId="21" xfId="1" applyFont="1" applyFill="1" applyBorder="1" applyAlignment="1">
      <alignment vertical="center"/>
    </xf>
    <xf numFmtId="0" fontId="30" fillId="3" borderId="0" xfId="1" applyFont="1" applyFill="1" applyBorder="1" applyAlignment="1">
      <alignment vertical="center"/>
    </xf>
    <xf numFmtId="0" fontId="30" fillId="3" borderId="6" xfId="1" applyFont="1" applyFill="1" applyBorder="1" applyAlignment="1">
      <alignment vertical="center"/>
    </xf>
    <xf numFmtId="0" fontId="30" fillId="3" borderId="7" xfId="1" applyFont="1" applyFill="1" applyBorder="1" applyAlignment="1">
      <alignment vertical="center"/>
    </xf>
    <xf numFmtId="0" fontId="30" fillId="3" borderId="8" xfId="1" applyFont="1" applyFill="1" applyBorder="1" applyAlignment="1">
      <alignment vertical="center"/>
    </xf>
    <xf numFmtId="0" fontId="3" fillId="14" borderId="21" xfId="1" applyFont="1" applyFill="1" applyBorder="1" applyAlignment="1">
      <alignment horizontal="center" vertical="center"/>
    </xf>
    <xf numFmtId="0" fontId="3" fillId="14" borderId="13" xfId="1" applyFont="1" applyFill="1" applyBorder="1" applyAlignment="1">
      <alignment horizontal="center" vertical="center"/>
    </xf>
    <xf numFmtId="0" fontId="3" fillId="14" borderId="8" xfId="1" applyFont="1" applyFill="1" applyBorder="1" applyAlignment="1">
      <alignment horizontal="center" vertical="center"/>
    </xf>
    <xf numFmtId="0" fontId="31" fillId="3" borderId="1" xfId="1" applyFont="1" applyFill="1" applyBorder="1" applyAlignment="1">
      <alignment horizontal="center" vertical="center"/>
    </xf>
    <xf numFmtId="0" fontId="31" fillId="3" borderId="2" xfId="1" applyFont="1" applyFill="1" applyBorder="1" applyAlignment="1">
      <alignment horizontal="center" vertical="center"/>
    </xf>
    <xf numFmtId="0" fontId="31" fillId="3" borderId="3" xfId="1" applyFont="1" applyFill="1" applyBorder="1" applyAlignment="1">
      <alignment horizontal="center" vertical="center"/>
    </xf>
    <xf numFmtId="0" fontId="31" fillId="3" borderId="4" xfId="1" applyFont="1" applyFill="1" applyBorder="1" applyAlignment="1">
      <alignment horizontal="center" vertical="center"/>
    </xf>
    <xf numFmtId="0" fontId="31" fillId="3" borderId="0" xfId="1" applyFont="1" applyFill="1" applyBorder="1" applyAlignment="1">
      <alignment horizontal="center" vertical="center"/>
    </xf>
    <xf numFmtId="0" fontId="31" fillId="3" borderId="5" xfId="1" applyFont="1" applyFill="1" applyBorder="1" applyAlignment="1">
      <alignment horizontal="center" vertical="center"/>
    </xf>
    <xf numFmtId="0" fontId="31" fillId="3" borderId="21" xfId="1" applyFont="1" applyFill="1" applyBorder="1" applyAlignment="1">
      <alignment horizontal="center" vertical="center"/>
    </xf>
    <xf numFmtId="0" fontId="31" fillId="3" borderId="13" xfId="1" applyFont="1" applyFill="1" applyBorder="1" applyAlignment="1">
      <alignment horizontal="center" vertical="center"/>
    </xf>
    <xf numFmtId="0" fontId="31" fillId="3" borderId="14" xfId="1" applyFont="1" applyFill="1" applyBorder="1" applyAlignment="1">
      <alignment horizontal="center" vertical="center"/>
    </xf>
    <xf numFmtId="0" fontId="30" fillId="3" borderId="6" xfId="1" applyFont="1" applyFill="1" applyBorder="1" applyAlignment="1">
      <alignment horizontal="left" vertical="center"/>
    </xf>
    <xf numFmtId="0" fontId="30" fillId="3" borderId="7" xfId="1" applyFont="1" applyFill="1" applyBorder="1" applyAlignment="1">
      <alignment horizontal="left" vertical="center"/>
    </xf>
    <xf numFmtId="0" fontId="30" fillId="3" borderId="8" xfId="1" applyFont="1" applyFill="1" applyBorder="1" applyAlignment="1">
      <alignment horizontal="left" vertical="center"/>
    </xf>
    <xf numFmtId="0" fontId="30" fillId="3" borderId="21" xfId="1" applyFont="1" applyFill="1" applyBorder="1" applyAlignment="1">
      <alignment horizontal="left" vertical="center"/>
    </xf>
    <xf numFmtId="0" fontId="30" fillId="3" borderId="13" xfId="1" applyFont="1" applyFill="1" applyBorder="1" applyAlignment="1">
      <alignment horizontal="left" vertical="center"/>
    </xf>
    <xf numFmtId="0" fontId="30" fillId="3" borderId="14" xfId="1" applyFont="1" applyFill="1" applyBorder="1" applyAlignment="1">
      <alignment horizontal="left" vertical="center"/>
    </xf>
    <xf numFmtId="0" fontId="3" fillId="14" borderId="6" xfId="1" applyFont="1" applyFill="1" applyBorder="1" applyAlignment="1">
      <alignment horizontal="center" vertical="center"/>
    </xf>
    <xf numFmtId="0" fontId="3" fillId="14" borderId="7" xfId="1" applyFont="1" applyFill="1" applyBorder="1" applyAlignment="1">
      <alignment horizontal="center" vertical="center"/>
    </xf>
    <xf numFmtId="0" fontId="30" fillId="3" borderId="1" xfId="1" applyFont="1" applyFill="1" applyBorder="1" applyAlignment="1">
      <alignment horizontal="center" vertical="center"/>
    </xf>
    <xf numFmtId="0" fontId="30" fillId="3" borderId="2" xfId="1" applyFont="1" applyFill="1" applyBorder="1" applyAlignment="1">
      <alignment horizontal="center" vertical="center"/>
    </xf>
    <xf numFmtId="0" fontId="30" fillId="3" borderId="3" xfId="1" applyFont="1" applyFill="1" applyBorder="1" applyAlignment="1">
      <alignment horizontal="center" vertical="center"/>
    </xf>
    <xf numFmtId="0" fontId="30" fillId="3" borderId="4" xfId="1" applyFont="1" applyFill="1" applyBorder="1" applyAlignment="1">
      <alignment horizontal="center" vertical="center"/>
    </xf>
    <xf numFmtId="0" fontId="30" fillId="3" borderId="0" xfId="1" applyFont="1" applyFill="1" applyBorder="1" applyAlignment="1">
      <alignment horizontal="center" vertical="center"/>
    </xf>
    <xf numFmtId="0" fontId="30" fillId="3" borderId="5" xfId="1" applyFont="1" applyFill="1" applyBorder="1" applyAlignment="1">
      <alignment horizontal="center" vertical="center"/>
    </xf>
    <xf numFmtId="0" fontId="30" fillId="3" borderId="21" xfId="1" applyFont="1" applyFill="1" applyBorder="1" applyAlignment="1">
      <alignment horizontal="center" vertical="center"/>
    </xf>
    <xf numFmtId="0" fontId="30" fillId="3" borderId="13" xfId="1" applyFont="1" applyFill="1" applyBorder="1" applyAlignment="1">
      <alignment horizontal="center" vertical="center"/>
    </xf>
    <xf numFmtId="0" fontId="30" fillId="3" borderId="14" xfId="1" applyFont="1" applyFill="1" applyBorder="1" applyAlignment="1">
      <alignment horizontal="center" vertical="center"/>
    </xf>
    <xf numFmtId="0" fontId="18" fillId="14" borderId="6" xfId="1" applyFont="1" applyFill="1" applyBorder="1" applyAlignment="1">
      <alignment horizontal="center" vertical="center" wrapText="1"/>
    </xf>
    <xf numFmtId="0" fontId="18" fillId="14" borderId="7" xfId="1" applyFont="1" applyFill="1" applyBorder="1" applyAlignment="1">
      <alignment horizontal="center" vertical="center" wrapText="1"/>
    </xf>
    <xf numFmtId="0" fontId="18" fillId="14" borderId="8" xfId="1"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29" fillId="14" borderId="6" xfId="1" applyFont="1" applyFill="1" applyBorder="1" applyAlignment="1">
      <alignment horizontal="center" vertical="center" wrapText="1"/>
    </xf>
    <xf numFmtId="0" fontId="29" fillId="14" borderId="7" xfId="1" applyFont="1" applyFill="1" applyBorder="1" applyAlignment="1">
      <alignment horizontal="center" vertical="center" wrapText="1"/>
    </xf>
    <xf numFmtId="0" fontId="29" fillId="14" borderId="8" xfId="1" applyFont="1" applyFill="1" applyBorder="1" applyAlignment="1">
      <alignment horizontal="center"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8" fillId="14" borderId="6" xfId="0" applyFont="1" applyFill="1" applyBorder="1" applyAlignment="1">
      <alignment horizontal="center" vertical="center"/>
    </xf>
    <xf numFmtId="0" fontId="18" fillId="14" borderId="7" xfId="0" applyFont="1" applyFill="1" applyBorder="1" applyAlignment="1">
      <alignment horizontal="center" vertical="center"/>
    </xf>
    <xf numFmtId="0" fontId="18" fillId="14" borderId="8" xfId="0" applyFont="1" applyFill="1" applyBorder="1" applyAlignment="1">
      <alignment horizontal="center" vertical="center"/>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208C922D-DEC7-4F56-A000-D521C5133C67}"/>
  </cellStyles>
  <dxfs count="2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309217</xdr:colOff>
      <xdr:row>1</xdr:row>
      <xdr:rowOff>110433</xdr:rowOff>
    </xdr:from>
    <xdr:to>
      <xdr:col>2</xdr:col>
      <xdr:colOff>2595217</xdr:colOff>
      <xdr:row>4</xdr:row>
      <xdr:rowOff>128754</xdr:rowOff>
    </xdr:to>
    <xdr:pic>
      <xdr:nvPicPr>
        <xdr:cNvPr id="2" name="2 Imagen" descr="Logo Alta Definición.jpg">
          <a:extLst>
            <a:ext uri="{FF2B5EF4-FFF2-40B4-BE49-F238E27FC236}">
              <a16:creationId xmlns:a16="http://schemas.microsoft.com/office/drawing/2014/main" id="{617B5EA6-821B-2D4F-A13B-3CAE506F5697}"/>
            </a:ext>
          </a:extLst>
        </xdr:cNvPr>
        <xdr:cNvPicPr>
          <a:picLocks noChangeAspect="1"/>
        </xdr:cNvPicPr>
      </xdr:nvPicPr>
      <xdr:blipFill>
        <a:blip xmlns:r="http://schemas.openxmlformats.org/officeDocument/2006/relationships" r:embed="rId1"/>
        <a:stretch>
          <a:fillRect/>
        </a:stretch>
      </xdr:blipFill>
      <xdr:spPr>
        <a:xfrm>
          <a:off x="817217" y="287129"/>
          <a:ext cx="2286000" cy="1349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287128</xdr:colOff>
      <xdr:row>1</xdr:row>
      <xdr:rowOff>121478</xdr:rowOff>
    </xdr:from>
    <xdr:to>
      <xdr:col>2</xdr:col>
      <xdr:colOff>2588013</xdr:colOff>
      <xdr:row>4</xdr:row>
      <xdr:rowOff>152822</xdr:rowOff>
    </xdr:to>
    <xdr:pic>
      <xdr:nvPicPr>
        <xdr:cNvPr id="2" name="2 Imagen" descr="Logo Alta Definición.jpg">
          <a:extLst>
            <a:ext uri="{FF2B5EF4-FFF2-40B4-BE49-F238E27FC236}">
              <a16:creationId xmlns:a16="http://schemas.microsoft.com/office/drawing/2014/main" id="{4E3D577E-42D7-A344-8D8A-BF3D919C3DF1}"/>
            </a:ext>
          </a:extLst>
        </xdr:cNvPr>
        <xdr:cNvPicPr>
          <a:picLocks noChangeAspect="1"/>
        </xdr:cNvPicPr>
      </xdr:nvPicPr>
      <xdr:blipFill>
        <a:blip xmlns:r="http://schemas.openxmlformats.org/officeDocument/2006/relationships" r:embed="rId1"/>
        <a:stretch>
          <a:fillRect/>
        </a:stretch>
      </xdr:blipFill>
      <xdr:spPr>
        <a:xfrm>
          <a:off x="795128" y="298174"/>
          <a:ext cx="2300885" cy="13583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A3FA-4C92-468C-ABA4-7A597DFB9150}">
  <dimension ref="B1:AB206"/>
  <sheetViews>
    <sheetView showGridLines="0" tabSelected="1" view="pageBreakPreview" zoomScale="80" zoomScaleNormal="55" zoomScaleSheetLayoutView="80" zoomScalePageLayoutView="125" workbookViewId="0">
      <selection activeCell="Y4" sqref="Y4:AB4"/>
    </sheetView>
  </sheetViews>
  <sheetFormatPr baseColWidth="10" defaultColWidth="9.140625" defaultRowHeight="12.75" x14ac:dyDescent="0.2"/>
  <cols>
    <col min="1" max="1" width="2.42578125" style="103" customWidth="1"/>
    <col min="2" max="2" width="4.140625" style="103" customWidth="1"/>
    <col min="3" max="3" width="41.85546875" style="132" customWidth="1"/>
    <col min="4" max="4" width="11.5703125" style="103" customWidth="1"/>
    <col min="5" max="5" width="7.85546875" style="103" customWidth="1"/>
    <col min="6" max="7" width="10.140625" style="103" customWidth="1"/>
    <col min="8" max="8" width="7" style="103" customWidth="1"/>
    <col min="9" max="10" width="16" style="103" customWidth="1"/>
    <col min="11" max="11" width="15.140625" style="103" customWidth="1"/>
    <col min="12" max="12" width="16.85546875" style="103" customWidth="1"/>
    <col min="13" max="14" width="17.85546875" style="103" customWidth="1"/>
    <col min="15" max="15" width="15.42578125" style="103" customWidth="1"/>
    <col min="16" max="16" width="16.42578125" style="103" customWidth="1"/>
    <col min="17" max="17" width="14.85546875" style="103" customWidth="1"/>
    <col min="18" max="18" width="16.5703125" style="103" customWidth="1"/>
    <col min="19" max="19" width="14.85546875" style="103" customWidth="1"/>
    <col min="20" max="20" width="16.42578125" style="103" customWidth="1"/>
    <col min="21" max="21" width="11.42578125" style="103" customWidth="1"/>
    <col min="22" max="22" width="15.42578125" style="103" customWidth="1"/>
    <col min="23" max="23" width="16.42578125" style="103" customWidth="1"/>
    <col min="24" max="24" width="24.140625" style="103" customWidth="1"/>
    <col min="25" max="25" width="24" style="103" customWidth="1"/>
    <col min="26" max="26" width="26.140625" style="103" customWidth="1"/>
    <col min="27" max="27" width="26.42578125" style="103" customWidth="1"/>
    <col min="28" max="28" width="4.140625" style="103" customWidth="1"/>
    <col min="29" max="29" width="3.42578125" style="103" customWidth="1"/>
    <col min="30" max="38" width="9.140625" style="103" customWidth="1"/>
    <col min="39" max="16384" width="9.140625" style="103"/>
  </cols>
  <sheetData>
    <row r="1" spans="2:28" s="1" customFormat="1" ht="13.5" thickBot="1" x14ac:dyDescent="0.25">
      <c r="C1" s="2"/>
    </row>
    <row r="2" spans="2:28" s="1" customFormat="1" ht="41.25" customHeight="1" thickBot="1" x14ac:dyDescent="0.25">
      <c r="B2" s="121"/>
      <c r="C2" s="122"/>
      <c r="D2" s="148" t="s">
        <v>92</v>
      </c>
      <c r="E2" s="149"/>
      <c r="F2" s="149"/>
      <c r="G2" s="149"/>
      <c r="H2" s="149"/>
      <c r="I2" s="149"/>
      <c r="J2" s="149"/>
      <c r="K2" s="149"/>
      <c r="L2" s="149"/>
      <c r="M2" s="149"/>
      <c r="N2" s="149"/>
      <c r="O2" s="149"/>
      <c r="P2" s="149"/>
      <c r="Q2" s="149"/>
      <c r="R2" s="149"/>
      <c r="S2" s="149"/>
      <c r="T2" s="149"/>
      <c r="U2" s="149"/>
      <c r="V2" s="149"/>
      <c r="W2" s="149"/>
      <c r="X2" s="150"/>
      <c r="Y2" s="157" t="s">
        <v>169</v>
      </c>
      <c r="Z2" s="158"/>
      <c r="AA2" s="158"/>
      <c r="AB2" s="159"/>
    </row>
    <row r="3" spans="2:28" s="1" customFormat="1" ht="30.75" customHeight="1" thickBot="1" x14ac:dyDescent="0.25">
      <c r="B3" s="123"/>
      <c r="C3" s="124"/>
      <c r="D3" s="151"/>
      <c r="E3" s="152"/>
      <c r="F3" s="152"/>
      <c r="G3" s="152"/>
      <c r="H3" s="152"/>
      <c r="I3" s="152"/>
      <c r="J3" s="152"/>
      <c r="K3" s="152"/>
      <c r="L3" s="152"/>
      <c r="M3" s="152"/>
      <c r="N3" s="152"/>
      <c r="O3" s="152"/>
      <c r="P3" s="152"/>
      <c r="Q3" s="152"/>
      <c r="R3" s="152"/>
      <c r="S3" s="152"/>
      <c r="T3" s="152"/>
      <c r="U3" s="152"/>
      <c r="V3" s="152"/>
      <c r="W3" s="152"/>
      <c r="X3" s="153"/>
      <c r="Y3" s="160" t="s">
        <v>170</v>
      </c>
      <c r="Z3" s="161"/>
      <c r="AA3" s="161"/>
      <c r="AB3" s="162"/>
    </row>
    <row r="4" spans="2:28" s="1" customFormat="1" ht="33.75" customHeight="1" thickBot="1" x14ac:dyDescent="0.25">
      <c r="B4" s="123"/>
      <c r="C4" s="139"/>
      <c r="D4" s="151"/>
      <c r="E4" s="152"/>
      <c r="F4" s="152"/>
      <c r="G4" s="152"/>
      <c r="H4" s="152"/>
      <c r="I4" s="152"/>
      <c r="J4" s="152"/>
      <c r="K4" s="152"/>
      <c r="L4" s="152"/>
      <c r="M4" s="152"/>
      <c r="N4" s="152"/>
      <c r="O4" s="152"/>
      <c r="P4" s="152"/>
      <c r="Q4" s="152"/>
      <c r="R4" s="152"/>
      <c r="S4" s="152"/>
      <c r="T4" s="152"/>
      <c r="U4" s="152"/>
      <c r="V4" s="152"/>
      <c r="W4" s="152"/>
      <c r="X4" s="153"/>
      <c r="Y4" s="157" t="s">
        <v>172</v>
      </c>
      <c r="Z4" s="158"/>
      <c r="AA4" s="158"/>
      <c r="AB4" s="159"/>
    </row>
    <row r="5" spans="2:28" s="1" customFormat="1" ht="46.5" customHeight="1" thickBot="1" x14ac:dyDescent="0.25">
      <c r="B5" s="123"/>
      <c r="C5" s="139"/>
      <c r="D5" s="154"/>
      <c r="E5" s="155"/>
      <c r="F5" s="155"/>
      <c r="G5" s="155"/>
      <c r="H5" s="155"/>
      <c r="I5" s="155"/>
      <c r="J5" s="155"/>
      <c r="K5" s="155"/>
      <c r="L5" s="155"/>
      <c r="M5" s="155"/>
      <c r="N5" s="155"/>
      <c r="O5" s="155"/>
      <c r="P5" s="155"/>
      <c r="Q5" s="155"/>
      <c r="R5" s="155"/>
      <c r="S5" s="155"/>
      <c r="T5" s="155"/>
      <c r="U5" s="155"/>
      <c r="V5" s="155"/>
      <c r="W5" s="155"/>
      <c r="X5" s="156"/>
      <c r="Y5" s="157" t="s">
        <v>171</v>
      </c>
      <c r="Z5" s="158"/>
      <c r="AA5" s="158"/>
      <c r="AB5" s="159"/>
    </row>
    <row r="6" spans="2:28" s="79" customFormat="1" ht="36" customHeight="1" thickBot="1" x14ac:dyDescent="0.3">
      <c r="B6" s="77"/>
      <c r="C6" s="114"/>
      <c r="D6" s="145" t="s">
        <v>90</v>
      </c>
      <c r="E6" s="146"/>
      <c r="F6" s="146"/>
      <c r="G6" s="146"/>
      <c r="H6" s="147"/>
      <c r="I6" s="116"/>
      <c r="J6" s="111">
        <v>0.19</v>
      </c>
      <c r="K6" s="116"/>
      <c r="L6" s="111">
        <v>0.15</v>
      </c>
      <c r="M6" s="119"/>
      <c r="N6" s="112">
        <v>7.0000000000000007E-2</v>
      </c>
      <c r="O6" s="119"/>
      <c r="P6" s="112">
        <v>0.25</v>
      </c>
      <c r="Q6" s="114"/>
      <c r="R6" s="111">
        <v>0.18</v>
      </c>
      <c r="S6" s="114"/>
      <c r="T6" s="111">
        <v>0.16</v>
      </c>
      <c r="U6" s="114"/>
      <c r="V6" s="114"/>
      <c r="W6" s="114"/>
      <c r="X6" s="115"/>
      <c r="Y6" s="114"/>
      <c r="Z6" s="115"/>
      <c r="AA6" s="114"/>
      <c r="AB6" s="78"/>
    </row>
    <row r="7" spans="2:28" s="79" customFormat="1" ht="126.75" customHeight="1" thickBot="1" x14ac:dyDescent="0.3">
      <c r="B7" s="77"/>
      <c r="C7" s="115" t="s">
        <v>125</v>
      </c>
      <c r="D7" s="3" t="s">
        <v>5</v>
      </c>
      <c r="E7" s="5" t="s">
        <v>0</v>
      </c>
      <c r="F7" s="4" t="s">
        <v>1</v>
      </c>
      <c r="G7" s="80" t="s">
        <v>6</v>
      </c>
      <c r="H7" s="118" t="s">
        <v>2</v>
      </c>
      <c r="I7" s="117" t="s">
        <v>42</v>
      </c>
      <c r="J7" s="117" t="s">
        <v>42</v>
      </c>
      <c r="K7" s="117" t="s">
        <v>85</v>
      </c>
      <c r="L7" s="117" t="s">
        <v>84</v>
      </c>
      <c r="M7" s="120" t="s">
        <v>46</v>
      </c>
      <c r="N7" s="120" t="s">
        <v>45</v>
      </c>
      <c r="O7" s="120" t="s">
        <v>109</v>
      </c>
      <c r="P7" s="120" t="s">
        <v>108</v>
      </c>
      <c r="Q7" s="117" t="s">
        <v>49</v>
      </c>
      <c r="R7" s="117" t="s">
        <v>50</v>
      </c>
      <c r="S7" s="117" t="s">
        <v>59</v>
      </c>
      <c r="T7" s="117" t="s">
        <v>60</v>
      </c>
      <c r="U7" s="117" t="s">
        <v>86</v>
      </c>
      <c r="V7" s="117" t="s">
        <v>61</v>
      </c>
      <c r="W7" s="117" t="s">
        <v>62</v>
      </c>
      <c r="X7" s="117" t="s">
        <v>103</v>
      </c>
      <c r="Y7" s="117" t="s">
        <v>104</v>
      </c>
      <c r="Z7" s="117" t="s">
        <v>105</v>
      </c>
      <c r="AA7" s="117" t="s">
        <v>106</v>
      </c>
      <c r="AB7" s="78"/>
    </row>
    <row r="8" spans="2:28" s="92" customFormat="1" ht="51.75" customHeight="1" x14ac:dyDescent="0.25">
      <c r="B8" s="88"/>
      <c r="C8" s="125" t="s">
        <v>107</v>
      </c>
      <c r="D8" s="89"/>
      <c r="E8" s="89"/>
      <c r="F8" s="89"/>
      <c r="G8" s="89"/>
      <c r="H8" s="105">
        <f t="shared" ref="H8:H66" si="0">SUM(D8:G8)</f>
        <v>0</v>
      </c>
      <c r="I8" s="89" t="str">
        <f>IF(D8&gt;=1,"Extremo",IF(E8&gt;=1,"Alto",IF(F8&gt;=1,"Moderado",IF(G8&gt;=1,"Bajo",IF(H8=0,"Bajo")))))</f>
        <v>Bajo</v>
      </c>
      <c r="J8" s="106">
        <f>IF(D8&gt;=1,5,IF(E8&gt;=1,4,IF(F8&gt;=1,3,IF(G8&gt;=1,2,IF(H8=0,1)))))</f>
        <v>1</v>
      </c>
      <c r="K8" s="133" t="s">
        <v>82</v>
      </c>
      <c r="L8" s="107">
        <f>INDEX(Tiempo_Ult_Aud_Calif,MATCH('Priorización A'!K8,Tiempo_Ult_Aud_Def,0))</f>
        <v>1</v>
      </c>
      <c r="M8" s="134" t="s">
        <v>113</v>
      </c>
      <c r="N8" s="108">
        <f t="shared" ref="N8:N39" si="1">INDEX(Nivel_Directivo_Calif,MATCH(M8,Nivel_Directivo_Def,0))</f>
        <v>1</v>
      </c>
      <c r="O8" s="134" t="s">
        <v>47</v>
      </c>
      <c r="P8" s="109">
        <f t="shared" ref="P8:P66" si="2">INDEX(Impacto_Obj_Est_Calif,MATCH(O8,Impacto_Obj_Est_Def,0))</f>
        <v>1</v>
      </c>
      <c r="Q8" s="135" t="s">
        <v>153</v>
      </c>
      <c r="R8" s="109">
        <f t="shared" ref="R8:R66" si="3">INDEX(Result_Aud_Ant_Calif,MATCH(Q8,Result_Aud_Ant_Def,0))</f>
        <v>1</v>
      </c>
      <c r="S8" s="134" t="s">
        <v>58</v>
      </c>
      <c r="T8" s="109">
        <f t="shared" ref="T8:T66" si="4">INDEX(Impacto_Ppto_Calif,MATCH(S8,Impacto_Ppto_Def,0))</f>
        <v>1</v>
      </c>
      <c r="U8" s="90">
        <f>$J$6*J8+$L$6*L8+$N$6*N8+$P$6*P8+$R$6*R8+$T$6*T8</f>
        <v>0.99999999999999989</v>
      </c>
      <c r="V8" s="90" t="str">
        <f t="shared" ref="V8:V66" si="5">LOOKUP(U8,Nivel_Criticidad)</f>
        <v>Bajo</v>
      </c>
      <c r="W8" s="136" t="str">
        <f t="shared" ref="W8:W66" si="6">INDEX(Ciclo_Rotación_Calif,MATCH(V8,Ciclo_Rotación_Def,0))</f>
        <v>No auditar</v>
      </c>
      <c r="X8" s="134" t="str">
        <f t="shared" ref="X8:X66" si="7">IF(W8="Cada año",C8,"")</f>
        <v/>
      </c>
      <c r="Y8" s="134" t="str">
        <f t="shared" ref="Y8:Y66" si="8">IF(OR(W8="Cada año",W8="Cada 2 años"),C8,"")</f>
        <v/>
      </c>
      <c r="Z8" s="134" t="str">
        <f t="shared" ref="Z8:Z66" si="9">IF(OR(W8="Cada año",W8="Cada 3 años"),C8,"")</f>
        <v/>
      </c>
      <c r="AA8" s="134" t="str">
        <f t="shared" ref="AA8:AA66" si="10">IF(OR(W8="Cada año",W8="Cada 2 años",W8="Cada 4 años"),C8,"")</f>
        <v/>
      </c>
      <c r="AB8" s="91"/>
    </row>
    <row r="9" spans="2:28" s="92" customFormat="1" ht="38.25" x14ac:dyDescent="0.25">
      <c r="B9" s="88"/>
      <c r="C9" s="126" t="s">
        <v>158</v>
      </c>
      <c r="D9" s="127"/>
      <c r="E9" s="127"/>
      <c r="F9" s="127"/>
      <c r="G9" s="127"/>
      <c r="H9" s="105">
        <f t="shared" si="0"/>
        <v>0</v>
      </c>
      <c r="I9" s="89" t="str">
        <f t="shared" ref="I9:I66" si="11">IF(D9&gt;=1,"Extremo",IF(E9&gt;=1,"Alto",IF(F9&gt;=1,"Moderado",IF(G9&gt;=1,"Bajo",IF(H9=0,"Bajo")))))</f>
        <v>Bajo</v>
      </c>
      <c r="J9" s="106">
        <f t="shared" ref="J9:J66" si="12">IF(D9&gt;=1,5,IF(E9&gt;=1,4,IF(F9&gt;=1,3,IF(G9&gt;=1,2,IF(H9=0,1)))))</f>
        <v>1</v>
      </c>
      <c r="K9" s="133" t="s">
        <v>110</v>
      </c>
      <c r="L9" s="107">
        <f>INDEX(Tiempo_Ult_Aud_Calif,MATCH('Priorización A'!K9,Tiempo_Ult_Aud_Def,0))</f>
        <v>2</v>
      </c>
      <c r="M9" s="134" t="s">
        <v>114</v>
      </c>
      <c r="N9" s="108">
        <f t="shared" si="1"/>
        <v>2</v>
      </c>
      <c r="O9" s="134" t="s">
        <v>149</v>
      </c>
      <c r="P9" s="109">
        <f t="shared" si="2"/>
        <v>2</v>
      </c>
      <c r="Q9" s="135" t="s">
        <v>154</v>
      </c>
      <c r="R9" s="109">
        <f t="shared" si="3"/>
        <v>2</v>
      </c>
      <c r="S9" s="134" t="s">
        <v>56</v>
      </c>
      <c r="T9" s="109">
        <f t="shared" si="4"/>
        <v>3</v>
      </c>
      <c r="U9" s="90">
        <f t="shared" ref="U9:U66" si="13">$J$6*J9+$L$6*L9+$N$6*N9+$P$6*P9+$R$6*R9+$T$6*T9</f>
        <v>1.9699999999999998</v>
      </c>
      <c r="V9" s="90" t="str">
        <f t="shared" si="5"/>
        <v>Bajo (Priorizado)</v>
      </c>
      <c r="W9" s="136" t="str">
        <f t="shared" si="6"/>
        <v>Cada 4 años</v>
      </c>
      <c r="X9" s="134" t="str">
        <f t="shared" si="7"/>
        <v/>
      </c>
      <c r="Y9" s="134" t="str">
        <f t="shared" si="8"/>
        <v/>
      </c>
      <c r="Z9" s="134" t="str">
        <f t="shared" si="9"/>
        <v/>
      </c>
      <c r="AA9" s="134" t="str">
        <f t="shared" si="10"/>
        <v>Gestión del Talento Humano</v>
      </c>
      <c r="AB9" s="91"/>
    </row>
    <row r="10" spans="2:28" s="92" customFormat="1" ht="38.25" x14ac:dyDescent="0.25">
      <c r="B10" s="88"/>
      <c r="C10" s="126" t="s">
        <v>159</v>
      </c>
      <c r="D10" s="127"/>
      <c r="E10" s="127"/>
      <c r="F10" s="127"/>
      <c r="G10" s="127"/>
      <c r="H10" s="105">
        <f t="shared" si="0"/>
        <v>0</v>
      </c>
      <c r="I10" s="89" t="str">
        <f t="shared" si="11"/>
        <v>Bajo</v>
      </c>
      <c r="J10" s="106">
        <f t="shared" si="12"/>
        <v>1</v>
      </c>
      <c r="K10" s="133" t="s">
        <v>111</v>
      </c>
      <c r="L10" s="107">
        <f>INDEX(Tiempo_Ult_Aud_Calif,MATCH('Priorización A'!K10,Tiempo_Ult_Aud_Def,0))</f>
        <v>3</v>
      </c>
      <c r="M10" s="134" t="s">
        <v>115</v>
      </c>
      <c r="N10" s="108">
        <f t="shared" si="1"/>
        <v>3</v>
      </c>
      <c r="O10" s="134" t="s">
        <v>150</v>
      </c>
      <c r="P10" s="109">
        <f t="shared" si="2"/>
        <v>3</v>
      </c>
      <c r="Q10" s="135" t="s">
        <v>157</v>
      </c>
      <c r="R10" s="109">
        <f t="shared" si="3"/>
        <v>5</v>
      </c>
      <c r="S10" s="134" t="s">
        <v>54</v>
      </c>
      <c r="T10" s="109">
        <f t="shared" si="4"/>
        <v>5</v>
      </c>
      <c r="U10" s="90">
        <f t="shared" si="13"/>
        <v>3.3</v>
      </c>
      <c r="V10" s="90" t="str">
        <f t="shared" si="5"/>
        <v>Alto</v>
      </c>
      <c r="W10" s="136" t="str">
        <f t="shared" si="6"/>
        <v>Cada 2 años</v>
      </c>
      <c r="X10" s="134" t="str">
        <f t="shared" si="7"/>
        <v/>
      </c>
      <c r="Y10" s="134" t="str">
        <f t="shared" si="8"/>
        <v>Gestión Financiera</v>
      </c>
      <c r="Z10" s="134" t="str">
        <f t="shared" si="9"/>
        <v/>
      </c>
      <c r="AA10" s="134" t="str">
        <f t="shared" si="10"/>
        <v>Gestión Financiera</v>
      </c>
      <c r="AB10" s="91"/>
    </row>
    <row r="11" spans="2:28" s="92" customFormat="1" ht="38.25" x14ac:dyDescent="0.25">
      <c r="B11" s="88"/>
      <c r="C11" s="126" t="s">
        <v>160</v>
      </c>
      <c r="D11" s="127"/>
      <c r="E11" s="127"/>
      <c r="F11" s="127"/>
      <c r="G11" s="127"/>
      <c r="H11" s="105">
        <f t="shared" si="0"/>
        <v>0</v>
      </c>
      <c r="I11" s="89" t="str">
        <f t="shared" si="11"/>
        <v>Bajo</v>
      </c>
      <c r="J11" s="106">
        <f t="shared" si="12"/>
        <v>1</v>
      </c>
      <c r="K11" s="133" t="s">
        <v>112</v>
      </c>
      <c r="L11" s="107">
        <f>INDEX(Tiempo_Ult_Aud_Calif,MATCH('Priorización A'!K11,Tiempo_Ult_Aud_Def,0))</f>
        <v>4</v>
      </c>
      <c r="M11" s="134" t="s">
        <v>116</v>
      </c>
      <c r="N11" s="108">
        <f t="shared" si="1"/>
        <v>4</v>
      </c>
      <c r="O11" s="134" t="s">
        <v>151</v>
      </c>
      <c r="P11" s="109">
        <f t="shared" si="2"/>
        <v>4</v>
      </c>
      <c r="Q11" s="135" t="s">
        <v>155</v>
      </c>
      <c r="R11" s="109">
        <f t="shared" si="3"/>
        <v>3</v>
      </c>
      <c r="S11" s="134" t="s">
        <v>55</v>
      </c>
      <c r="T11" s="109">
        <f t="shared" si="4"/>
        <v>4</v>
      </c>
      <c r="U11" s="90">
        <f t="shared" si="13"/>
        <v>3.2500000000000004</v>
      </c>
      <c r="V11" s="90" t="str">
        <f t="shared" si="5"/>
        <v>Alto</v>
      </c>
      <c r="W11" s="136" t="str">
        <f t="shared" si="6"/>
        <v>Cada 2 años</v>
      </c>
      <c r="X11" s="134" t="str">
        <f t="shared" si="7"/>
        <v/>
      </c>
      <c r="Y11" s="134" t="str">
        <f t="shared" si="8"/>
        <v>Gestión Estratégica</v>
      </c>
      <c r="Z11" s="134" t="str">
        <f t="shared" si="9"/>
        <v/>
      </c>
      <c r="AA11" s="134" t="str">
        <f t="shared" si="10"/>
        <v>Gestión Estratégica</v>
      </c>
      <c r="AB11" s="91"/>
    </row>
    <row r="12" spans="2:28" s="92" customFormat="1" ht="51" x14ac:dyDescent="0.25">
      <c r="B12" s="88"/>
      <c r="C12" s="126" t="s">
        <v>161</v>
      </c>
      <c r="D12" s="127"/>
      <c r="E12" s="127"/>
      <c r="F12" s="127"/>
      <c r="G12" s="127"/>
      <c r="H12" s="105">
        <f t="shared" si="0"/>
        <v>0</v>
      </c>
      <c r="I12" s="89" t="str">
        <f t="shared" si="11"/>
        <v>Bajo</v>
      </c>
      <c r="J12" s="106">
        <f t="shared" si="12"/>
        <v>1</v>
      </c>
      <c r="K12" s="133" t="s">
        <v>83</v>
      </c>
      <c r="L12" s="107">
        <f>INDEX(Tiempo_Ult_Aud_Calif,MATCH('Priorización A'!K12,Tiempo_Ult_Aud_Def,0))</f>
        <v>5</v>
      </c>
      <c r="M12" s="134" t="s">
        <v>117</v>
      </c>
      <c r="N12" s="108">
        <f t="shared" si="1"/>
        <v>5</v>
      </c>
      <c r="O12" s="134" t="s">
        <v>152</v>
      </c>
      <c r="P12" s="109">
        <f t="shared" si="2"/>
        <v>5</v>
      </c>
      <c r="Q12" s="135" t="s">
        <v>155</v>
      </c>
      <c r="R12" s="109">
        <f t="shared" si="3"/>
        <v>3</v>
      </c>
      <c r="S12" s="134" t="s">
        <v>54</v>
      </c>
      <c r="T12" s="109">
        <f t="shared" si="4"/>
        <v>5</v>
      </c>
      <c r="U12" s="90">
        <f t="shared" si="13"/>
        <v>3.88</v>
      </c>
      <c r="V12" s="90" t="str">
        <f t="shared" si="5"/>
        <v>Alto</v>
      </c>
      <c r="W12" s="136" t="str">
        <f t="shared" si="6"/>
        <v>Cada 2 años</v>
      </c>
      <c r="X12" s="134" t="str">
        <f t="shared" si="7"/>
        <v/>
      </c>
      <c r="Y12" s="134" t="str">
        <f t="shared" si="8"/>
        <v>Gestión Presupuestal</v>
      </c>
      <c r="Z12" s="134" t="str">
        <f t="shared" si="9"/>
        <v/>
      </c>
      <c r="AA12" s="134" t="str">
        <f t="shared" si="10"/>
        <v>Gestión Presupuestal</v>
      </c>
      <c r="AB12" s="91"/>
    </row>
    <row r="13" spans="2:28" s="92" customFormat="1" ht="38.25" x14ac:dyDescent="0.25">
      <c r="B13" s="88"/>
      <c r="C13" s="126" t="s">
        <v>162</v>
      </c>
      <c r="D13" s="127"/>
      <c r="E13" s="127"/>
      <c r="F13" s="127"/>
      <c r="G13" s="127"/>
      <c r="H13" s="105">
        <f t="shared" si="0"/>
        <v>0</v>
      </c>
      <c r="I13" s="89" t="str">
        <f t="shared" si="11"/>
        <v>Bajo</v>
      </c>
      <c r="J13" s="106">
        <f t="shared" si="12"/>
        <v>1</v>
      </c>
      <c r="K13" s="133" t="s">
        <v>82</v>
      </c>
      <c r="L13" s="107">
        <f>INDEX(Tiempo_Ult_Aud_Calif,MATCH('Priorización A'!K13,Tiempo_Ult_Aud_Def,0))</f>
        <v>1</v>
      </c>
      <c r="M13" s="134" t="s">
        <v>116</v>
      </c>
      <c r="N13" s="108">
        <f t="shared" si="1"/>
        <v>4</v>
      </c>
      <c r="O13" s="134" t="s">
        <v>47</v>
      </c>
      <c r="P13" s="109">
        <f t="shared" si="2"/>
        <v>1</v>
      </c>
      <c r="Q13" s="135" t="s">
        <v>156</v>
      </c>
      <c r="R13" s="109">
        <f t="shared" si="3"/>
        <v>4</v>
      </c>
      <c r="S13" s="134" t="s">
        <v>55</v>
      </c>
      <c r="T13" s="109">
        <f t="shared" si="4"/>
        <v>4</v>
      </c>
      <c r="U13" s="90">
        <f t="shared" si="13"/>
        <v>2.23</v>
      </c>
      <c r="V13" s="90" t="str">
        <f t="shared" si="5"/>
        <v>Moderado</v>
      </c>
      <c r="W13" s="136" t="str">
        <f t="shared" si="6"/>
        <v>Cada 3 años</v>
      </c>
      <c r="X13" s="134" t="str">
        <f t="shared" si="7"/>
        <v/>
      </c>
      <c r="Y13" s="134" t="str">
        <f t="shared" si="8"/>
        <v/>
      </c>
      <c r="Z13" s="134" t="str">
        <f t="shared" si="9"/>
        <v>Gestión contractual</v>
      </c>
      <c r="AA13" s="134" t="str">
        <f t="shared" si="10"/>
        <v/>
      </c>
      <c r="AB13" s="91"/>
    </row>
    <row r="14" spans="2:28" s="92" customFormat="1" ht="38.25" x14ac:dyDescent="0.25">
      <c r="B14" s="88"/>
      <c r="C14" s="126" t="s">
        <v>163</v>
      </c>
      <c r="D14" s="127"/>
      <c r="E14" s="127"/>
      <c r="F14" s="127"/>
      <c r="G14" s="127"/>
      <c r="H14" s="105">
        <f t="shared" si="0"/>
        <v>0</v>
      </c>
      <c r="I14" s="89" t="str">
        <f t="shared" si="11"/>
        <v>Bajo</v>
      </c>
      <c r="J14" s="106">
        <f t="shared" si="12"/>
        <v>1</v>
      </c>
      <c r="K14" s="133" t="s">
        <v>82</v>
      </c>
      <c r="L14" s="107">
        <f>INDEX(Tiempo_Ult_Aud_Calif,MATCH('Priorización A'!K14,Tiempo_Ult_Aud_Def,0))</f>
        <v>1</v>
      </c>
      <c r="M14" s="134" t="s">
        <v>116</v>
      </c>
      <c r="N14" s="108">
        <f t="shared" si="1"/>
        <v>4</v>
      </c>
      <c r="O14" s="134" t="s">
        <v>47</v>
      </c>
      <c r="P14" s="109">
        <f t="shared" si="2"/>
        <v>1</v>
      </c>
      <c r="Q14" s="135" t="s">
        <v>154</v>
      </c>
      <c r="R14" s="109">
        <f t="shared" si="3"/>
        <v>2</v>
      </c>
      <c r="S14" s="134" t="s">
        <v>55</v>
      </c>
      <c r="T14" s="109">
        <f t="shared" si="4"/>
        <v>4</v>
      </c>
      <c r="U14" s="90">
        <f t="shared" si="13"/>
        <v>1.87</v>
      </c>
      <c r="V14" s="90" t="str">
        <f t="shared" si="5"/>
        <v>Bajo (Priorizado)</v>
      </c>
      <c r="W14" s="136" t="str">
        <f t="shared" si="6"/>
        <v>Cada 4 años</v>
      </c>
      <c r="X14" s="134" t="str">
        <f t="shared" si="7"/>
        <v/>
      </c>
      <c r="Y14" s="134" t="str">
        <f t="shared" si="8"/>
        <v/>
      </c>
      <c r="Z14" s="134" t="str">
        <f t="shared" si="9"/>
        <v/>
      </c>
      <c r="AA14" s="134" t="str">
        <f t="shared" si="10"/>
        <v>Gestión de Comunicaciones</v>
      </c>
      <c r="AB14" s="91"/>
    </row>
    <row r="15" spans="2:28" s="92" customFormat="1" ht="38.25" x14ac:dyDescent="0.25">
      <c r="B15" s="88"/>
      <c r="C15" s="126" t="s">
        <v>164</v>
      </c>
      <c r="D15" s="127"/>
      <c r="E15" s="127"/>
      <c r="F15" s="127"/>
      <c r="G15" s="127"/>
      <c r="H15" s="105">
        <f t="shared" si="0"/>
        <v>0</v>
      </c>
      <c r="I15" s="89" t="str">
        <f t="shared" si="11"/>
        <v>Bajo</v>
      </c>
      <c r="J15" s="106">
        <f t="shared" si="12"/>
        <v>1</v>
      </c>
      <c r="K15" s="133" t="s">
        <v>111</v>
      </c>
      <c r="L15" s="107">
        <f>INDEX(Tiempo_Ult_Aud_Calif,MATCH('Priorización A'!K15,Tiempo_Ult_Aud_Def,0))</f>
        <v>3</v>
      </c>
      <c r="M15" s="134" t="s">
        <v>116</v>
      </c>
      <c r="N15" s="108">
        <f t="shared" si="1"/>
        <v>4</v>
      </c>
      <c r="O15" s="134" t="s">
        <v>47</v>
      </c>
      <c r="P15" s="109">
        <f t="shared" si="2"/>
        <v>1</v>
      </c>
      <c r="Q15" s="135" t="s">
        <v>154</v>
      </c>
      <c r="R15" s="109">
        <f t="shared" si="3"/>
        <v>2</v>
      </c>
      <c r="S15" s="134" t="s">
        <v>58</v>
      </c>
      <c r="T15" s="109">
        <f t="shared" si="4"/>
        <v>1</v>
      </c>
      <c r="U15" s="90">
        <f t="shared" si="13"/>
        <v>1.6899999999999997</v>
      </c>
      <c r="V15" s="90" t="str">
        <f t="shared" si="5"/>
        <v>Bajo (Priorizado)</v>
      </c>
      <c r="W15" s="136" t="str">
        <f t="shared" si="6"/>
        <v>Cada 4 años</v>
      </c>
      <c r="X15" s="134" t="str">
        <f t="shared" si="7"/>
        <v/>
      </c>
      <c r="Y15" s="134" t="str">
        <f t="shared" si="8"/>
        <v/>
      </c>
      <c r="Z15" s="134" t="str">
        <f t="shared" si="9"/>
        <v/>
      </c>
      <c r="AA15" s="134" t="str">
        <f t="shared" si="10"/>
        <v>Gestión de TI</v>
      </c>
      <c r="AB15" s="91"/>
    </row>
    <row r="16" spans="2:28" s="92" customFormat="1" ht="38.25" x14ac:dyDescent="0.25">
      <c r="B16" s="88"/>
      <c r="C16" s="126"/>
      <c r="D16" s="127"/>
      <c r="E16" s="127"/>
      <c r="F16" s="127"/>
      <c r="G16" s="127"/>
      <c r="H16" s="105">
        <f t="shared" si="0"/>
        <v>0</v>
      </c>
      <c r="I16" s="89" t="str">
        <f t="shared" si="11"/>
        <v>Bajo</v>
      </c>
      <c r="J16" s="106">
        <f t="shared" si="12"/>
        <v>1</v>
      </c>
      <c r="K16" s="133" t="s">
        <v>111</v>
      </c>
      <c r="L16" s="107">
        <f>INDEX(Tiempo_Ult_Aud_Calif,MATCH('Priorización A'!K16,Tiempo_Ult_Aud_Def,0))</f>
        <v>3</v>
      </c>
      <c r="M16" s="134" t="s">
        <v>116</v>
      </c>
      <c r="N16" s="108">
        <f t="shared" si="1"/>
        <v>4</v>
      </c>
      <c r="O16" s="134" t="s">
        <v>47</v>
      </c>
      <c r="P16" s="109">
        <f t="shared" si="2"/>
        <v>1</v>
      </c>
      <c r="Q16" s="135" t="s">
        <v>155</v>
      </c>
      <c r="R16" s="109">
        <f t="shared" si="3"/>
        <v>3</v>
      </c>
      <c r="S16" s="134" t="s">
        <v>55</v>
      </c>
      <c r="T16" s="109">
        <f t="shared" si="4"/>
        <v>4</v>
      </c>
      <c r="U16" s="90">
        <f t="shared" si="13"/>
        <v>2.35</v>
      </c>
      <c r="V16" s="90" t="str">
        <f t="shared" si="5"/>
        <v>Moderado</v>
      </c>
      <c r="W16" s="136" t="str">
        <f t="shared" si="6"/>
        <v>Cada 3 años</v>
      </c>
      <c r="X16" s="134" t="str">
        <f t="shared" si="7"/>
        <v/>
      </c>
      <c r="Y16" s="134" t="str">
        <f t="shared" si="8"/>
        <v/>
      </c>
      <c r="Z16" s="134">
        <f t="shared" si="9"/>
        <v>0</v>
      </c>
      <c r="AA16" s="134" t="str">
        <f t="shared" si="10"/>
        <v/>
      </c>
      <c r="AB16" s="91"/>
    </row>
    <row r="17" spans="2:28" s="92" customFormat="1" ht="38.25" x14ac:dyDescent="0.25">
      <c r="B17" s="88"/>
      <c r="C17" s="126"/>
      <c r="D17" s="127"/>
      <c r="E17" s="127"/>
      <c r="F17" s="127"/>
      <c r="G17" s="127"/>
      <c r="H17" s="105">
        <f t="shared" si="0"/>
        <v>0</v>
      </c>
      <c r="I17" s="89" t="str">
        <f t="shared" si="11"/>
        <v>Bajo</v>
      </c>
      <c r="J17" s="106">
        <f t="shared" si="12"/>
        <v>1</v>
      </c>
      <c r="K17" s="133" t="s">
        <v>111</v>
      </c>
      <c r="L17" s="107">
        <f>INDEX(Tiempo_Ult_Aud_Calif,MATCH('Priorización A'!K17,Tiempo_Ult_Aud_Def,0))</f>
        <v>3</v>
      </c>
      <c r="M17" s="134" t="s">
        <v>116</v>
      </c>
      <c r="N17" s="108">
        <f t="shared" si="1"/>
        <v>4</v>
      </c>
      <c r="O17" s="134" t="s">
        <v>150</v>
      </c>
      <c r="P17" s="109">
        <f t="shared" si="2"/>
        <v>3</v>
      </c>
      <c r="Q17" s="135" t="s">
        <v>155</v>
      </c>
      <c r="R17" s="109">
        <f t="shared" si="3"/>
        <v>3</v>
      </c>
      <c r="S17" s="134" t="s">
        <v>55</v>
      </c>
      <c r="T17" s="109">
        <f t="shared" si="4"/>
        <v>4</v>
      </c>
      <c r="U17" s="90">
        <f t="shared" si="13"/>
        <v>2.85</v>
      </c>
      <c r="V17" s="90" t="str">
        <f t="shared" si="5"/>
        <v>Moderado</v>
      </c>
      <c r="W17" s="136" t="str">
        <f t="shared" si="6"/>
        <v>Cada 3 años</v>
      </c>
      <c r="X17" s="134" t="str">
        <f t="shared" si="7"/>
        <v/>
      </c>
      <c r="Y17" s="134" t="str">
        <f t="shared" si="8"/>
        <v/>
      </c>
      <c r="Z17" s="134">
        <f t="shared" si="9"/>
        <v>0</v>
      </c>
      <c r="AA17" s="134" t="str">
        <f t="shared" si="10"/>
        <v/>
      </c>
      <c r="AB17" s="91"/>
    </row>
    <row r="18" spans="2:28" s="92" customFormat="1" ht="38.25" x14ac:dyDescent="0.25">
      <c r="B18" s="88"/>
      <c r="C18" s="126"/>
      <c r="D18" s="127"/>
      <c r="E18" s="127"/>
      <c r="F18" s="127"/>
      <c r="G18" s="127"/>
      <c r="H18" s="105">
        <f t="shared" si="0"/>
        <v>0</v>
      </c>
      <c r="I18" s="89" t="str">
        <f t="shared" si="11"/>
        <v>Bajo</v>
      </c>
      <c r="J18" s="106">
        <f t="shared" si="12"/>
        <v>1</v>
      </c>
      <c r="K18" s="133" t="s">
        <v>111</v>
      </c>
      <c r="L18" s="107">
        <f>INDEX(Tiempo_Ult_Aud_Calif,MATCH('Priorización A'!K18,Tiempo_Ult_Aud_Def,0))</f>
        <v>3</v>
      </c>
      <c r="M18" s="134" t="s">
        <v>116</v>
      </c>
      <c r="N18" s="108">
        <f t="shared" si="1"/>
        <v>4</v>
      </c>
      <c r="O18" s="134" t="s">
        <v>47</v>
      </c>
      <c r="P18" s="109">
        <f t="shared" si="2"/>
        <v>1</v>
      </c>
      <c r="Q18" s="135" t="s">
        <v>155</v>
      </c>
      <c r="R18" s="109">
        <f t="shared" si="3"/>
        <v>3</v>
      </c>
      <c r="S18" s="134" t="s">
        <v>55</v>
      </c>
      <c r="T18" s="109">
        <f t="shared" si="4"/>
        <v>4</v>
      </c>
      <c r="U18" s="90">
        <f t="shared" si="13"/>
        <v>2.35</v>
      </c>
      <c r="V18" s="90" t="str">
        <f t="shared" si="5"/>
        <v>Moderado</v>
      </c>
      <c r="W18" s="136" t="str">
        <f t="shared" si="6"/>
        <v>Cada 3 años</v>
      </c>
      <c r="X18" s="134" t="str">
        <f t="shared" si="7"/>
        <v/>
      </c>
      <c r="Y18" s="134" t="str">
        <f t="shared" si="8"/>
        <v/>
      </c>
      <c r="Z18" s="134">
        <f t="shared" si="9"/>
        <v>0</v>
      </c>
      <c r="AA18" s="134" t="str">
        <f t="shared" si="10"/>
        <v/>
      </c>
      <c r="AB18" s="91"/>
    </row>
    <row r="19" spans="2:28" s="92" customFormat="1" ht="38.25" x14ac:dyDescent="0.25">
      <c r="B19" s="88"/>
      <c r="C19" s="126"/>
      <c r="D19" s="127"/>
      <c r="E19" s="127"/>
      <c r="F19" s="127"/>
      <c r="G19" s="127"/>
      <c r="H19" s="105">
        <f t="shared" si="0"/>
        <v>0</v>
      </c>
      <c r="I19" s="89" t="str">
        <f t="shared" si="11"/>
        <v>Bajo</v>
      </c>
      <c r="J19" s="106">
        <f t="shared" si="12"/>
        <v>1</v>
      </c>
      <c r="K19" s="133" t="s">
        <v>111</v>
      </c>
      <c r="L19" s="107">
        <f>INDEX(Tiempo_Ult_Aud_Calif,MATCH('Priorización A'!K19,Tiempo_Ult_Aud_Def,0))</f>
        <v>3</v>
      </c>
      <c r="M19" s="134" t="s">
        <v>116</v>
      </c>
      <c r="N19" s="108">
        <f t="shared" si="1"/>
        <v>4</v>
      </c>
      <c r="O19" s="134" t="s">
        <v>151</v>
      </c>
      <c r="P19" s="109">
        <f t="shared" si="2"/>
        <v>4</v>
      </c>
      <c r="Q19" s="135" t="s">
        <v>156</v>
      </c>
      <c r="R19" s="109">
        <f t="shared" si="3"/>
        <v>4</v>
      </c>
      <c r="S19" s="134" t="s">
        <v>55</v>
      </c>
      <c r="T19" s="109">
        <f t="shared" si="4"/>
        <v>4</v>
      </c>
      <c r="U19" s="90">
        <f t="shared" si="13"/>
        <v>3.28</v>
      </c>
      <c r="V19" s="90" t="str">
        <f t="shared" si="5"/>
        <v>Alto</v>
      </c>
      <c r="W19" s="136" t="str">
        <f t="shared" si="6"/>
        <v>Cada 2 años</v>
      </c>
      <c r="X19" s="134" t="str">
        <f t="shared" si="7"/>
        <v/>
      </c>
      <c r="Y19" s="134">
        <f t="shared" si="8"/>
        <v>0</v>
      </c>
      <c r="Z19" s="134" t="str">
        <f t="shared" si="9"/>
        <v/>
      </c>
      <c r="AA19" s="134">
        <f t="shared" si="10"/>
        <v>0</v>
      </c>
      <c r="AB19" s="91"/>
    </row>
    <row r="20" spans="2:28" s="92" customFormat="1" ht="38.25" x14ac:dyDescent="0.25">
      <c r="B20" s="88"/>
      <c r="C20" s="126"/>
      <c r="D20" s="127"/>
      <c r="E20" s="127"/>
      <c r="F20" s="127"/>
      <c r="G20" s="127"/>
      <c r="H20" s="105">
        <f t="shared" si="0"/>
        <v>0</v>
      </c>
      <c r="I20" s="89" t="str">
        <f t="shared" si="11"/>
        <v>Bajo</v>
      </c>
      <c r="J20" s="106">
        <f t="shared" si="12"/>
        <v>1</v>
      </c>
      <c r="K20" s="133" t="s">
        <v>111</v>
      </c>
      <c r="L20" s="107">
        <f>INDEX(Tiempo_Ult_Aud_Calif,MATCH('Priorización A'!K20,Tiempo_Ult_Aud_Def,0))</f>
        <v>3</v>
      </c>
      <c r="M20" s="134" t="s">
        <v>116</v>
      </c>
      <c r="N20" s="108">
        <f t="shared" si="1"/>
        <v>4</v>
      </c>
      <c r="O20" s="134" t="s">
        <v>47</v>
      </c>
      <c r="P20" s="109">
        <f t="shared" si="2"/>
        <v>1</v>
      </c>
      <c r="Q20" s="135" t="s">
        <v>155</v>
      </c>
      <c r="R20" s="109">
        <f t="shared" si="3"/>
        <v>3</v>
      </c>
      <c r="S20" s="134" t="s">
        <v>55</v>
      </c>
      <c r="T20" s="109">
        <f t="shared" si="4"/>
        <v>4</v>
      </c>
      <c r="U20" s="90">
        <f t="shared" si="13"/>
        <v>2.35</v>
      </c>
      <c r="V20" s="90" t="str">
        <f t="shared" si="5"/>
        <v>Moderado</v>
      </c>
      <c r="W20" s="136" t="str">
        <f t="shared" si="6"/>
        <v>Cada 3 años</v>
      </c>
      <c r="X20" s="134" t="str">
        <f t="shared" si="7"/>
        <v/>
      </c>
      <c r="Y20" s="134" t="str">
        <f t="shared" si="8"/>
        <v/>
      </c>
      <c r="Z20" s="134">
        <f t="shared" si="9"/>
        <v>0</v>
      </c>
      <c r="AA20" s="134" t="str">
        <f t="shared" si="10"/>
        <v/>
      </c>
      <c r="AB20" s="91"/>
    </row>
    <row r="21" spans="2:28" s="92" customFormat="1" ht="38.25" x14ac:dyDescent="0.25">
      <c r="B21" s="88"/>
      <c r="C21" s="126"/>
      <c r="D21" s="127"/>
      <c r="E21" s="127"/>
      <c r="F21" s="127"/>
      <c r="G21" s="127"/>
      <c r="H21" s="105">
        <f t="shared" si="0"/>
        <v>0</v>
      </c>
      <c r="I21" s="89" t="str">
        <f t="shared" si="11"/>
        <v>Bajo</v>
      </c>
      <c r="J21" s="106">
        <f t="shared" si="12"/>
        <v>1</v>
      </c>
      <c r="K21" s="133" t="s">
        <v>111</v>
      </c>
      <c r="L21" s="107">
        <f>INDEX(Tiempo_Ult_Aud_Calif,MATCH('Priorización A'!K21,Tiempo_Ult_Aud_Def,0))</f>
        <v>3</v>
      </c>
      <c r="M21" s="134" t="s">
        <v>116</v>
      </c>
      <c r="N21" s="108">
        <f t="shared" si="1"/>
        <v>4</v>
      </c>
      <c r="O21" s="134" t="s">
        <v>47</v>
      </c>
      <c r="P21" s="109">
        <f t="shared" si="2"/>
        <v>1</v>
      </c>
      <c r="Q21" s="135" t="s">
        <v>155</v>
      </c>
      <c r="R21" s="109">
        <f t="shared" si="3"/>
        <v>3</v>
      </c>
      <c r="S21" s="134" t="s">
        <v>55</v>
      </c>
      <c r="T21" s="109">
        <f t="shared" si="4"/>
        <v>4</v>
      </c>
      <c r="U21" s="90">
        <f t="shared" si="13"/>
        <v>2.35</v>
      </c>
      <c r="V21" s="90" t="str">
        <f t="shared" si="5"/>
        <v>Moderado</v>
      </c>
      <c r="W21" s="136" t="str">
        <f t="shared" si="6"/>
        <v>Cada 3 años</v>
      </c>
      <c r="X21" s="134" t="str">
        <f t="shared" si="7"/>
        <v/>
      </c>
      <c r="Y21" s="134" t="str">
        <f t="shared" si="8"/>
        <v/>
      </c>
      <c r="Z21" s="134">
        <f t="shared" si="9"/>
        <v>0</v>
      </c>
      <c r="AA21" s="134" t="str">
        <f t="shared" si="10"/>
        <v/>
      </c>
      <c r="AB21" s="91"/>
    </row>
    <row r="22" spans="2:28" s="92" customFormat="1" ht="38.25" x14ac:dyDescent="0.25">
      <c r="B22" s="88"/>
      <c r="C22" s="126"/>
      <c r="D22" s="127"/>
      <c r="E22" s="127"/>
      <c r="F22" s="127"/>
      <c r="G22" s="127"/>
      <c r="H22" s="105">
        <f t="shared" si="0"/>
        <v>0</v>
      </c>
      <c r="I22" s="89" t="str">
        <f t="shared" si="11"/>
        <v>Bajo</v>
      </c>
      <c r="J22" s="106">
        <f t="shared" si="12"/>
        <v>1</v>
      </c>
      <c r="K22" s="133" t="s">
        <v>111</v>
      </c>
      <c r="L22" s="107">
        <f>INDEX(Tiempo_Ult_Aud_Calif,MATCH('Priorización A'!K22,Tiempo_Ult_Aud_Def,0))</f>
        <v>3</v>
      </c>
      <c r="M22" s="134" t="s">
        <v>116</v>
      </c>
      <c r="N22" s="108">
        <f t="shared" si="1"/>
        <v>4</v>
      </c>
      <c r="O22" s="134" t="s">
        <v>47</v>
      </c>
      <c r="P22" s="109">
        <f t="shared" si="2"/>
        <v>1</v>
      </c>
      <c r="Q22" s="135" t="s">
        <v>155</v>
      </c>
      <c r="R22" s="109">
        <f t="shared" si="3"/>
        <v>3</v>
      </c>
      <c r="S22" s="134" t="s">
        <v>55</v>
      </c>
      <c r="T22" s="109">
        <f t="shared" si="4"/>
        <v>4</v>
      </c>
      <c r="U22" s="90">
        <f t="shared" si="13"/>
        <v>2.35</v>
      </c>
      <c r="V22" s="90" t="str">
        <f t="shared" si="5"/>
        <v>Moderado</v>
      </c>
      <c r="W22" s="136" t="str">
        <f t="shared" si="6"/>
        <v>Cada 3 años</v>
      </c>
      <c r="X22" s="134" t="str">
        <f t="shared" si="7"/>
        <v/>
      </c>
      <c r="Y22" s="134" t="str">
        <f t="shared" si="8"/>
        <v/>
      </c>
      <c r="Z22" s="134">
        <f t="shared" si="9"/>
        <v>0</v>
      </c>
      <c r="AA22" s="134" t="str">
        <f t="shared" si="10"/>
        <v/>
      </c>
      <c r="AB22" s="91"/>
    </row>
    <row r="23" spans="2:28" s="92" customFormat="1" ht="38.25" x14ac:dyDescent="0.25">
      <c r="B23" s="88"/>
      <c r="C23" s="126"/>
      <c r="D23" s="127"/>
      <c r="E23" s="127"/>
      <c r="F23" s="127"/>
      <c r="G23" s="127"/>
      <c r="H23" s="105">
        <f t="shared" si="0"/>
        <v>0</v>
      </c>
      <c r="I23" s="89" t="str">
        <f t="shared" si="11"/>
        <v>Bajo</v>
      </c>
      <c r="J23" s="106">
        <f t="shared" si="12"/>
        <v>1</v>
      </c>
      <c r="K23" s="133" t="s">
        <v>111</v>
      </c>
      <c r="L23" s="107">
        <f>INDEX(Tiempo_Ult_Aud_Calif,MATCH('Priorización A'!K23,Tiempo_Ult_Aud_Def,0))</f>
        <v>3</v>
      </c>
      <c r="M23" s="134" t="s">
        <v>116</v>
      </c>
      <c r="N23" s="108">
        <f t="shared" si="1"/>
        <v>4</v>
      </c>
      <c r="O23" s="134" t="s">
        <v>47</v>
      </c>
      <c r="P23" s="109">
        <f t="shared" si="2"/>
        <v>1</v>
      </c>
      <c r="Q23" s="135" t="s">
        <v>155</v>
      </c>
      <c r="R23" s="109">
        <f t="shared" si="3"/>
        <v>3</v>
      </c>
      <c r="S23" s="134" t="s">
        <v>55</v>
      </c>
      <c r="T23" s="109">
        <f t="shared" si="4"/>
        <v>4</v>
      </c>
      <c r="U23" s="90">
        <f t="shared" si="13"/>
        <v>2.35</v>
      </c>
      <c r="V23" s="90" t="str">
        <f t="shared" si="5"/>
        <v>Moderado</v>
      </c>
      <c r="W23" s="136" t="str">
        <f t="shared" si="6"/>
        <v>Cada 3 años</v>
      </c>
      <c r="X23" s="134" t="str">
        <f t="shared" si="7"/>
        <v/>
      </c>
      <c r="Y23" s="134" t="str">
        <f t="shared" si="8"/>
        <v/>
      </c>
      <c r="Z23" s="134">
        <f t="shared" si="9"/>
        <v>0</v>
      </c>
      <c r="AA23" s="134" t="str">
        <f t="shared" si="10"/>
        <v/>
      </c>
      <c r="AB23" s="91"/>
    </row>
    <row r="24" spans="2:28" s="92" customFormat="1" ht="38.25" x14ac:dyDescent="0.25">
      <c r="B24" s="88"/>
      <c r="C24" s="126"/>
      <c r="D24" s="127"/>
      <c r="E24" s="127"/>
      <c r="F24" s="127"/>
      <c r="G24" s="127"/>
      <c r="H24" s="105">
        <f t="shared" si="0"/>
        <v>0</v>
      </c>
      <c r="I24" s="89" t="str">
        <f t="shared" si="11"/>
        <v>Bajo</v>
      </c>
      <c r="J24" s="106">
        <f t="shared" si="12"/>
        <v>1</v>
      </c>
      <c r="K24" s="133" t="s">
        <v>111</v>
      </c>
      <c r="L24" s="107">
        <f>INDEX(Tiempo_Ult_Aud_Calif,MATCH('Priorización A'!K24,Tiempo_Ult_Aud_Def,0))</f>
        <v>3</v>
      </c>
      <c r="M24" s="134" t="s">
        <v>116</v>
      </c>
      <c r="N24" s="108">
        <f t="shared" si="1"/>
        <v>4</v>
      </c>
      <c r="O24" s="134" t="s">
        <v>47</v>
      </c>
      <c r="P24" s="109">
        <f t="shared" si="2"/>
        <v>1</v>
      </c>
      <c r="Q24" s="135" t="s">
        <v>156</v>
      </c>
      <c r="R24" s="109">
        <f t="shared" si="3"/>
        <v>4</v>
      </c>
      <c r="S24" s="134" t="s">
        <v>55</v>
      </c>
      <c r="T24" s="109">
        <f t="shared" si="4"/>
        <v>4</v>
      </c>
      <c r="U24" s="90">
        <f t="shared" si="13"/>
        <v>2.5299999999999998</v>
      </c>
      <c r="V24" s="90" t="str">
        <f t="shared" si="5"/>
        <v>Moderado</v>
      </c>
      <c r="W24" s="136" t="str">
        <f t="shared" si="6"/>
        <v>Cada 3 años</v>
      </c>
      <c r="X24" s="134" t="str">
        <f t="shared" si="7"/>
        <v/>
      </c>
      <c r="Y24" s="134" t="str">
        <f t="shared" si="8"/>
        <v/>
      </c>
      <c r="Z24" s="134">
        <f t="shared" si="9"/>
        <v>0</v>
      </c>
      <c r="AA24" s="134" t="str">
        <f t="shared" si="10"/>
        <v/>
      </c>
      <c r="AB24" s="91"/>
    </row>
    <row r="25" spans="2:28" s="92" customFormat="1" ht="38.25" x14ac:dyDescent="0.25">
      <c r="B25" s="88"/>
      <c r="C25" s="126"/>
      <c r="D25" s="127"/>
      <c r="E25" s="127"/>
      <c r="F25" s="127"/>
      <c r="G25" s="127"/>
      <c r="H25" s="105">
        <f t="shared" si="0"/>
        <v>0</v>
      </c>
      <c r="I25" s="89" t="str">
        <f t="shared" si="11"/>
        <v>Bajo</v>
      </c>
      <c r="J25" s="106">
        <f t="shared" si="12"/>
        <v>1</v>
      </c>
      <c r="K25" s="133" t="s">
        <v>111</v>
      </c>
      <c r="L25" s="107">
        <f>INDEX(Tiempo_Ult_Aud_Calif,MATCH('Priorización A'!K25,Tiempo_Ult_Aud_Def,0))</f>
        <v>3</v>
      </c>
      <c r="M25" s="134" t="s">
        <v>116</v>
      </c>
      <c r="N25" s="108">
        <f t="shared" si="1"/>
        <v>4</v>
      </c>
      <c r="O25" s="134" t="s">
        <v>47</v>
      </c>
      <c r="P25" s="109">
        <f t="shared" si="2"/>
        <v>1</v>
      </c>
      <c r="Q25" s="135" t="s">
        <v>156</v>
      </c>
      <c r="R25" s="109">
        <f t="shared" si="3"/>
        <v>4</v>
      </c>
      <c r="S25" s="134" t="s">
        <v>55</v>
      </c>
      <c r="T25" s="109">
        <f t="shared" si="4"/>
        <v>4</v>
      </c>
      <c r="U25" s="90">
        <f t="shared" si="13"/>
        <v>2.5299999999999998</v>
      </c>
      <c r="V25" s="90" t="str">
        <f t="shared" si="5"/>
        <v>Moderado</v>
      </c>
      <c r="W25" s="136" t="str">
        <f t="shared" si="6"/>
        <v>Cada 3 años</v>
      </c>
      <c r="X25" s="134" t="str">
        <f t="shared" si="7"/>
        <v/>
      </c>
      <c r="Y25" s="134" t="str">
        <f t="shared" si="8"/>
        <v/>
      </c>
      <c r="Z25" s="134">
        <f t="shared" si="9"/>
        <v>0</v>
      </c>
      <c r="AA25" s="134" t="str">
        <f t="shared" si="10"/>
        <v/>
      </c>
      <c r="AB25" s="91"/>
    </row>
    <row r="26" spans="2:28" s="92" customFormat="1" ht="38.25" x14ac:dyDescent="0.25">
      <c r="B26" s="88"/>
      <c r="C26" s="126"/>
      <c r="D26" s="127"/>
      <c r="E26" s="127"/>
      <c r="F26" s="127"/>
      <c r="G26" s="127"/>
      <c r="H26" s="105">
        <f t="shared" si="0"/>
        <v>0</v>
      </c>
      <c r="I26" s="89" t="str">
        <f t="shared" si="11"/>
        <v>Bajo</v>
      </c>
      <c r="J26" s="106">
        <f t="shared" si="12"/>
        <v>1</v>
      </c>
      <c r="K26" s="133" t="s">
        <v>111</v>
      </c>
      <c r="L26" s="107">
        <f>INDEX(Tiempo_Ult_Aud_Calif,MATCH('Priorización A'!K26,Tiempo_Ult_Aud_Def,0))</f>
        <v>3</v>
      </c>
      <c r="M26" s="134" t="s">
        <v>116</v>
      </c>
      <c r="N26" s="108">
        <f t="shared" si="1"/>
        <v>4</v>
      </c>
      <c r="O26" s="134" t="s">
        <v>47</v>
      </c>
      <c r="P26" s="109">
        <f t="shared" si="2"/>
        <v>1</v>
      </c>
      <c r="Q26" s="135" t="s">
        <v>156</v>
      </c>
      <c r="R26" s="109">
        <f t="shared" si="3"/>
        <v>4</v>
      </c>
      <c r="S26" s="134" t="s">
        <v>55</v>
      </c>
      <c r="T26" s="109">
        <f t="shared" si="4"/>
        <v>4</v>
      </c>
      <c r="U26" s="90">
        <f t="shared" si="13"/>
        <v>2.5299999999999998</v>
      </c>
      <c r="V26" s="90" t="str">
        <f t="shared" si="5"/>
        <v>Moderado</v>
      </c>
      <c r="W26" s="136" t="str">
        <f t="shared" si="6"/>
        <v>Cada 3 años</v>
      </c>
      <c r="X26" s="134" t="str">
        <f t="shared" si="7"/>
        <v/>
      </c>
      <c r="Y26" s="134" t="str">
        <f t="shared" si="8"/>
        <v/>
      </c>
      <c r="Z26" s="134">
        <f t="shared" si="9"/>
        <v>0</v>
      </c>
      <c r="AA26" s="134" t="str">
        <f t="shared" si="10"/>
        <v/>
      </c>
      <c r="AB26" s="91"/>
    </row>
    <row r="27" spans="2:28" s="92" customFormat="1" ht="38.25" x14ac:dyDescent="0.25">
      <c r="B27" s="88"/>
      <c r="C27" s="126"/>
      <c r="D27" s="127"/>
      <c r="E27" s="127"/>
      <c r="F27" s="127"/>
      <c r="G27" s="127"/>
      <c r="H27" s="105">
        <f t="shared" si="0"/>
        <v>0</v>
      </c>
      <c r="I27" s="89" t="str">
        <f t="shared" si="11"/>
        <v>Bajo</v>
      </c>
      <c r="J27" s="106">
        <f t="shared" si="12"/>
        <v>1</v>
      </c>
      <c r="K27" s="133" t="s">
        <v>111</v>
      </c>
      <c r="L27" s="107">
        <f>INDEX(Tiempo_Ult_Aud_Calif,MATCH('Priorización A'!K27,Tiempo_Ult_Aud_Def,0))</f>
        <v>3</v>
      </c>
      <c r="M27" s="134" t="s">
        <v>116</v>
      </c>
      <c r="N27" s="108">
        <f t="shared" si="1"/>
        <v>4</v>
      </c>
      <c r="O27" s="134" t="s">
        <v>47</v>
      </c>
      <c r="P27" s="109">
        <f t="shared" si="2"/>
        <v>1</v>
      </c>
      <c r="Q27" s="135" t="s">
        <v>156</v>
      </c>
      <c r="R27" s="109">
        <f t="shared" si="3"/>
        <v>4</v>
      </c>
      <c r="S27" s="134" t="s">
        <v>55</v>
      </c>
      <c r="T27" s="109">
        <f t="shared" si="4"/>
        <v>4</v>
      </c>
      <c r="U27" s="90">
        <f t="shared" si="13"/>
        <v>2.5299999999999998</v>
      </c>
      <c r="V27" s="90" t="str">
        <f t="shared" si="5"/>
        <v>Moderado</v>
      </c>
      <c r="W27" s="136" t="str">
        <f t="shared" si="6"/>
        <v>Cada 3 años</v>
      </c>
      <c r="X27" s="134" t="str">
        <f t="shared" si="7"/>
        <v/>
      </c>
      <c r="Y27" s="134" t="str">
        <f t="shared" si="8"/>
        <v/>
      </c>
      <c r="Z27" s="134">
        <f t="shared" si="9"/>
        <v>0</v>
      </c>
      <c r="AA27" s="134" t="str">
        <f t="shared" si="10"/>
        <v/>
      </c>
      <c r="AB27" s="91"/>
    </row>
    <row r="28" spans="2:28" s="92" customFormat="1" ht="38.25" x14ac:dyDescent="0.25">
      <c r="B28" s="88"/>
      <c r="C28" s="126"/>
      <c r="D28" s="127"/>
      <c r="E28" s="127"/>
      <c r="F28" s="127"/>
      <c r="G28" s="127"/>
      <c r="H28" s="105">
        <f t="shared" si="0"/>
        <v>0</v>
      </c>
      <c r="I28" s="89" t="str">
        <f t="shared" si="11"/>
        <v>Bajo</v>
      </c>
      <c r="J28" s="106">
        <f t="shared" si="12"/>
        <v>1</v>
      </c>
      <c r="K28" s="133" t="s">
        <v>111</v>
      </c>
      <c r="L28" s="107">
        <f>INDEX(Tiempo_Ult_Aud_Calif,MATCH('Priorización A'!K28,Tiempo_Ult_Aud_Def,0))</f>
        <v>3</v>
      </c>
      <c r="M28" s="134" t="s">
        <v>116</v>
      </c>
      <c r="N28" s="108">
        <f t="shared" si="1"/>
        <v>4</v>
      </c>
      <c r="O28" s="134" t="s">
        <v>47</v>
      </c>
      <c r="P28" s="109">
        <f t="shared" si="2"/>
        <v>1</v>
      </c>
      <c r="Q28" s="135" t="s">
        <v>156</v>
      </c>
      <c r="R28" s="109">
        <f t="shared" si="3"/>
        <v>4</v>
      </c>
      <c r="S28" s="134" t="s">
        <v>55</v>
      </c>
      <c r="T28" s="109">
        <f t="shared" si="4"/>
        <v>4</v>
      </c>
      <c r="U28" s="90">
        <f t="shared" si="13"/>
        <v>2.5299999999999998</v>
      </c>
      <c r="V28" s="90" t="str">
        <f t="shared" si="5"/>
        <v>Moderado</v>
      </c>
      <c r="W28" s="136" t="str">
        <f t="shared" si="6"/>
        <v>Cada 3 años</v>
      </c>
      <c r="X28" s="134" t="str">
        <f t="shared" si="7"/>
        <v/>
      </c>
      <c r="Y28" s="134" t="str">
        <f t="shared" si="8"/>
        <v/>
      </c>
      <c r="Z28" s="134">
        <f t="shared" si="9"/>
        <v>0</v>
      </c>
      <c r="AA28" s="134" t="str">
        <f t="shared" si="10"/>
        <v/>
      </c>
      <c r="AB28" s="91"/>
    </row>
    <row r="29" spans="2:28" s="92" customFormat="1" ht="38.25" x14ac:dyDescent="0.25">
      <c r="B29" s="88"/>
      <c r="C29" s="126"/>
      <c r="D29" s="127"/>
      <c r="E29" s="127"/>
      <c r="F29" s="127"/>
      <c r="G29" s="127"/>
      <c r="H29" s="105">
        <f t="shared" si="0"/>
        <v>0</v>
      </c>
      <c r="I29" s="89" t="str">
        <f t="shared" si="11"/>
        <v>Bajo</v>
      </c>
      <c r="J29" s="106">
        <f t="shared" si="12"/>
        <v>1</v>
      </c>
      <c r="K29" s="133" t="s">
        <v>111</v>
      </c>
      <c r="L29" s="107">
        <f>INDEX(Tiempo_Ult_Aud_Calif,MATCH('Priorización A'!K29,Tiempo_Ult_Aud_Def,0))</f>
        <v>3</v>
      </c>
      <c r="M29" s="134" t="s">
        <v>116</v>
      </c>
      <c r="N29" s="108">
        <f t="shared" si="1"/>
        <v>4</v>
      </c>
      <c r="O29" s="134" t="s">
        <v>47</v>
      </c>
      <c r="P29" s="109">
        <f t="shared" si="2"/>
        <v>1</v>
      </c>
      <c r="Q29" s="135" t="s">
        <v>156</v>
      </c>
      <c r="R29" s="109">
        <f t="shared" si="3"/>
        <v>4</v>
      </c>
      <c r="S29" s="134" t="s">
        <v>55</v>
      </c>
      <c r="T29" s="109">
        <f t="shared" si="4"/>
        <v>4</v>
      </c>
      <c r="U29" s="90">
        <f t="shared" si="13"/>
        <v>2.5299999999999998</v>
      </c>
      <c r="V29" s="90" t="str">
        <f t="shared" si="5"/>
        <v>Moderado</v>
      </c>
      <c r="W29" s="136" t="str">
        <f t="shared" si="6"/>
        <v>Cada 3 años</v>
      </c>
      <c r="X29" s="134" t="str">
        <f t="shared" si="7"/>
        <v/>
      </c>
      <c r="Y29" s="134" t="str">
        <f t="shared" si="8"/>
        <v/>
      </c>
      <c r="Z29" s="134">
        <f t="shared" si="9"/>
        <v>0</v>
      </c>
      <c r="AA29" s="134" t="str">
        <f t="shared" si="10"/>
        <v/>
      </c>
      <c r="AB29" s="91"/>
    </row>
    <row r="30" spans="2:28" s="92" customFormat="1" ht="38.25" x14ac:dyDescent="0.25">
      <c r="B30" s="88"/>
      <c r="C30" s="126"/>
      <c r="D30" s="127"/>
      <c r="E30" s="127"/>
      <c r="F30" s="127"/>
      <c r="G30" s="127"/>
      <c r="H30" s="105">
        <f t="shared" si="0"/>
        <v>0</v>
      </c>
      <c r="I30" s="89" t="str">
        <f t="shared" si="11"/>
        <v>Bajo</v>
      </c>
      <c r="J30" s="106">
        <f t="shared" si="12"/>
        <v>1</v>
      </c>
      <c r="K30" s="133" t="s">
        <v>111</v>
      </c>
      <c r="L30" s="107">
        <f>INDEX(Tiempo_Ult_Aud_Calif,MATCH('Priorización A'!K30,Tiempo_Ult_Aud_Def,0))</f>
        <v>3</v>
      </c>
      <c r="M30" s="134" t="s">
        <v>116</v>
      </c>
      <c r="N30" s="108">
        <f t="shared" si="1"/>
        <v>4</v>
      </c>
      <c r="O30" s="134" t="s">
        <v>47</v>
      </c>
      <c r="P30" s="109">
        <f t="shared" si="2"/>
        <v>1</v>
      </c>
      <c r="Q30" s="135" t="s">
        <v>156</v>
      </c>
      <c r="R30" s="109">
        <f t="shared" si="3"/>
        <v>4</v>
      </c>
      <c r="S30" s="134" t="s">
        <v>55</v>
      </c>
      <c r="T30" s="109">
        <f t="shared" si="4"/>
        <v>4</v>
      </c>
      <c r="U30" s="90">
        <f t="shared" si="13"/>
        <v>2.5299999999999998</v>
      </c>
      <c r="V30" s="90" t="str">
        <f t="shared" si="5"/>
        <v>Moderado</v>
      </c>
      <c r="W30" s="136" t="str">
        <f t="shared" si="6"/>
        <v>Cada 3 años</v>
      </c>
      <c r="X30" s="134" t="str">
        <f t="shared" si="7"/>
        <v/>
      </c>
      <c r="Y30" s="134" t="str">
        <f t="shared" si="8"/>
        <v/>
      </c>
      <c r="Z30" s="134">
        <f t="shared" si="9"/>
        <v>0</v>
      </c>
      <c r="AA30" s="134" t="str">
        <f t="shared" si="10"/>
        <v/>
      </c>
      <c r="AB30" s="91"/>
    </row>
    <row r="31" spans="2:28" s="92" customFormat="1" ht="38.25" x14ac:dyDescent="0.25">
      <c r="B31" s="88"/>
      <c r="C31" s="126"/>
      <c r="D31" s="127"/>
      <c r="E31" s="127"/>
      <c r="F31" s="127"/>
      <c r="G31" s="127"/>
      <c r="H31" s="105">
        <f t="shared" si="0"/>
        <v>0</v>
      </c>
      <c r="I31" s="89" t="str">
        <f t="shared" si="11"/>
        <v>Bajo</v>
      </c>
      <c r="J31" s="106">
        <f t="shared" si="12"/>
        <v>1</v>
      </c>
      <c r="K31" s="133" t="s">
        <v>111</v>
      </c>
      <c r="L31" s="107">
        <f>INDEX(Tiempo_Ult_Aud_Calif,MATCH('Priorización A'!K31,Tiempo_Ult_Aud_Def,0))</f>
        <v>3</v>
      </c>
      <c r="M31" s="134" t="s">
        <v>116</v>
      </c>
      <c r="N31" s="108">
        <f t="shared" si="1"/>
        <v>4</v>
      </c>
      <c r="O31" s="134" t="s">
        <v>47</v>
      </c>
      <c r="P31" s="109">
        <f t="shared" si="2"/>
        <v>1</v>
      </c>
      <c r="Q31" s="135" t="s">
        <v>156</v>
      </c>
      <c r="R31" s="109">
        <f t="shared" si="3"/>
        <v>4</v>
      </c>
      <c r="S31" s="134" t="s">
        <v>55</v>
      </c>
      <c r="T31" s="109">
        <f t="shared" si="4"/>
        <v>4</v>
      </c>
      <c r="U31" s="90">
        <f t="shared" si="13"/>
        <v>2.5299999999999998</v>
      </c>
      <c r="V31" s="90" t="str">
        <f t="shared" si="5"/>
        <v>Moderado</v>
      </c>
      <c r="W31" s="136" t="str">
        <f t="shared" si="6"/>
        <v>Cada 3 años</v>
      </c>
      <c r="X31" s="134" t="str">
        <f t="shared" si="7"/>
        <v/>
      </c>
      <c r="Y31" s="134" t="str">
        <f t="shared" si="8"/>
        <v/>
      </c>
      <c r="Z31" s="134">
        <f t="shared" si="9"/>
        <v>0</v>
      </c>
      <c r="AA31" s="134" t="str">
        <f t="shared" si="10"/>
        <v/>
      </c>
      <c r="AB31" s="91"/>
    </row>
    <row r="32" spans="2:28" s="92" customFormat="1" ht="38.25" x14ac:dyDescent="0.25">
      <c r="B32" s="88"/>
      <c r="C32" s="126"/>
      <c r="D32" s="127"/>
      <c r="E32" s="127"/>
      <c r="F32" s="127"/>
      <c r="G32" s="127"/>
      <c r="H32" s="105">
        <f t="shared" si="0"/>
        <v>0</v>
      </c>
      <c r="I32" s="89" t="str">
        <f t="shared" si="11"/>
        <v>Bajo</v>
      </c>
      <c r="J32" s="106">
        <f t="shared" si="12"/>
        <v>1</v>
      </c>
      <c r="K32" s="133" t="s">
        <v>111</v>
      </c>
      <c r="L32" s="107">
        <f>INDEX(Tiempo_Ult_Aud_Calif,MATCH('Priorización A'!K32,Tiempo_Ult_Aud_Def,0))</f>
        <v>3</v>
      </c>
      <c r="M32" s="134" t="s">
        <v>116</v>
      </c>
      <c r="N32" s="108">
        <f t="shared" si="1"/>
        <v>4</v>
      </c>
      <c r="O32" s="134" t="s">
        <v>47</v>
      </c>
      <c r="P32" s="109">
        <f t="shared" si="2"/>
        <v>1</v>
      </c>
      <c r="Q32" s="135" t="s">
        <v>156</v>
      </c>
      <c r="R32" s="109">
        <f t="shared" si="3"/>
        <v>4</v>
      </c>
      <c r="S32" s="134" t="s">
        <v>55</v>
      </c>
      <c r="T32" s="109">
        <f t="shared" si="4"/>
        <v>4</v>
      </c>
      <c r="U32" s="90">
        <f t="shared" si="13"/>
        <v>2.5299999999999998</v>
      </c>
      <c r="V32" s="90" t="str">
        <f t="shared" si="5"/>
        <v>Moderado</v>
      </c>
      <c r="W32" s="136" t="str">
        <f t="shared" si="6"/>
        <v>Cada 3 años</v>
      </c>
      <c r="X32" s="134" t="str">
        <f t="shared" si="7"/>
        <v/>
      </c>
      <c r="Y32" s="134" t="str">
        <f t="shared" si="8"/>
        <v/>
      </c>
      <c r="Z32" s="134">
        <f t="shared" si="9"/>
        <v>0</v>
      </c>
      <c r="AA32" s="134" t="str">
        <f t="shared" si="10"/>
        <v/>
      </c>
      <c r="AB32" s="91"/>
    </row>
    <row r="33" spans="2:28" s="92" customFormat="1" ht="38.25" x14ac:dyDescent="0.25">
      <c r="B33" s="88"/>
      <c r="C33" s="126"/>
      <c r="D33" s="127"/>
      <c r="E33" s="127"/>
      <c r="F33" s="127"/>
      <c r="G33" s="127"/>
      <c r="H33" s="105">
        <f t="shared" si="0"/>
        <v>0</v>
      </c>
      <c r="I33" s="89" t="str">
        <f t="shared" si="11"/>
        <v>Bajo</v>
      </c>
      <c r="J33" s="106">
        <f t="shared" si="12"/>
        <v>1</v>
      </c>
      <c r="K33" s="133" t="s">
        <v>111</v>
      </c>
      <c r="L33" s="107">
        <f>INDEX(Tiempo_Ult_Aud_Calif,MATCH('Priorización A'!K33,Tiempo_Ult_Aud_Def,0))</f>
        <v>3</v>
      </c>
      <c r="M33" s="134" t="s">
        <v>116</v>
      </c>
      <c r="N33" s="108">
        <f t="shared" si="1"/>
        <v>4</v>
      </c>
      <c r="O33" s="134" t="s">
        <v>47</v>
      </c>
      <c r="P33" s="109">
        <f t="shared" si="2"/>
        <v>1</v>
      </c>
      <c r="Q33" s="135" t="s">
        <v>156</v>
      </c>
      <c r="R33" s="109">
        <f t="shared" si="3"/>
        <v>4</v>
      </c>
      <c r="S33" s="134" t="s">
        <v>55</v>
      </c>
      <c r="T33" s="109">
        <f t="shared" si="4"/>
        <v>4</v>
      </c>
      <c r="U33" s="90">
        <f t="shared" si="13"/>
        <v>2.5299999999999998</v>
      </c>
      <c r="V33" s="90" t="str">
        <f t="shared" si="5"/>
        <v>Moderado</v>
      </c>
      <c r="W33" s="136" t="str">
        <f t="shared" si="6"/>
        <v>Cada 3 años</v>
      </c>
      <c r="X33" s="134" t="str">
        <f t="shared" si="7"/>
        <v/>
      </c>
      <c r="Y33" s="134" t="str">
        <f t="shared" si="8"/>
        <v/>
      </c>
      <c r="Z33" s="134">
        <f t="shared" si="9"/>
        <v>0</v>
      </c>
      <c r="AA33" s="134" t="str">
        <f t="shared" si="10"/>
        <v/>
      </c>
      <c r="AB33" s="91"/>
    </row>
    <row r="34" spans="2:28" s="92" customFormat="1" ht="38.25" x14ac:dyDescent="0.25">
      <c r="B34" s="88"/>
      <c r="C34" s="126"/>
      <c r="D34" s="127"/>
      <c r="E34" s="127"/>
      <c r="F34" s="127"/>
      <c r="G34" s="127"/>
      <c r="H34" s="105">
        <f t="shared" si="0"/>
        <v>0</v>
      </c>
      <c r="I34" s="89" t="str">
        <f t="shared" si="11"/>
        <v>Bajo</v>
      </c>
      <c r="J34" s="106">
        <f t="shared" si="12"/>
        <v>1</v>
      </c>
      <c r="K34" s="133" t="s">
        <v>111</v>
      </c>
      <c r="L34" s="107">
        <f>INDEX(Tiempo_Ult_Aud_Calif,MATCH('Priorización A'!K34,Tiempo_Ult_Aud_Def,0))</f>
        <v>3</v>
      </c>
      <c r="M34" s="134" t="s">
        <v>116</v>
      </c>
      <c r="N34" s="108">
        <f t="shared" si="1"/>
        <v>4</v>
      </c>
      <c r="O34" s="134" t="s">
        <v>47</v>
      </c>
      <c r="P34" s="109">
        <f t="shared" si="2"/>
        <v>1</v>
      </c>
      <c r="Q34" s="135" t="s">
        <v>156</v>
      </c>
      <c r="R34" s="109">
        <f t="shared" si="3"/>
        <v>4</v>
      </c>
      <c r="S34" s="134" t="s">
        <v>55</v>
      </c>
      <c r="T34" s="109">
        <f t="shared" si="4"/>
        <v>4</v>
      </c>
      <c r="U34" s="90">
        <f t="shared" si="13"/>
        <v>2.5299999999999998</v>
      </c>
      <c r="V34" s="90" t="str">
        <f t="shared" si="5"/>
        <v>Moderado</v>
      </c>
      <c r="W34" s="136" t="str">
        <f t="shared" si="6"/>
        <v>Cada 3 años</v>
      </c>
      <c r="X34" s="134" t="str">
        <f t="shared" si="7"/>
        <v/>
      </c>
      <c r="Y34" s="134" t="str">
        <f t="shared" si="8"/>
        <v/>
      </c>
      <c r="Z34" s="134">
        <f t="shared" si="9"/>
        <v>0</v>
      </c>
      <c r="AA34" s="134" t="str">
        <f t="shared" si="10"/>
        <v/>
      </c>
      <c r="AB34" s="91"/>
    </row>
    <row r="35" spans="2:28" s="95" customFormat="1" ht="38.25" x14ac:dyDescent="0.25">
      <c r="B35" s="93"/>
      <c r="C35" s="126"/>
      <c r="D35" s="127"/>
      <c r="E35" s="127"/>
      <c r="F35" s="127"/>
      <c r="G35" s="127"/>
      <c r="H35" s="105">
        <f t="shared" si="0"/>
        <v>0</v>
      </c>
      <c r="I35" s="89" t="str">
        <f t="shared" si="11"/>
        <v>Bajo</v>
      </c>
      <c r="J35" s="106">
        <f t="shared" si="12"/>
        <v>1</v>
      </c>
      <c r="K35" s="133" t="s">
        <v>111</v>
      </c>
      <c r="L35" s="107">
        <f>INDEX(Tiempo_Ult_Aud_Calif,MATCH('Priorización A'!K35,Tiempo_Ult_Aud_Def,0))</f>
        <v>3</v>
      </c>
      <c r="M35" s="134" t="s">
        <v>116</v>
      </c>
      <c r="N35" s="108">
        <f t="shared" si="1"/>
        <v>4</v>
      </c>
      <c r="O35" s="134" t="s">
        <v>47</v>
      </c>
      <c r="P35" s="109">
        <f t="shared" si="2"/>
        <v>1</v>
      </c>
      <c r="Q35" s="135" t="s">
        <v>156</v>
      </c>
      <c r="R35" s="109">
        <f t="shared" si="3"/>
        <v>4</v>
      </c>
      <c r="S35" s="134" t="s">
        <v>55</v>
      </c>
      <c r="T35" s="109">
        <f t="shared" si="4"/>
        <v>4</v>
      </c>
      <c r="U35" s="90">
        <f t="shared" si="13"/>
        <v>2.5299999999999998</v>
      </c>
      <c r="V35" s="90" t="str">
        <f t="shared" si="5"/>
        <v>Moderado</v>
      </c>
      <c r="W35" s="136" t="str">
        <f t="shared" si="6"/>
        <v>Cada 3 años</v>
      </c>
      <c r="X35" s="134" t="str">
        <f t="shared" si="7"/>
        <v/>
      </c>
      <c r="Y35" s="134" t="str">
        <f t="shared" si="8"/>
        <v/>
      </c>
      <c r="Z35" s="134">
        <f t="shared" si="9"/>
        <v>0</v>
      </c>
      <c r="AA35" s="134" t="str">
        <f t="shared" si="10"/>
        <v/>
      </c>
      <c r="AB35" s="94"/>
    </row>
    <row r="36" spans="2:28" s="95" customFormat="1" ht="38.25" x14ac:dyDescent="0.25">
      <c r="B36" s="93"/>
      <c r="C36" s="126"/>
      <c r="D36" s="127"/>
      <c r="E36" s="127"/>
      <c r="F36" s="127"/>
      <c r="G36" s="127"/>
      <c r="H36" s="105">
        <f t="shared" si="0"/>
        <v>0</v>
      </c>
      <c r="I36" s="89" t="str">
        <f t="shared" si="11"/>
        <v>Bajo</v>
      </c>
      <c r="J36" s="106">
        <f t="shared" si="12"/>
        <v>1</v>
      </c>
      <c r="K36" s="133" t="s">
        <v>111</v>
      </c>
      <c r="L36" s="107">
        <f>INDEX(Tiempo_Ult_Aud_Calif,MATCH('Priorización A'!K36,Tiempo_Ult_Aud_Def,0))</f>
        <v>3</v>
      </c>
      <c r="M36" s="134" t="s">
        <v>116</v>
      </c>
      <c r="N36" s="108">
        <f t="shared" si="1"/>
        <v>4</v>
      </c>
      <c r="O36" s="134" t="s">
        <v>47</v>
      </c>
      <c r="P36" s="109">
        <f t="shared" si="2"/>
        <v>1</v>
      </c>
      <c r="Q36" s="135" t="s">
        <v>156</v>
      </c>
      <c r="R36" s="109">
        <f t="shared" si="3"/>
        <v>4</v>
      </c>
      <c r="S36" s="134" t="s">
        <v>55</v>
      </c>
      <c r="T36" s="109">
        <f t="shared" si="4"/>
        <v>4</v>
      </c>
      <c r="U36" s="90">
        <f t="shared" si="13"/>
        <v>2.5299999999999998</v>
      </c>
      <c r="V36" s="90" t="str">
        <f t="shared" si="5"/>
        <v>Moderado</v>
      </c>
      <c r="W36" s="136" t="str">
        <f t="shared" si="6"/>
        <v>Cada 3 años</v>
      </c>
      <c r="X36" s="134" t="str">
        <f t="shared" si="7"/>
        <v/>
      </c>
      <c r="Y36" s="134" t="str">
        <f t="shared" si="8"/>
        <v/>
      </c>
      <c r="Z36" s="134">
        <f t="shared" si="9"/>
        <v>0</v>
      </c>
      <c r="AA36" s="134" t="str">
        <f t="shared" si="10"/>
        <v/>
      </c>
      <c r="AB36" s="94"/>
    </row>
    <row r="37" spans="2:28" s="95" customFormat="1" ht="46.5" customHeight="1" x14ac:dyDescent="0.25">
      <c r="B37" s="93"/>
      <c r="C37" s="126"/>
      <c r="D37" s="127"/>
      <c r="E37" s="127"/>
      <c r="F37" s="127"/>
      <c r="G37" s="127"/>
      <c r="H37" s="105">
        <f t="shared" si="0"/>
        <v>0</v>
      </c>
      <c r="I37" s="89" t="str">
        <f t="shared" si="11"/>
        <v>Bajo</v>
      </c>
      <c r="J37" s="106">
        <f t="shared" si="12"/>
        <v>1</v>
      </c>
      <c r="K37" s="133" t="s">
        <v>111</v>
      </c>
      <c r="L37" s="107">
        <f>INDEX(Tiempo_Ult_Aud_Calif,MATCH('Priorización A'!K37,Tiempo_Ult_Aud_Def,0))</f>
        <v>3</v>
      </c>
      <c r="M37" s="134" t="s">
        <v>116</v>
      </c>
      <c r="N37" s="108">
        <f t="shared" si="1"/>
        <v>4</v>
      </c>
      <c r="O37" s="134" t="s">
        <v>47</v>
      </c>
      <c r="P37" s="109">
        <f t="shared" si="2"/>
        <v>1</v>
      </c>
      <c r="Q37" s="135" t="s">
        <v>156</v>
      </c>
      <c r="R37" s="109">
        <f t="shared" si="3"/>
        <v>4</v>
      </c>
      <c r="S37" s="134" t="s">
        <v>55</v>
      </c>
      <c r="T37" s="109">
        <f t="shared" si="4"/>
        <v>4</v>
      </c>
      <c r="U37" s="90">
        <f t="shared" si="13"/>
        <v>2.5299999999999998</v>
      </c>
      <c r="V37" s="90" t="str">
        <f t="shared" si="5"/>
        <v>Moderado</v>
      </c>
      <c r="W37" s="136" t="str">
        <f t="shared" si="6"/>
        <v>Cada 3 años</v>
      </c>
      <c r="X37" s="134" t="str">
        <f t="shared" si="7"/>
        <v/>
      </c>
      <c r="Y37" s="134" t="str">
        <f t="shared" si="8"/>
        <v/>
      </c>
      <c r="Z37" s="134">
        <f t="shared" si="9"/>
        <v>0</v>
      </c>
      <c r="AA37" s="134" t="str">
        <f t="shared" si="10"/>
        <v/>
      </c>
      <c r="AB37" s="94"/>
    </row>
    <row r="38" spans="2:28" s="95" customFormat="1" ht="38.25" x14ac:dyDescent="0.25">
      <c r="B38" s="93"/>
      <c r="C38" s="126"/>
      <c r="D38" s="127"/>
      <c r="E38" s="127"/>
      <c r="F38" s="127"/>
      <c r="G38" s="127"/>
      <c r="H38" s="105">
        <f t="shared" si="0"/>
        <v>0</v>
      </c>
      <c r="I38" s="89" t="str">
        <f t="shared" si="11"/>
        <v>Bajo</v>
      </c>
      <c r="J38" s="106">
        <f t="shared" si="12"/>
        <v>1</v>
      </c>
      <c r="K38" s="133" t="s">
        <v>111</v>
      </c>
      <c r="L38" s="107">
        <f>INDEX(Tiempo_Ult_Aud_Calif,MATCH('Priorización A'!K38,Tiempo_Ult_Aud_Def,0))</f>
        <v>3</v>
      </c>
      <c r="M38" s="134" t="s">
        <v>116</v>
      </c>
      <c r="N38" s="108">
        <f t="shared" si="1"/>
        <v>4</v>
      </c>
      <c r="O38" s="134" t="s">
        <v>47</v>
      </c>
      <c r="P38" s="109">
        <f t="shared" si="2"/>
        <v>1</v>
      </c>
      <c r="Q38" s="135" t="s">
        <v>156</v>
      </c>
      <c r="R38" s="109">
        <f t="shared" si="3"/>
        <v>4</v>
      </c>
      <c r="S38" s="134" t="s">
        <v>55</v>
      </c>
      <c r="T38" s="109">
        <f t="shared" si="4"/>
        <v>4</v>
      </c>
      <c r="U38" s="90">
        <f t="shared" si="13"/>
        <v>2.5299999999999998</v>
      </c>
      <c r="V38" s="90" t="str">
        <f t="shared" si="5"/>
        <v>Moderado</v>
      </c>
      <c r="W38" s="136" t="str">
        <f t="shared" si="6"/>
        <v>Cada 3 años</v>
      </c>
      <c r="X38" s="134" t="str">
        <f t="shared" si="7"/>
        <v/>
      </c>
      <c r="Y38" s="134" t="str">
        <f t="shared" si="8"/>
        <v/>
      </c>
      <c r="Z38" s="134">
        <f t="shared" si="9"/>
        <v>0</v>
      </c>
      <c r="AA38" s="134" t="str">
        <f t="shared" si="10"/>
        <v/>
      </c>
      <c r="AB38" s="94"/>
    </row>
    <row r="39" spans="2:28" s="95" customFormat="1" ht="38.25" x14ac:dyDescent="0.25">
      <c r="B39" s="93"/>
      <c r="C39" s="126"/>
      <c r="D39" s="127"/>
      <c r="E39" s="127"/>
      <c r="F39" s="127"/>
      <c r="G39" s="127"/>
      <c r="H39" s="105">
        <f t="shared" si="0"/>
        <v>0</v>
      </c>
      <c r="I39" s="89" t="str">
        <f t="shared" si="11"/>
        <v>Bajo</v>
      </c>
      <c r="J39" s="106">
        <f t="shared" si="12"/>
        <v>1</v>
      </c>
      <c r="K39" s="133" t="s">
        <v>111</v>
      </c>
      <c r="L39" s="107">
        <f>INDEX(Tiempo_Ult_Aud_Calif,MATCH('Priorización A'!K39,Tiempo_Ult_Aud_Def,0))</f>
        <v>3</v>
      </c>
      <c r="M39" s="134" t="s">
        <v>116</v>
      </c>
      <c r="N39" s="108">
        <f t="shared" si="1"/>
        <v>4</v>
      </c>
      <c r="O39" s="134" t="s">
        <v>47</v>
      </c>
      <c r="P39" s="109">
        <f t="shared" si="2"/>
        <v>1</v>
      </c>
      <c r="Q39" s="135" t="s">
        <v>156</v>
      </c>
      <c r="R39" s="109">
        <f t="shared" si="3"/>
        <v>4</v>
      </c>
      <c r="S39" s="134" t="s">
        <v>55</v>
      </c>
      <c r="T39" s="109">
        <f t="shared" si="4"/>
        <v>4</v>
      </c>
      <c r="U39" s="90">
        <f t="shared" si="13"/>
        <v>2.5299999999999998</v>
      </c>
      <c r="V39" s="90" t="str">
        <f t="shared" si="5"/>
        <v>Moderado</v>
      </c>
      <c r="W39" s="136" t="str">
        <f t="shared" si="6"/>
        <v>Cada 3 años</v>
      </c>
      <c r="X39" s="134" t="str">
        <f t="shared" si="7"/>
        <v/>
      </c>
      <c r="Y39" s="134" t="str">
        <f t="shared" si="8"/>
        <v/>
      </c>
      <c r="Z39" s="134">
        <f t="shared" si="9"/>
        <v>0</v>
      </c>
      <c r="AA39" s="134" t="str">
        <f t="shared" si="10"/>
        <v/>
      </c>
      <c r="AB39" s="94"/>
    </row>
    <row r="40" spans="2:28" s="95" customFormat="1" ht="38.25" x14ac:dyDescent="0.25">
      <c r="B40" s="93"/>
      <c r="C40" s="126"/>
      <c r="D40" s="127"/>
      <c r="E40" s="127"/>
      <c r="F40" s="127"/>
      <c r="G40" s="127"/>
      <c r="H40" s="105">
        <f t="shared" si="0"/>
        <v>0</v>
      </c>
      <c r="I40" s="89" t="str">
        <f t="shared" si="11"/>
        <v>Bajo</v>
      </c>
      <c r="J40" s="106">
        <f t="shared" si="12"/>
        <v>1</v>
      </c>
      <c r="K40" s="133" t="s">
        <v>111</v>
      </c>
      <c r="L40" s="107">
        <f>INDEX(Tiempo_Ult_Aud_Calif,MATCH('Priorización A'!K40,Tiempo_Ult_Aud_Def,0))</f>
        <v>3</v>
      </c>
      <c r="M40" s="134" t="s">
        <v>116</v>
      </c>
      <c r="N40" s="108">
        <f t="shared" ref="N40:N66" si="14">INDEX(Nivel_Directivo_Calif,MATCH(M40,Nivel_Directivo_Def,0))</f>
        <v>4</v>
      </c>
      <c r="O40" s="134" t="s">
        <v>47</v>
      </c>
      <c r="P40" s="109">
        <f t="shared" si="2"/>
        <v>1</v>
      </c>
      <c r="Q40" s="135" t="s">
        <v>156</v>
      </c>
      <c r="R40" s="109">
        <f t="shared" si="3"/>
        <v>4</v>
      </c>
      <c r="S40" s="134" t="s">
        <v>55</v>
      </c>
      <c r="T40" s="109">
        <f t="shared" si="4"/>
        <v>4</v>
      </c>
      <c r="U40" s="90">
        <f t="shared" si="13"/>
        <v>2.5299999999999998</v>
      </c>
      <c r="V40" s="90" t="str">
        <f t="shared" si="5"/>
        <v>Moderado</v>
      </c>
      <c r="W40" s="136" t="str">
        <f t="shared" si="6"/>
        <v>Cada 3 años</v>
      </c>
      <c r="X40" s="134" t="str">
        <f t="shared" si="7"/>
        <v/>
      </c>
      <c r="Y40" s="134" t="str">
        <f t="shared" si="8"/>
        <v/>
      </c>
      <c r="Z40" s="134">
        <f t="shared" si="9"/>
        <v>0</v>
      </c>
      <c r="AA40" s="134" t="str">
        <f t="shared" si="10"/>
        <v/>
      </c>
      <c r="AB40" s="94"/>
    </row>
    <row r="41" spans="2:28" s="95" customFormat="1" ht="38.25" x14ac:dyDescent="0.25">
      <c r="B41" s="93"/>
      <c r="C41" s="126"/>
      <c r="D41" s="127"/>
      <c r="E41" s="127"/>
      <c r="F41" s="127"/>
      <c r="G41" s="127"/>
      <c r="H41" s="105">
        <f t="shared" si="0"/>
        <v>0</v>
      </c>
      <c r="I41" s="89" t="str">
        <f t="shared" si="11"/>
        <v>Bajo</v>
      </c>
      <c r="J41" s="106">
        <f t="shared" si="12"/>
        <v>1</v>
      </c>
      <c r="K41" s="133" t="s">
        <v>111</v>
      </c>
      <c r="L41" s="107">
        <f>INDEX(Tiempo_Ult_Aud_Calif,MATCH('Priorización A'!K41,Tiempo_Ult_Aud_Def,0))</f>
        <v>3</v>
      </c>
      <c r="M41" s="134" t="s">
        <v>116</v>
      </c>
      <c r="N41" s="108">
        <f t="shared" si="14"/>
        <v>4</v>
      </c>
      <c r="O41" s="134" t="s">
        <v>47</v>
      </c>
      <c r="P41" s="109">
        <f t="shared" si="2"/>
        <v>1</v>
      </c>
      <c r="Q41" s="135" t="s">
        <v>156</v>
      </c>
      <c r="R41" s="109">
        <f t="shared" si="3"/>
        <v>4</v>
      </c>
      <c r="S41" s="134" t="s">
        <v>55</v>
      </c>
      <c r="T41" s="109">
        <f t="shared" si="4"/>
        <v>4</v>
      </c>
      <c r="U41" s="90">
        <f t="shared" si="13"/>
        <v>2.5299999999999998</v>
      </c>
      <c r="V41" s="90" t="str">
        <f t="shared" si="5"/>
        <v>Moderado</v>
      </c>
      <c r="W41" s="136" t="str">
        <f t="shared" si="6"/>
        <v>Cada 3 años</v>
      </c>
      <c r="X41" s="134" t="str">
        <f t="shared" si="7"/>
        <v/>
      </c>
      <c r="Y41" s="134" t="str">
        <f t="shared" si="8"/>
        <v/>
      </c>
      <c r="Z41" s="134">
        <f t="shared" si="9"/>
        <v>0</v>
      </c>
      <c r="AA41" s="134" t="str">
        <f t="shared" si="10"/>
        <v/>
      </c>
      <c r="AB41" s="94"/>
    </row>
    <row r="42" spans="2:28" s="95" customFormat="1" ht="15" customHeight="1" x14ac:dyDescent="0.25">
      <c r="B42" s="93"/>
      <c r="C42" s="126"/>
      <c r="D42" s="127"/>
      <c r="E42" s="127"/>
      <c r="F42" s="127"/>
      <c r="G42" s="127"/>
      <c r="H42" s="105">
        <f t="shared" si="0"/>
        <v>0</v>
      </c>
      <c r="I42" s="89" t="str">
        <f t="shared" si="11"/>
        <v>Bajo</v>
      </c>
      <c r="J42" s="106">
        <f t="shared" si="12"/>
        <v>1</v>
      </c>
      <c r="K42" s="133" t="s">
        <v>111</v>
      </c>
      <c r="L42" s="107">
        <f>INDEX(Tiempo_Ult_Aud_Calif,MATCH('Priorización A'!K42,Tiempo_Ult_Aud_Def,0))</f>
        <v>3</v>
      </c>
      <c r="M42" s="134" t="s">
        <v>116</v>
      </c>
      <c r="N42" s="108">
        <f t="shared" si="14"/>
        <v>4</v>
      </c>
      <c r="O42" s="134" t="s">
        <v>47</v>
      </c>
      <c r="P42" s="109">
        <f t="shared" si="2"/>
        <v>1</v>
      </c>
      <c r="Q42" s="135" t="s">
        <v>156</v>
      </c>
      <c r="R42" s="109">
        <f t="shared" si="3"/>
        <v>4</v>
      </c>
      <c r="S42" s="134" t="s">
        <v>55</v>
      </c>
      <c r="T42" s="109">
        <f t="shared" si="4"/>
        <v>4</v>
      </c>
      <c r="U42" s="90">
        <f t="shared" si="13"/>
        <v>2.5299999999999998</v>
      </c>
      <c r="V42" s="90" t="str">
        <f t="shared" si="5"/>
        <v>Moderado</v>
      </c>
      <c r="W42" s="136" t="str">
        <f t="shared" si="6"/>
        <v>Cada 3 años</v>
      </c>
      <c r="X42" s="134" t="str">
        <f t="shared" si="7"/>
        <v/>
      </c>
      <c r="Y42" s="134" t="str">
        <f t="shared" si="8"/>
        <v/>
      </c>
      <c r="Z42" s="134">
        <f t="shared" si="9"/>
        <v>0</v>
      </c>
      <c r="AA42" s="134" t="str">
        <f t="shared" si="10"/>
        <v/>
      </c>
      <c r="AB42" s="94"/>
    </row>
    <row r="43" spans="2:28" s="95" customFormat="1" ht="15" customHeight="1" x14ac:dyDescent="0.25">
      <c r="B43" s="93"/>
      <c r="C43" s="126"/>
      <c r="D43" s="127"/>
      <c r="E43" s="127"/>
      <c r="F43" s="127"/>
      <c r="G43" s="127"/>
      <c r="H43" s="105">
        <f t="shared" si="0"/>
        <v>0</v>
      </c>
      <c r="I43" s="89" t="str">
        <f t="shared" si="11"/>
        <v>Bajo</v>
      </c>
      <c r="J43" s="106">
        <f t="shared" si="12"/>
        <v>1</v>
      </c>
      <c r="K43" s="133" t="s">
        <v>111</v>
      </c>
      <c r="L43" s="107">
        <f>INDEX(Tiempo_Ult_Aud_Calif,MATCH('Priorización A'!K43,Tiempo_Ult_Aud_Def,0))</f>
        <v>3</v>
      </c>
      <c r="M43" s="134" t="s">
        <v>116</v>
      </c>
      <c r="N43" s="108">
        <f t="shared" si="14"/>
        <v>4</v>
      </c>
      <c r="O43" s="134" t="s">
        <v>47</v>
      </c>
      <c r="P43" s="109">
        <f t="shared" si="2"/>
        <v>1</v>
      </c>
      <c r="Q43" s="135" t="s">
        <v>156</v>
      </c>
      <c r="R43" s="109">
        <f t="shared" si="3"/>
        <v>4</v>
      </c>
      <c r="S43" s="134" t="s">
        <v>55</v>
      </c>
      <c r="T43" s="109">
        <f t="shared" si="4"/>
        <v>4</v>
      </c>
      <c r="U43" s="90">
        <f t="shared" si="13"/>
        <v>2.5299999999999998</v>
      </c>
      <c r="V43" s="90" t="str">
        <f t="shared" si="5"/>
        <v>Moderado</v>
      </c>
      <c r="W43" s="136" t="str">
        <f t="shared" si="6"/>
        <v>Cada 3 años</v>
      </c>
      <c r="X43" s="134" t="str">
        <f t="shared" si="7"/>
        <v/>
      </c>
      <c r="Y43" s="134" t="str">
        <f t="shared" si="8"/>
        <v/>
      </c>
      <c r="Z43" s="134">
        <f t="shared" si="9"/>
        <v>0</v>
      </c>
      <c r="AA43" s="134" t="str">
        <f t="shared" si="10"/>
        <v/>
      </c>
      <c r="AB43" s="94"/>
    </row>
    <row r="44" spans="2:28" s="95" customFormat="1" ht="29.25" customHeight="1" x14ac:dyDescent="0.25">
      <c r="B44" s="93"/>
      <c r="C44" s="126"/>
      <c r="D44" s="127"/>
      <c r="E44" s="127"/>
      <c r="F44" s="127"/>
      <c r="G44" s="127"/>
      <c r="H44" s="105">
        <f t="shared" si="0"/>
        <v>0</v>
      </c>
      <c r="I44" s="89" t="str">
        <f t="shared" si="11"/>
        <v>Bajo</v>
      </c>
      <c r="J44" s="106">
        <f t="shared" si="12"/>
        <v>1</v>
      </c>
      <c r="K44" s="133" t="s">
        <v>111</v>
      </c>
      <c r="L44" s="107">
        <f>INDEX(Tiempo_Ult_Aud_Calif,MATCH('Priorización A'!K44,Tiempo_Ult_Aud_Def,0))</f>
        <v>3</v>
      </c>
      <c r="M44" s="134" t="s">
        <v>116</v>
      </c>
      <c r="N44" s="108">
        <f t="shared" si="14"/>
        <v>4</v>
      </c>
      <c r="O44" s="134" t="s">
        <v>47</v>
      </c>
      <c r="P44" s="109">
        <f t="shared" si="2"/>
        <v>1</v>
      </c>
      <c r="Q44" s="135" t="s">
        <v>156</v>
      </c>
      <c r="R44" s="109">
        <f t="shared" si="3"/>
        <v>4</v>
      </c>
      <c r="S44" s="134" t="s">
        <v>55</v>
      </c>
      <c r="T44" s="109">
        <f t="shared" si="4"/>
        <v>4</v>
      </c>
      <c r="U44" s="90">
        <f t="shared" si="13"/>
        <v>2.5299999999999998</v>
      </c>
      <c r="V44" s="90" t="str">
        <f t="shared" si="5"/>
        <v>Moderado</v>
      </c>
      <c r="W44" s="136" t="str">
        <f t="shared" si="6"/>
        <v>Cada 3 años</v>
      </c>
      <c r="X44" s="134" t="str">
        <f t="shared" si="7"/>
        <v/>
      </c>
      <c r="Y44" s="134" t="str">
        <f t="shared" si="8"/>
        <v/>
      </c>
      <c r="Z44" s="134">
        <f t="shared" si="9"/>
        <v>0</v>
      </c>
      <c r="AA44" s="134" t="str">
        <f t="shared" si="10"/>
        <v/>
      </c>
      <c r="AB44" s="94"/>
    </row>
    <row r="45" spans="2:28" s="95" customFormat="1" ht="38.25" x14ac:dyDescent="0.25">
      <c r="B45" s="93"/>
      <c r="C45" s="126"/>
      <c r="D45" s="127"/>
      <c r="E45" s="127"/>
      <c r="F45" s="127"/>
      <c r="G45" s="127"/>
      <c r="H45" s="105">
        <f t="shared" si="0"/>
        <v>0</v>
      </c>
      <c r="I45" s="89" t="str">
        <f t="shared" si="11"/>
        <v>Bajo</v>
      </c>
      <c r="J45" s="106">
        <f t="shared" si="12"/>
        <v>1</v>
      </c>
      <c r="K45" s="133" t="s">
        <v>111</v>
      </c>
      <c r="L45" s="107">
        <f>INDEX(Tiempo_Ult_Aud_Calif,MATCH('Priorización A'!K45,Tiempo_Ult_Aud_Def,0))</f>
        <v>3</v>
      </c>
      <c r="M45" s="134" t="s">
        <v>116</v>
      </c>
      <c r="N45" s="108">
        <f t="shared" si="14"/>
        <v>4</v>
      </c>
      <c r="O45" s="134" t="s">
        <v>47</v>
      </c>
      <c r="P45" s="109">
        <f t="shared" si="2"/>
        <v>1</v>
      </c>
      <c r="Q45" s="135" t="s">
        <v>156</v>
      </c>
      <c r="R45" s="109">
        <f t="shared" si="3"/>
        <v>4</v>
      </c>
      <c r="S45" s="134" t="s">
        <v>55</v>
      </c>
      <c r="T45" s="109">
        <f t="shared" si="4"/>
        <v>4</v>
      </c>
      <c r="U45" s="90">
        <f t="shared" si="13"/>
        <v>2.5299999999999998</v>
      </c>
      <c r="V45" s="90" t="str">
        <f t="shared" si="5"/>
        <v>Moderado</v>
      </c>
      <c r="W45" s="136" t="str">
        <f t="shared" si="6"/>
        <v>Cada 3 años</v>
      </c>
      <c r="X45" s="134" t="str">
        <f t="shared" si="7"/>
        <v/>
      </c>
      <c r="Y45" s="134" t="str">
        <f t="shared" si="8"/>
        <v/>
      </c>
      <c r="Z45" s="134">
        <f t="shared" si="9"/>
        <v>0</v>
      </c>
      <c r="AA45" s="134" t="str">
        <f t="shared" si="10"/>
        <v/>
      </c>
      <c r="AB45" s="94"/>
    </row>
    <row r="46" spans="2:28" s="95" customFormat="1" ht="38.25" x14ac:dyDescent="0.25">
      <c r="B46" s="93"/>
      <c r="C46" s="126"/>
      <c r="D46" s="127"/>
      <c r="E46" s="127"/>
      <c r="F46" s="127"/>
      <c r="G46" s="127"/>
      <c r="H46" s="105">
        <f t="shared" si="0"/>
        <v>0</v>
      </c>
      <c r="I46" s="89" t="str">
        <f t="shared" si="11"/>
        <v>Bajo</v>
      </c>
      <c r="J46" s="106">
        <f t="shared" si="12"/>
        <v>1</v>
      </c>
      <c r="K46" s="133" t="s">
        <v>111</v>
      </c>
      <c r="L46" s="107">
        <f>INDEX(Tiempo_Ult_Aud_Calif,MATCH('Priorización A'!K46,Tiempo_Ult_Aud_Def,0))</f>
        <v>3</v>
      </c>
      <c r="M46" s="134" t="s">
        <v>116</v>
      </c>
      <c r="N46" s="108">
        <f t="shared" si="14"/>
        <v>4</v>
      </c>
      <c r="O46" s="134" t="s">
        <v>47</v>
      </c>
      <c r="P46" s="109">
        <f t="shared" si="2"/>
        <v>1</v>
      </c>
      <c r="Q46" s="135" t="s">
        <v>156</v>
      </c>
      <c r="R46" s="109">
        <f t="shared" si="3"/>
        <v>4</v>
      </c>
      <c r="S46" s="134" t="s">
        <v>55</v>
      </c>
      <c r="T46" s="109">
        <f t="shared" si="4"/>
        <v>4</v>
      </c>
      <c r="U46" s="90">
        <f t="shared" si="13"/>
        <v>2.5299999999999998</v>
      </c>
      <c r="V46" s="90" t="str">
        <f t="shared" si="5"/>
        <v>Moderado</v>
      </c>
      <c r="W46" s="136" t="str">
        <f t="shared" si="6"/>
        <v>Cada 3 años</v>
      </c>
      <c r="X46" s="134" t="str">
        <f t="shared" si="7"/>
        <v/>
      </c>
      <c r="Y46" s="134" t="str">
        <f t="shared" si="8"/>
        <v/>
      </c>
      <c r="Z46" s="134">
        <f t="shared" si="9"/>
        <v>0</v>
      </c>
      <c r="AA46" s="134" t="str">
        <f t="shared" si="10"/>
        <v/>
      </c>
      <c r="AB46" s="94"/>
    </row>
    <row r="47" spans="2:28" s="95" customFormat="1" ht="38.25" x14ac:dyDescent="0.25">
      <c r="B47" s="93"/>
      <c r="C47" s="126"/>
      <c r="D47" s="127"/>
      <c r="E47" s="127"/>
      <c r="F47" s="127"/>
      <c r="G47" s="127"/>
      <c r="H47" s="105">
        <f t="shared" si="0"/>
        <v>0</v>
      </c>
      <c r="I47" s="89" t="str">
        <f t="shared" si="11"/>
        <v>Bajo</v>
      </c>
      <c r="J47" s="106">
        <f t="shared" si="12"/>
        <v>1</v>
      </c>
      <c r="K47" s="133" t="s">
        <v>111</v>
      </c>
      <c r="L47" s="107">
        <f>INDEX(Tiempo_Ult_Aud_Calif,MATCH('Priorización A'!K47,Tiempo_Ult_Aud_Def,0))</f>
        <v>3</v>
      </c>
      <c r="M47" s="134" t="s">
        <v>116</v>
      </c>
      <c r="N47" s="108">
        <f t="shared" si="14"/>
        <v>4</v>
      </c>
      <c r="O47" s="134" t="s">
        <v>47</v>
      </c>
      <c r="P47" s="109">
        <f t="shared" si="2"/>
        <v>1</v>
      </c>
      <c r="Q47" s="135" t="s">
        <v>156</v>
      </c>
      <c r="R47" s="109">
        <f t="shared" si="3"/>
        <v>4</v>
      </c>
      <c r="S47" s="134" t="s">
        <v>55</v>
      </c>
      <c r="T47" s="109">
        <f t="shared" si="4"/>
        <v>4</v>
      </c>
      <c r="U47" s="90">
        <f t="shared" si="13"/>
        <v>2.5299999999999998</v>
      </c>
      <c r="V47" s="90" t="str">
        <f t="shared" si="5"/>
        <v>Moderado</v>
      </c>
      <c r="W47" s="136" t="str">
        <f t="shared" si="6"/>
        <v>Cada 3 años</v>
      </c>
      <c r="X47" s="134" t="str">
        <f t="shared" si="7"/>
        <v/>
      </c>
      <c r="Y47" s="134" t="str">
        <f t="shared" si="8"/>
        <v/>
      </c>
      <c r="Z47" s="134">
        <f t="shared" si="9"/>
        <v>0</v>
      </c>
      <c r="AA47" s="134" t="str">
        <f t="shared" si="10"/>
        <v/>
      </c>
      <c r="AB47" s="94"/>
    </row>
    <row r="48" spans="2:28" s="95" customFormat="1" ht="38.25" x14ac:dyDescent="0.25">
      <c r="B48" s="93"/>
      <c r="C48" s="126"/>
      <c r="D48" s="127"/>
      <c r="E48" s="127"/>
      <c r="F48" s="127"/>
      <c r="G48" s="127"/>
      <c r="H48" s="105">
        <f t="shared" si="0"/>
        <v>0</v>
      </c>
      <c r="I48" s="89" t="str">
        <f t="shared" si="11"/>
        <v>Bajo</v>
      </c>
      <c r="J48" s="106">
        <f t="shared" si="12"/>
        <v>1</v>
      </c>
      <c r="K48" s="133" t="s">
        <v>111</v>
      </c>
      <c r="L48" s="107">
        <f>INDEX(Tiempo_Ult_Aud_Calif,MATCH('Priorización A'!K48,Tiempo_Ult_Aud_Def,0))</f>
        <v>3</v>
      </c>
      <c r="M48" s="134" t="s">
        <v>116</v>
      </c>
      <c r="N48" s="108">
        <f t="shared" si="14"/>
        <v>4</v>
      </c>
      <c r="O48" s="134" t="s">
        <v>151</v>
      </c>
      <c r="P48" s="109">
        <f t="shared" si="2"/>
        <v>4</v>
      </c>
      <c r="Q48" s="135" t="s">
        <v>156</v>
      </c>
      <c r="R48" s="109">
        <f t="shared" si="3"/>
        <v>4</v>
      </c>
      <c r="S48" s="134" t="s">
        <v>55</v>
      </c>
      <c r="T48" s="109">
        <f t="shared" si="4"/>
        <v>4</v>
      </c>
      <c r="U48" s="90">
        <f t="shared" si="13"/>
        <v>3.28</v>
      </c>
      <c r="V48" s="90" t="str">
        <f t="shared" si="5"/>
        <v>Alto</v>
      </c>
      <c r="W48" s="136" t="str">
        <f t="shared" si="6"/>
        <v>Cada 2 años</v>
      </c>
      <c r="X48" s="134" t="str">
        <f t="shared" si="7"/>
        <v/>
      </c>
      <c r="Y48" s="134">
        <f t="shared" si="8"/>
        <v>0</v>
      </c>
      <c r="Z48" s="134" t="str">
        <f t="shared" si="9"/>
        <v/>
      </c>
      <c r="AA48" s="134">
        <f t="shared" si="10"/>
        <v>0</v>
      </c>
      <c r="AB48" s="94"/>
    </row>
    <row r="49" spans="2:28" s="95" customFormat="1" ht="38.25" x14ac:dyDescent="0.25">
      <c r="B49" s="93"/>
      <c r="C49" s="126"/>
      <c r="D49" s="127"/>
      <c r="E49" s="127"/>
      <c r="F49" s="127"/>
      <c r="G49" s="127"/>
      <c r="H49" s="105">
        <f t="shared" si="0"/>
        <v>0</v>
      </c>
      <c r="I49" s="89" t="str">
        <f t="shared" si="11"/>
        <v>Bajo</v>
      </c>
      <c r="J49" s="106">
        <f t="shared" si="12"/>
        <v>1</v>
      </c>
      <c r="K49" s="133" t="s">
        <v>111</v>
      </c>
      <c r="L49" s="107">
        <f>INDEX(Tiempo_Ult_Aud_Calif,MATCH('Priorización A'!K49,Tiempo_Ult_Aud_Def,0))</f>
        <v>3</v>
      </c>
      <c r="M49" s="134" t="s">
        <v>116</v>
      </c>
      <c r="N49" s="108">
        <f t="shared" si="14"/>
        <v>4</v>
      </c>
      <c r="O49" s="134" t="s">
        <v>151</v>
      </c>
      <c r="P49" s="109">
        <f t="shared" si="2"/>
        <v>4</v>
      </c>
      <c r="Q49" s="135" t="s">
        <v>156</v>
      </c>
      <c r="R49" s="109">
        <f t="shared" si="3"/>
        <v>4</v>
      </c>
      <c r="S49" s="134" t="s">
        <v>55</v>
      </c>
      <c r="T49" s="109">
        <f t="shared" si="4"/>
        <v>4</v>
      </c>
      <c r="U49" s="90">
        <f t="shared" si="13"/>
        <v>3.28</v>
      </c>
      <c r="V49" s="90" t="str">
        <f t="shared" si="5"/>
        <v>Alto</v>
      </c>
      <c r="W49" s="136" t="str">
        <f t="shared" si="6"/>
        <v>Cada 2 años</v>
      </c>
      <c r="X49" s="134" t="str">
        <f t="shared" si="7"/>
        <v/>
      </c>
      <c r="Y49" s="134">
        <f t="shared" si="8"/>
        <v>0</v>
      </c>
      <c r="Z49" s="134" t="str">
        <f t="shared" si="9"/>
        <v/>
      </c>
      <c r="AA49" s="134">
        <f t="shared" si="10"/>
        <v>0</v>
      </c>
      <c r="AB49" s="94"/>
    </row>
    <row r="50" spans="2:28" s="95" customFormat="1" ht="38.25" x14ac:dyDescent="0.25">
      <c r="B50" s="93"/>
      <c r="C50" s="126"/>
      <c r="D50" s="127"/>
      <c r="E50" s="127"/>
      <c r="F50" s="127"/>
      <c r="G50" s="127"/>
      <c r="H50" s="105">
        <f t="shared" si="0"/>
        <v>0</v>
      </c>
      <c r="I50" s="89" t="str">
        <f t="shared" si="11"/>
        <v>Bajo</v>
      </c>
      <c r="J50" s="106">
        <f t="shared" si="12"/>
        <v>1</v>
      </c>
      <c r="K50" s="133" t="s">
        <v>111</v>
      </c>
      <c r="L50" s="107">
        <f>INDEX(Tiempo_Ult_Aud_Calif,MATCH('Priorización A'!K50,Tiempo_Ult_Aud_Def,0))</f>
        <v>3</v>
      </c>
      <c r="M50" s="134" t="s">
        <v>116</v>
      </c>
      <c r="N50" s="108">
        <f t="shared" si="14"/>
        <v>4</v>
      </c>
      <c r="O50" s="134" t="s">
        <v>47</v>
      </c>
      <c r="P50" s="109">
        <f t="shared" si="2"/>
        <v>1</v>
      </c>
      <c r="Q50" s="135" t="s">
        <v>156</v>
      </c>
      <c r="R50" s="109">
        <f t="shared" si="3"/>
        <v>4</v>
      </c>
      <c r="S50" s="134" t="s">
        <v>55</v>
      </c>
      <c r="T50" s="109">
        <f t="shared" si="4"/>
        <v>4</v>
      </c>
      <c r="U50" s="90">
        <f t="shared" si="13"/>
        <v>2.5299999999999998</v>
      </c>
      <c r="V50" s="90" t="str">
        <f t="shared" si="5"/>
        <v>Moderado</v>
      </c>
      <c r="W50" s="136" t="str">
        <f t="shared" si="6"/>
        <v>Cada 3 años</v>
      </c>
      <c r="X50" s="134" t="str">
        <f t="shared" si="7"/>
        <v/>
      </c>
      <c r="Y50" s="134" t="str">
        <f t="shared" si="8"/>
        <v/>
      </c>
      <c r="Z50" s="134">
        <f t="shared" si="9"/>
        <v>0</v>
      </c>
      <c r="AA50" s="134" t="str">
        <f t="shared" si="10"/>
        <v/>
      </c>
      <c r="AB50" s="94"/>
    </row>
    <row r="51" spans="2:28" s="95" customFormat="1" ht="38.25" x14ac:dyDescent="0.25">
      <c r="B51" s="93"/>
      <c r="C51" s="126"/>
      <c r="D51" s="127"/>
      <c r="E51" s="127"/>
      <c r="F51" s="127"/>
      <c r="G51" s="127"/>
      <c r="H51" s="105">
        <f t="shared" si="0"/>
        <v>0</v>
      </c>
      <c r="I51" s="89" t="str">
        <f t="shared" si="11"/>
        <v>Bajo</v>
      </c>
      <c r="J51" s="106">
        <f t="shared" si="12"/>
        <v>1</v>
      </c>
      <c r="K51" s="133" t="s">
        <v>111</v>
      </c>
      <c r="L51" s="107">
        <f>INDEX(Tiempo_Ult_Aud_Calif,MATCH('Priorización A'!K51,Tiempo_Ult_Aud_Def,0))</f>
        <v>3</v>
      </c>
      <c r="M51" s="134" t="s">
        <v>116</v>
      </c>
      <c r="N51" s="108">
        <f t="shared" si="14"/>
        <v>4</v>
      </c>
      <c r="O51" s="134" t="s">
        <v>47</v>
      </c>
      <c r="P51" s="109">
        <f t="shared" si="2"/>
        <v>1</v>
      </c>
      <c r="Q51" s="135" t="s">
        <v>156</v>
      </c>
      <c r="R51" s="109">
        <f t="shared" si="3"/>
        <v>4</v>
      </c>
      <c r="S51" s="134" t="s">
        <v>55</v>
      </c>
      <c r="T51" s="109">
        <f t="shared" si="4"/>
        <v>4</v>
      </c>
      <c r="U51" s="90">
        <f t="shared" si="13"/>
        <v>2.5299999999999998</v>
      </c>
      <c r="V51" s="90" t="str">
        <f t="shared" si="5"/>
        <v>Moderado</v>
      </c>
      <c r="W51" s="136" t="str">
        <f t="shared" si="6"/>
        <v>Cada 3 años</v>
      </c>
      <c r="X51" s="134" t="str">
        <f t="shared" si="7"/>
        <v/>
      </c>
      <c r="Y51" s="134" t="str">
        <f t="shared" si="8"/>
        <v/>
      </c>
      <c r="Z51" s="134">
        <f t="shared" si="9"/>
        <v>0</v>
      </c>
      <c r="AA51" s="134" t="str">
        <f t="shared" si="10"/>
        <v/>
      </c>
      <c r="AB51" s="94"/>
    </row>
    <row r="52" spans="2:28" s="95" customFormat="1" ht="38.25" x14ac:dyDescent="0.25">
      <c r="B52" s="93"/>
      <c r="C52" s="126"/>
      <c r="D52" s="127"/>
      <c r="E52" s="127"/>
      <c r="F52" s="127"/>
      <c r="G52" s="127"/>
      <c r="H52" s="105">
        <f t="shared" si="0"/>
        <v>0</v>
      </c>
      <c r="I52" s="89" t="str">
        <f t="shared" si="11"/>
        <v>Bajo</v>
      </c>
      <c r="J52" s="106">
        <f t="shared" si="12"/>
        <v>1</v>
      </c>
      <c r="K52" s="133" t="s">
        <v>111</v>
      </c>
      <c r="L52" s="107">
        <f>INDEX(Tiempo_Ult_Aud_Calif,MATCH('Priorización A'!K52,Tiempo_Ult_Aud_Def,0))</f>
        <v>3</v>
      </c>
      <c r="M52" s="134" t="s">
        <v>116</v>
      </c>
      <c r="N52" s="108">
        <f t="shared" si="14"/>
        <v>4</v>
      </c>
      <c r="O52" s="134" t="s">
        <v>47</v>
      </c>
      <c r="P52" s="109">
        <f t="shared" si="2"/>
        <v>1</v>
      </c>
      <c r="Q52" s="135" t="s">
        <v>156</v>
      </c>
      <c r="R52" s="109">
        <f t="shared" si="3"/>
        <v>4</v>
      </c>
      <c r="S52" s="134" t="s">
        <v>55</v>
      </c>
      <c r="T52" s="109">
        <f t="shared" si="4"/>
        <v>4</v>
      </c>
      <c r="U52" s="90">
        <f t="shared" si="13"/>
        <v>2.5299999999999998</v>
      </c>
      <c r="V52" s="90" t="str">
        <f t="shared" si="5"/>
        <v>Moderado</v>
      </c>
      <c r="W52" s="136" t="str">
        <f t="shared" si="6"/>
        <v>Cada 3 años</v>
      </c>
      <c r="X52" s="134" t="str">
        <f t="shared" si="7"/>
        <v/>
      </c>
      <c r="Y52" s="134" t="str">
        <f t="shared" si="8"/>
        <v/>
      </c>
      <c r="Z52" s="134">
        <f t="shared" si="9"/>
        <v>0</v>
      </c>
      <c r="AA52" s="134" t="str">
        <f t="shared" si="10"/>
        <v/>
      </c>
      <c r="AB52" s="94"/>
    </row>
    <row r="53" spans="2:28" s="95" customFormat="1" ht="38.25" x14ac:dyDescent="0.25">
      <c r="B53" s="93"/>
      <c r="C53" s="126"/>
      <c r="D53" s="127"/>
      <c r="E53" s="127"/>
      <c r="F53" s="127"/>
      <c r="G53" s="127"/>
      <c r="H53" s="105">
        <f t="shared" si="0"/>
        <v>0</v>
      </c>
      <c r="I53" s="89" t="str">
        <f t="shared" si="11"/>
        <v>Bajo</v>
      </c>
      <c r="J53" s="106">
        <f t="shared" si="12"/>
        <v>1</v>
      </c>
      <c r="K53" s="133" t="s">
        <v>111</v>
      </c>
      <c r="L53" s="107">
        <f>INDEX(Tiempo_Ult_Aud_Calif,MATCH('Priorización A'!K53,Tiempo_Ult_Aud_Def,0))</f>
        <v>3</v>
      </c>
      <c r="M53" s="134" t="s">
        <v>116</v>
      </c>
      <c r="N53" s="108">
        <f t="shared" si="14"/>
        <v>4</v>
      </c>
      <c r="O53" s="134" t="s">
        <v>47</v>
      </c>
      <c r="P53" s="109">
        <f t="shared" si="2"/>
        <v>1</v>
      </c>
      <c r="Q53" s="135" t="s">
        <v>156</v>
      </c>
      <c r="R53" s="109">
        <f t="shared" si="3"/>
        <v>4</v>
      </c>
      <c r="S53" s="134" t="s">
        <v>55</v>
      </c>
      <c r="T53" s="109">
        <f t="shared" si="4"/>
        <v>4</v>
      </c>
      <c r="U53" s="90">
        <f t="shared" si="13"/>
        <v>2.5299999999999998</v>
      </c>
      <c r="V53" s="90" t="str">
        <f t="shared" si="5"/>
        <v>Moderado</v>
      </c>
      <c r="W53" s="136" t="str">
        <f t="shared" si="6"/>
        <v>Cada 3 años</v>
      </c>
      <c r="X53" s="134" t="str">
        <f t="shared" si="7"/>
        <v/>
      </c>
      <c r="Y53" s="134" t="str">
        <f t="shared" si="8"/>
        <v/>
      </c>
      <c r="Z53" s="134">
        <f t="shared" si="9"/>
        <v>0</v>
      </c>
      <c r="AA53" s="134" t="str">
        <f t="shared" si="10"/>
        <v/>
      </c>
      <c r="AB53" s="94"/>
    </row>
    <row r="54" spans="2:28" s="95" customFormat="1" ht="38.25" x14ac:dyDescent="0.25">
      <c r="B54" s="93"/>
      <c r="C54" s="126"/>
      <c r="D54" s="127"/>
      <c r="E54" s="127"/>
      <c r="F54" s="127"/>
      <c r="G54" s="127"/>
      <c r="H54" s="105">
        <f t="shared" si="0"/>
        <v>0</v>
      </c>
      <c r="I54" s="89" t="str">
        <f t="shared" si="11"/>
        <v>Bajo</v>
      </c>
      <c r="J54" s="106">
        <f t="shared" si="12"/>
        <v>1</v>
      </c>
      <c r="K54" s="133" t="s">
        <v>111</v>
      </c>
      <c r="L54" s="107">
        <f>INDEX(Tiempo_Ult_Aud_Calif,MATCH('Priorización A'!K54,Tiempo_Ult_Aud_Def,0))</f>
        <v>3</v>
      </c>
      <c r="M54" s="134" t="s">
        <v>116</v>
      </c>
      <c r="N54" s="108">
        <f t="shared" si="14"/>
        <v>4</v>
      </c>
      <c r="O54" s="134" t="s">
        <v>47</v>
      </c>
      <c r="P54" s="109">
        <f t="shared" si="2"/>
        <v>1</v>
      </c>
      <c r="Q54" s="135" t="s">
        <v>156</v>
      </c>
      <c r="R54" s="109">
        <f t="shared" si="3"/>
        <v>4</v>
      </c>
      <c r="S54" s="134" t="s">
        <v>55</v>
      </c>
      <c r="T54" s="109">
        <f t="shared" si="4"/>
        <v>4</v>
      </c>
      <c r="U54" s="90">
        <f t="shared" si="13"/>
        <v>2.5299999999999998</v>
      </c>
      <c r="V54" s="90" t="str">
        <f t="shared" si="5"/>
        <v>Moderado</v>
      </c>
      <c r="W54" s="136" t="str">
        <f t="shared" si="6"/>
        <v>Cada 3 años</v>
      </c>
      <c r="X54" s="134" t="str">
        <f t="shared" si="7"/>
        <v/>
      </c>
      <c r="Y54" s="134" t="str">
        <f t="shared" si="8"/>
        <v/>
      </c>
      <c r="Z54" s="134">
        <f t="shared" si="9"/>
        <v>0</v>
      </c>
      <c r="AA54" s="134" t="str">
        <f t="shared" si="10"/>
        <v/>
      </c>
      <c r="AB54" s="94"/>
    </row>
    <row r="55" spans="2:28" s="95" customFormat="1" ht="38.25" x14ac:dyDescent="0.25">
      <c r="B55" s="93"/>
      <c r="C55" s="126"/>
      <c r="D55" s="127"/>
      <c r="E55" s="127"/>
      <c r="F55" s="127"/>
      <c r="G55" s="127"/>
      <c r="H55" s="105">
        <f t="shared" si="0"/>
        <v>0</v>
      </c>
      <c r="I55" s="89" t="str">
        <f t="shared" si="11"/>
        <v>Bajo</v>
      </c>
      <c r="J55" s="106">
        <f t="shared" si="12"/>
        <v>1</v>
      </c>
      <c r="K55" s="133" t="s">
        <v>111</v>
      </c>
      <c r="L55" s="107">
        <f>INDEX(Tiempo_Ult_Aud_Calif,MATCH('Priorización A'!K55,Tiempo_Ult_Aud_Def,0))</f>
        <v>3</v>
      </c>
      <c r="M55" s="134" t="s">
        <v>116</v>
      </c>
      <c r="N55" s="108">
        <f t="shared" si="14"/>
        <v>4</v>
      </c>
      <c r="O55" s="134" t="s">
        <v>150</v>
      </c>
      <c r="P55" s="109">
        <f t="shared" si="2"/>
        <v>3</v>
      </c>
      <c r="Q55" s="135" t="s">
        <v>156</v>
      </c>
      <c r="R55" s="109">
        <f t="shared" si="3"/>
        <v>4</v>
      </c>
      <c r="S55" s="134" t="s">
        <v>55</v>
      </c>
      <c r="T55" s="109">
        <f t="shared" si="4"/>
        <v>4</v>
      </c>
      <c r="U55" s="90">
        <f t="shared" si="13"/>
        <v>3.03</v>
      </c>
      <c r="V55" s="90" t="str">
        <f t="shared" si="5"/>
        <v>Alto</v>
      </c>
      <c r="W55" s="136" t="str">
        <f t="shared" si="6"/>
        <v>Cada 2 años</v>
      </c>
      <c r="X55" s="134" t="str">
        <f t="shared" si="7"/>
        <v/>
      </c>
      <c r="Y55" s="134">
        <f t="shared" si="8"/>
        <v>0</v>
      </c>
      <c r="Z55" s="134" t="str">
        <f t="shared" si="9"/>
        <v/>
      </c>
      <c r="AA55" s="134">
        <f t="shared" si="10"/>
        <v>0</v>
      </c>
      <c r="AB55" s="94"/>
    </row>
    <row r="56" spans="2:28" s="95" customFormat="1" ht="38.25" x14ac:dyDescent="0.25">
      <c r="B56" s="93"/>
      <c r="C56" s="126"/>
      <c r="D56" s="127"/>
      <c r="E56" s="127"/>
      <c r="F56" s="127"/>
      <c r="G56" s="127"/>
      <c r="H56" s="105">
        <f t="shared" si="0"/>
        <v>0</v>
      </c>
      <c r="I56" s="89" t="str">
        <f t="shared" si="11"/>
        <v>Bajo</v>
      </c>
      <c r="J56" s="106">
        <f t="shared" si="12"/>
        <v>1</v>
      </c>
      <c r="K56" s="133" t="s">
        <v>111</v>
      </c>
      <c r="L56" s="107">
        <f>INDEX(Tiempo_Ult_Aud_Calif,MATCH('Priorización A'!K56,Tiempo_Ult_Aud_Def,0))</f>
        <v>3</v>
      </c>
      <c r="M56" s="134" t="s">
        <v>116</v>
      </c>
      <c r="N56" s="108">
        <f t="shared" si="14"/>
        <v>4</v>
      </c>
      <c r="O56" s="134" t="s">
        <v>47</v>
      </c>
      <c r="P56" s="109">
        <f t="shared" si="2"/>
        <v>1</v>
      </c>
      <c r="Q56" s="135" t="s">
        <v>156</v>
      </c>
      <c r="R56" s="109">
        <f t="shared" si="3"/>
        <v>4</v>
      </c>
      <c r="S56" s="134" t="s">
        <v>55</v>
      </c>
      <c r="T56" s="109">
        <f t="shared" si="4"/>
        <v>4</v>
      </c>
      <c r="U56" s="90">
        <f t="shared" si="13"/>
        <v>2.5299999999999998</v>
      </c>
      <c r="V56" s="90" t="str">
        <f t="shared" si="5"/>
        <v>Moderado</v>
      </c>
      <c r="W56" s="136" t="str">
        <f t="shared" si="6"/>
        <v>Cada 3 años</v>
      </c>
      <c r="X56" s="134" t="str">
        <f t="shared" si="7"/>
        <v/>
      </c>
      <c r="Y56" s="134" t="str">
        <f t="shared" si="8"/>
        <v/>
      </c>
      <c r="Z56" s="134">
        <f t="shared" si="9"/>
        <v>0</v>
      </c>
      <c r="AA56" s="134" t="str">
        <f t="shared" si="10"/>
        <v/>
      </c>
      <c r="AB56" s="94"/>
    </row>
    <row r="57" spans="2:28" s="95" customFormat="1" ht="38.25" x14ac:dyDescent="0.25">
      <c r="B57" s="93"/>
      <c r="C57" s="126"/>
      <c r="D57" s="127"/>
      <c r="E57" s="127"/>
      <c r="F57" s="127"/>
      <c r="G57" s="127"/>
      <c r="H57" s="105">
        <f t="shared" si="0"/>
        <v>0</v>
      </c>
      <c r="I57" s="89" t="str">
        <f t="shared" si="11"/>
        <v>Bajo</v>
      </c>
      <c r="J57" s="106">
        <f t="shared" si="12"/>
        <v>1</v>
      </c>
      <c r="K57" s="133" t="s">
        <v>111</v>
      </c>
      <c r="L57" s="107">
        <f>INDEX(Tiempo_Ult_Aud_Calif,MATCH('Priorización A'!K57,Tiempo_Ult_Aud_Def,0))</f>
        <v>3</v>
      </c>
      <c r="M57" s="134" t="s">
        <v>116</v>
      </c>
      <c r="N57" s="108">
        <f t="shared" si="14"/>
        <v>4</v>
      </c>
      <c r="O57" s="134" t="s">
        <v>47</v>
      </c>
      <c r="P57" s="109">
        <f t="shared" si="2"/>
        <v>1</v>
      </c>
      <c r="Q57" s="135" t="s">
        <v>156</v>
      </c>
      <c r="R57" s="109">
        <f t="shared" si="3"/>
        <v>4</v>
      </c>
      <c r="S57" s="134" t="s">
        <v>55</v>
      </c>
      <c r="T57" s="109">
        <f t="shared" si="4"/>
        <v>4</v>
      </c>
      <c r="U57" s="90">
        <f t="shared" si="13"/>
        <v>2.5299999999999998</v>
      </c>
      <c r="V57" s="90" t="str">
        <f t="shared" si="5"/>
        <v>Moderado</v>
      </c>
      <c r="W57" s="136" t="str">
        <f t="shared" si="6"/>
        <v>Cada 3 años</v>
      </c>
      <c r="X57" s="134" t="str">
        <f t="shared" si="7"/>
        <v/>
      </c>
      <c r="Y57" s="134" t="str">
        <f t="shared" si="8"/>
        <v/>
      </c>
      <c r="Z57" s="134">
        <f t="shared" si="9"/>
        <v>0</v>
      </c>
      <c r="AA57" s="134" t="str">
        <f t="shared" si="10"/>
        <v/>
      </c>
      <c r="AB57" s="94"/>
    </row>
    <row r="58" spans="2:28" s="95" customFormat="1" ht="38.25" x14ac:dyDescent="0.25">
      <c r="B58" s="93"/>
      <c r="C58" s="126"/>
      <c r="D58" s="127"/>
      <c r="E58" s="127"/>
      <c r="F58" s="127"/>
      <c r="G58" s="127"/>
      <c r="H58" s="105">
        <f t="shared" si="0"/>
        <v>0</v>
      </c>
      <c r="I58" s="89" t="str">
        <f t="shared" si="11"/>
        <v>Bajo</v>
      </c>
      <c r="J58" s="106">
        <f t="shared" si="12"/>
        <v>1</v>
      </c>
      <c r="K58" s="133" t="s">
        <v>111</v>
      </c>
      <c r="L58" s="107">
        <f>INDEX(Tiempo_Ult_Aud_Calif,MATCH('Priorización A'!K58,Tiempo_Ult_Aud_Def,0))</f>
        <v>3</v>
      </c>
      <c r="M58" s="134" t="s">
        <v>116</v>
      </c>
      <c r="N58" s="108">
        <f t="shared" si="14"/>
        <v>4</v>
      </c>
      <c r="O58" s="134" t="s">
        <v>47</v>
      </c>
      <c r="P58" s="109">
        <f t="shared" si="2"/>
        <v>1</v>
      </c>
      <c r="Q58" s="135" t="s">
        <v>156</v>
      </c>
      <c r="R58" s="109">
        <f t="shared" si="3"/>
        <v>4</v>
      </c>
      <c r="S58" s="134" t="s">
        <v>55</v>
      </c>
      <c r="T58" s="109">
        <f t="shared" si="4"/>
        <v>4</v>
      </c>
      <c r="U58" s="90">
        <f t="shared" si="13"/>
        <v>2.5299999999999998</v>
      </c>
      <c r="V58" s="90" t="str">
        <f t="shared" si="5"/>
        <v>Moderado</v>
      </c>
      <c r="W58" s="136" t="str">
        <f t="shared" si="6"/>
        <v>Cada 3 años</v>
      </c>
      <c r="X58" s="134" t="str">
        <f t="shared" si="7"/>
        <v/>
      </c>
      <c r="Y58" s="134" t="str">
        <f t="shared" si="8"/>
        <v/>
      </c>
      <c r="Z58" s="134">
        <f t="shared" si="9"/>
        <v>0</v>
      </c>
      <c r="AA58" s="134" t="str">
        <f t="shared" si="10"/>
        <v/>
      </c>
      <c r="AB58" s="94"/>
    </row>
    <row r="59" spans="2:28" s="95" customFormat="1" ht="38.25" x14ac:dyDescent="0.25">
      <c r="B59" s="93"/>
      <c r="C59" s="126"/>
      <c r="D59" s="127"/>
      <c r="E59" s="127"/>
      <c r="F59" s="127"/>
      <c r="G59" s="127"/>
      <c r="H59" s="105">
        <f t="shared" si="0"/>
        <v>0</v>
      </c>
      <c r="I59" s="89" t="str">
        <f t="shared" si="11"/>
        <v>Bajo</v>
      </c>
      <c r="J59" s="106">
        <f t="shared" si="12"/>
        <v>1</v>
      </c>
      <c r="K59" s="133" t="s">
        <v>111</v>
      </c>
      <c r="L59" s="107">
        <f>INDEX(Tiempo_Ult_Aud_Calif,MATCH('Priorización A'!K59,Tiempo_Ult_Aud_Def,0))</f>
        <v>3</v>
      </c>
      <c r="M59" s="134" t="s">
        <v>116</v>
      </c>
      <c r="N59" s="108">
        <f t="shared" si="14"/>
        <v>4</v>
      </c>
      <c r="O59" s="134" t="s">
        <v>47</v>
      </c>
      <c r="P59" s="109">
        <f t="shared" si="2"/>
        <v>1</v>
      </c>
      <c r="Q59" s="135" t="s">
        <v>156</v>
      </c>
      <c r="R59" s="109">
        <f t="shared" si="3"/>
        <v>4</v>
      </c>
      <c r="S59" s="134" t="s">
        <v>55</v>
      </c>
      <c r="T59" s="109">
        <f t="shared" si="4"/>
        <v>4</v>
      </c>
      <c r="U59" s="90">
        <f t="shared" si="13"/>
        <v>2.5299999999999998</v>
      </c>
      <c r="V59" s="90" t="str">
        <f t="shared" si="5"/>
        <v>Moderado</v>
      </c>
      <c r="W59" s="136" t="str">
        <f t="shared" si="6"/>
        <v>Cada 3 años</v>
      </c>
      <c r="X59" s="134" t="str">
        <f t="shared" si="7"/>
        <v/>
      </c>
      <c r="Y59" s="134" t="str">
        <f t="shared" si="8"/>
        <v/>
      </c>
      <c r="Z59" s="134">
        <f t="shared" si="9"/>
        <v>0</v>
      </c>
      <c r="AA59" s="134" t="str">
        <f t="shared" si="10"/>
        <v/>
      </c>
      <c r="AB59" s="94"/>
    </row>
    <row r="60" spans="2:28" s="95" customFormat="1" ht="38.25" x14ac:dyDescent="0.25">
      <c r="B60" s="93"/>
      <c r="C60" s="126"/>
      <c r="D60" s="127"/>
      <c r="E60" s="127"/>
      <c r="F60" s="127"/>
      <c r="G60" s="127"/>
      <c r="H60" s="105">
        <f t="shared" si="0"/>
        <v>0</v>
      </c>
      <c r="I60" s="89" t="str">
        <f t="shared" si="11"/>
        <v>Bajo</v>
      </c>
      <c r="J60" s="106">
        <f t="shared" si="12"/>
        <v>1</v>
      </c>
      <c r="K60" s="133" t="s">
        <v>111</v>
      </c>
      <c r="L60" s="107">
        <f>INDEX(Tiempo_Ult_Aud_Calif,MATCH('Priorización A'!K60,Tiempo_Ult_Aud_Def,0))</f>
        <v>3</v>
      </c>
      <c r="M60" s="134" t="s">
        <v>116</v>
      </c>
      <c r="N60" s="108">
        <f t="shared" si="14"/>
        <v>4</v>
      </c>
      <c r="O60" s="134" t="s">
        <v>47</v>
      </c>
      <c r="P60" s="109">
        <f t="shared" si="2"/>
        <v>1</v>
      </c>
      <c r="Q60" s="135" t="s">
        <v>156</v>
      </c>
      <c r="R60" s="109">
        <f t="shared" si="3"/>
        <v>4</v>
      </c>
      <c r="S60" s="134" t="s">
        <v>55</v>
      </c>
      <c r="T60" s="109">
        <f t="shared" si="4"/>
        <v>4</v>
      </c>
      <c r="U60" s="90">
        <f t="shared" si="13"/>
        <v>2.5299999999999998</v>
      </c>
      <c r="V60" s="90" t="str">
        <f t="shared" si="5"/>
        <v>Moderado</v>
      </c>
      <c r="W60" s="136" t="str">
        <f t="shared" si="6"/>
        <v>Cada 3 años</v>
      </c>
      <c r="X60" s="134" t="str">
        <f t="shared" si="7"/>
        <v/>
      </c>
      <c r="Y60" s="134" t="str">
        <f t="shared" si="8"/>
        <v/>
      </c>
      <c r="Z60" s="134">
        <f t="shared" si="9"/>
        <v>0</v>
      </c>
      <c r="AA60" s="134" t="str">
        <f t="shared" si="10"/>
        <v/>
      </c>
      <c r="AB60" s="94"/>
    </row>
    <row r="61" spans="2:28" s="95" customFormat="1" ht="38.25" x14ac:dyDescent="0.25">
      <c r="B61" s="93"/>
      <c r="C61" s="126"/>
      <c r="D61" s="127"/>
      <c r="E61" s="127"/>
      <c r="F61" s="127"/>
      <c r="G61" s="127"/>
      <c r="H61" s="105">
        <f t="shared" si="0"/>
        <v>0</v>
      </c>
      <c r="I61" s="89" t="str">
        <f t="shared" si="11"/>
        <v>Bajo</v>
      </c>
      <c r="J61" s="106">
        <f t="shared" si="12"/>
        <v>1</v>
      </c>
      <c r="K61" s="133" t="s">
        <v>111</v>
      </c>
      <c r="L61" s="107">
        <f>INDEX(Tiempo_Ult_Aud_Calif,MATCH('Priorización A'!K61,Tiempo_Ult_Aud_Def,0))</f>
        <v>3</v>
      </c>
      <c r="M61" s="134" t="s">
        <v>116</v>
      </c>
      <c r="N61" s="108">
        <f t="shared" si="14"/>
        <v>4</v>
      </c>
      <c r="O61" s="134" t="s">
        <v>47</v>
      </c>
      <c r="P61" s="109">
        <f t="shared" si="2"/>
        <v>1</v>
      </c>
      <c r="Q61" s="135" t="s">
        <v>156</v>
      </c>
      <c r="R61" s="109">
        <f t="shared" si="3"/>
        <v>4</v>
      </c>
      <c r="S61" s="134" t="s">
        <v>55</v>
      </c>
      <c r="T61" s="109">
        <f t="shared" si="4"/>
        <v>4</v>
      </c>
      <c r="U61" s="90">
        <f t="shared" si="13"/>
        <v>2.5299999999999998</v>
      </c>
      <c r="V61" s="90" t="str">
        <f t="shared" si="5"/>
        <v>Moderado</v>
      </c>
      <c r="W61" s="136" t="str">
        <f t="shared" si="6"/>
        <v>Cada 3 años</v>
      </c>
      <c r="X61" s="134" t="str">
        <f t="shared" si="7"/>
        <v/>
      </c>
      <c r="Y61" s="134" t="str">
        <f t="shared" si="8"/>
        <v/>
      </c>
      <c r="Z61" s="134">
        <f t="shared" si="9"/>
        <v>0</v>
      </c>
      <c r="AA61" s="134" t="str">
        <f t="shared" si="10"/>
        <v/>
      </c>
      <c r="AB61" s="94"/>
    </row>
    <row r="62" spans="2:28" s="95" customFormat="1" ht="38.25" x14ac:dyDescent="0.25">
      <c r="B62" s="93"/>
      <c r="C62" s="126"/>
      <c r="D62" s="127"/>
      <c r="E62" s="127"/>
      <c r="F62" s="127"/>
      <c r="G62" s="127"/>
      <c r="H62" s="105">
        <f t="shared" si="0"/>
        <v>0</v>
      </c>
      <c r="I62" s="89" t="str">
        <f t="shared" si="11"/>
        <v>Bajo</v>
      </c>
      <c r="J62" s="106">
        <f t="shared" si="12"/>
        <v>1</v>
      </c>
      <c r="K62" s="133" t="s">
        <v>111</v>
      </c>
      <c r="L62" s="107">
        <f>INDEX(Tiempo_Ult_Aud_Calif,MATCH('Priorización A'!K62,Tiempo_Ult_Aud_Def,0))</f>
        <v>3</v>
      </c>
      <c r="M62" s="134" t="s">
        <v>116</v>
      </c>
      <c r="N62" s="108">
        <f t="shared" si="14"/>
        <v>4</v>
      </c>
      <c r="O62" s="134" t="s">
        <v>47</v>
      </c>
      <c r="P62" s="109">
        <f t="shared" si="2"/>
        <v>1</v>
      </c>
      <c r="Q62" s="135" t="s">
        <v>156</v>
      </c>
      <c r="R62" s="109">
        <f t="shared" si="3"/>
        <v>4</v>
      </c>
      <c r="S62" s="134" t="s">
        <v>55</v>
      </c>
      <c r="T62" s="109">
        <f t="shared" si="4"/>
        <v>4</v>
      </c>
      <c r="U62" s="90">
        <f t="shared" si="13"/>
        <v>2.5299999999999998</v>
      </c>
      <c r="V62" s="90" t="str">
        <f t="shared" si="5"/>
        <v>Moderado</v>
      </c>
      <c r="W62" s="136" t="str">
        <f t="shared" si="6"/>
        <v>Cada 3 años</v>
      </c>
      <c r="X62" s="134" t="str">
        <f t="shared" si="7"/>
        <v/>
      </c>
      <c r="Y62" s="134" t="str">
        <f t="shared" si="8"/>
        <v/>
      </c>
      <c r="Z62" s="134">
        <f t="shared" si="9"/>
        <v>0</v>
      </c>
      <c r="AA62" s="134" t="str">
        <f t="shared" si="10"/>
        <v/>
      </c>
      <c r="AB62" s="94"/>
    </row>
    <row r="63" spans="2:28" s="95" customFormat="1" ht="38.25" x14ac:dyDescent="0.25">
      <c r="B63" s="93"/>
      <c r="C63" s="126"/>
      <c r="D63" s="127"/>
      <c r="E63" s="127"/>
      <c r="F63" s="127"/>
      <c r="G63" s="127"/>
      <c r="H63" s="105">
        <f t="shared" si="0"/>
        <v>0</v>
      </c>
      <c r="I63" s="89" t="str">
        <f t="shared" si="11"/>
        <v>Bajo</v>
      </c>
      <c r="J63" s="106">
        <f t="shared" si="12"/>
        <v>1</v>
      </c>
      <c r="K63" s="133" t="s">
        <v>111</v>
      </c>
      <c r="L63" s="107">
        <f>INDEX(Tiempo_Ult_Aud_Calif,MATCH('Priorización A'!K63,Tiempo_Ult_Aud_Def,0))</f>
        <v>3</v>
      </c>
      <c r="M63" s="134" t="s">
        <v>116</v>
      </c>
      <c r="N63" s="108">
        <f t="shared" si="14"/>
        <v>4</v>
      </c>
      <c r="O63" s="134" t="s">
        <v>47</v>
      </c>
      <c r="P63" s="109">
        <f t="shared" si="2"/>
        <v>1</v>
      </c>
      <c r="Q63" s="135" t="s">
        <v>156</v>
      </c>
      <c r="R63" s="109">
        <f t="shared" si="3"/>
        <v>4</v>
      </c>
      <c r="S63" s="134" t="s">
        <v>55</v>
      </c>
      <c r="T63" s="109">
        <f t="shared" si="4"/>
        <v>4</v>
      </c>
      <c r="U63" s="90">
        <f t="shared" si="13"/>
        <v>2.5299999999999998</v>
      </c>
      <c r="V63" s="90" t="str">
        <f t="shared" si="5"/>
        <v>Moderado</v>
      </c>
      <c r="W63" s="136" t="str">
        <f t="shared" si="6"/>
        <v>Cada 3 años</v>
      </c>
      <c r="X63" s="134" t="str">
        <f t="shared" si="7"/>
        <v/>
      </c>
      <c r="Y63" s="134" t="str">
        <f t="shared" si="8"/>
        <v/>
      </c>
      <c r="Z63" s="134">
        <f t="shared" si="9"/>
        <v>0</v>
      </c>
      <c r="AA63" s="134" t="str">
        <f t="shared" si="10"/>
        <v/>
      </c>
      <c r="AB63" s="94"/>
    </row>
    <row r="64" spans="2:28" s="95" customFormat="1" ht="38.25" x14ac:dyDescent="0.25">
      <c r="B64" s="93"/>
      <c r="C64" s="126"/>
      <c r="D64" s="127"/>
      <c r="E64" s="127"/>
      <c r="F64" s="127"/>
      <c r="G64" s="127"/>
      <c r="H64" s="105">
        <f t="shared" si="0"/>
        <v>0</v>
      </c>
      <c r="I64" s="89" t="str">
        <f t="shared" si="11"/>
        <v>Bajo</v>
      </c>
      <c r="J64" s="106">
        <f t="shared" si="12"/>
        <v>1</v>
      </c>
      <c r="K64" s="133" t="s">
        <v>111</v>
      </c>
      <c r="L64" s="107">
        <f>INDEX(Tiempo_Ult_Aud_Calif,MATCH('Priorización A'!K64,Tiempo_Ult_Aud_Def,0))</f>
        <v>3</v>
      </c>
      <c r="M64" s="134" t="s">
        <v>116</v>
      </c>
      <c r="N64" s="108">
        <f t="shared" si="14"/>
        <v>4</v>
      </c>
      <c r="O64" s="134" t="s">
        <v>47</v>
      </c>
      <c r="P64" s="109">
        <f t="shared" si="2"/>
        <v>1</v>
      </c>
      <c r="Q64" s="135" t="s">
        <v>156</v>
      </c>
      <c r="R64" s="109">
        <f t="shared" si="3"/>
        <v>4</v>
      </c>
      <c r="S64" s="134" t="s">
        <v>55</v>
      </c>
      <c r="T64" s="109">
        <f t="shared" si="4"/>
        <v>4</v>
      </c>
      <c r="U64" s="90">
        <f t="shared" si="13"/>
        <v>2.5299999999999998</v>
      </c>
      <c r="V64" s="90" t="str">
        <f t="shared" si="5"/>
        <v>Moderado</v>
      </c>
      <c r="W64" s="136" t="str">
        <f t="shared" si="6"/>
        <v>Cada 3 años</v>
      </c>
      <c r="X64" s="134" t="str">
        <f t="shared" si="7"/>
        <v/>
      </c>
      <c r="Y64" s="134" t="str">
        <f t="shared" si="8"/>
        <v/>
      </c>
      <c r="Z64" s="134">
        <f t="shared" si="9"/>
        <v>0</v>
      </c>
      <c r="AA64" s="134" t="str">
        <f t="shared" si="10"/>
        <v/>
      </c>
      <c r="AB64" s="94"/>
    </row>
    <row r="65" spans="2:28" s="95" customFormat="1" ht="22.5" customHeight="1" x14ac:dyDescent="0.25">
      <c r="B65" s="93"/>
      <c r="C65" s="126"/>
      <c r="D65" s="128"/>
      <c r="E65" s="128"/>
      <c r="F65" s="128"/>
      <c r="G65" s="128"/>
      <c r="H65" s="105">
        <f t="shared" si="0"/>
        <v>0</v>
      </c>
      <c r="I65" s="96" t="str">
        <f t="shared" si="11"/>
        <v>Bajo</v>
      </c>
      <c r="J65" s="106">
        <f t="shared" si="12"/>
        <v>1</v>
      </c>
      <c r="K65" s="133" t="s">
        <v>111</v>
      </c>
      <c r="L65" s="107">
        <f>INDEX(Tiempo_Ult_Aud_Calif,MATCH('Priorización A'!K65,Tiempo_Ult_Aud_Def,0))</f>
        <v>3</v>
      </c>
      <c r="M65" s="134" t="s">
        <v>116</v>
      </c>
      <c r="N65" s="108">
        <f t="shared" si="14"/>
        <v>4</v>
      </c>
      <c r="O65" s="134" t="s">
        <v>47</v>
      </c>
      <c r="P65" s="109">
        <f t="shared" si="2"/>
        <v>1</v>
      </c>
      <c r="Q65" s="135" t="s">
        <v>156</v>
      </c>
      <c r="R65" s="109">
        <f t="shared" si="3"/>
        <v>4</v>
      </c>
      <c r="S65" s="134" t="s">
        <v>55</v>
      </c>
      <c r="T65" s="109">
        <f t="shared" si="4"/>
        <v>4</v>
      </c>
      <c r="U65" s="90">
        <f t="shared" si="13"/>
        <v>2.5299999999999998</v>
      </c>
      <c r="V65" s="90" t="str">
        <f t="shared" si="5"/>
        <v>Moderado</v>
      </c>
      <c r="W65" s="136" t="str">
        <f t="shared" si="6"/>
        <v>Cada 3 años</v>
      </c>
      <c r="X65" s="134" t="str">
        <f t="shared" si="7"/>
        <v/>
      </c>
      <c r="Y65" s="134" t="str">
        <f t="shared" si="8"/>
        <v/>
      </c>
      <c r="Z65" s="134">
        <f t="shared" si="9"/>
        <v>0</v>
      </c>
      <c r="AA65" s="134" t="str">
        <f t="shared" si="10"/>
        <v/>
      </c>
      <c r="AB65" s="94"/>
    </row>
    <row r="66" spans="2:28" s="95" customFormat="1" ht="39" thickBot="1" x14ac:dyDescent="0.3">
      <c r="B66" s="93"/>
      <c r="C66" s="129"/>
      <c r="D66" s="97"/>
      <c r="E66" s="97"/>
      <c r="F66" s="97"/>
      <c r="G66" s="97"/>
      <c r="H66" s="105">
        <f t="shared" si="0"/>
        <v>0</v>
      </c>
      <c r="I66" s="97" t="str">
        <f t="shared" si="11"/>
        <v>Bajo</v>
      </c>
      <c r="J66" s="106">
        <f t="shared" si="12"/>
        <v>1</v>
      </c>
      <c r="K66" s="133" t="s">
        <v>111</v>
      </c>
      <c r="L66" s="107">
        <f>INDEX(Tiempo_Ult_Aud_Calif,MATCH('Priorización A'!K66,Tiempo_Ult_Aud_Def,0))</f>
        <v>3</v>
      </c>
      <c r="M66" s="134" t="s">
        <v>116</v>
      </c>
      <c r="N66" s="108">
        <f t="shared" si="14"/>
        <v>4</v>
      </c>
      <c r="O66" s="134" t="s">
        <v>47</v>
      </c>
      <c r="P66" s="109">
        <f t="shared" si="2"/>
        <v>1</v>
      </c>
      <c r="Q66" s="135" t="s">
        <v>156</v>
      </c>
      <c r="R66" s="109">
        <f t="shared" si="3"/>
        <v>4</v>
      </c>
      <c r="S66" s="134" t="s">
        <v>55</v>
      </c>
      <c r="T66" s="109">
        <f t="shared" si="4"/>
        <v>4</v>
      </c>
      <c r="U66" s="90">
        <f t="shared" si="13"/>
        <v>2.5299999999999998</v>
      </c>
      <c r="V66" s="90" t="str">
        <f t="shared" si="5"/>
        <v>Moderado</v>
      </c>
      <c r="W66" s="136" t="str">
        <f t="shared" si="6"/>
        <v>Cada 3 años</v>
      </c>
      <c r="X66" s="134" t="str">
        <f t="shared" si="7"/>
        <v/>
      </c>
      <c r="Y66" s="134" t="str">
        <f t="shared" si="8"/>
        <v/>
      </c>
      <c r="Z66" s="134">
        <f t="shared" si="9"/>
        <v>0</v>
      </c>
      <c r="AA66" s="134" t="str">
        <f t="shared" si="10"/>
        <v/>
      </c>
      <c r="AB66" s="94"/>
    </row>
    <row r="67" spans="2:28" s="101" customFormat="1" ht="13.5" thickBot="1" x14ac:dyDescent="0.25">
      <c r="B67" s="98"/>
      <c r="C67" s="130"/>
      <c r="D67" s="99"/>
      <c r="E67" s="99"/>
      <c r="F67" s="99"/>
      <c r="G67" s="99"/>
      <c r="H67" s="99"/>
      <c r="I67" s="99"/>
      <c r="J67" s="99"/>
      <c r="K67" s="99"/>
      <c r="L67" s="99"/>
      <c r="M67" s="99"/>
      <c r="N67" s="99"/>
      <c r="O67" s="99"/>
      <c r="P67" s="99"/>
      <c r="Q67" s="99"/>
      <c r="R67" s="99"/>
      <c r="S67" s="99"/>
      <c r="T67" s="99"/>
      <c r="U67" s="99"/>
      <c r="V67" s="99"/>
      <c r="W67" s="99"/>
      <c r="X67" s="99"/>
      <c r="Y67" s="99"/>
      <c r="Z67" s="99"/>
      <c r="AA67" s="99"/>
      <c r="AB67" s="100"/>
    </row>
    <row r="68" spans="2:28" s="101" customFormat="1" x14ac:dyDescent="0.2">
      <c r="C68" s="131"/>
    </row>
    <row r="69" spans="2:28" s="101" customFormat="1" x14ac:dyDescent="0.2">
      <c r="B69" s="102" t="s">
        <v>91</v>
      </c>
      <c r="C69" s="131"/>
    </row>
    <row r="70" spans="2:28" s="101" customFormat="1" x14ac:dyDescent="0.2">
      <c r="C70" s="131"/>
    </row>
    <row r="71" spans="2:28" s="101" customFormat="1" x14ac:dyDescent="0.2">
      <c r="C71" s="131"/>
    </row>
    <row r="72" spans="2:28" s="101" customFormat="1" x14ac:dyDescent="0.2">
      <c r="C72" s="131"/>
    </row>
    <row r="73" spans="2:28" s="101" customFormat="1" x14ac:dyDescent="0.2">
      <c r="C73" s="131"/>
    </row>
    <row r="74" spans="2:28" s="101" customFormat="1" x14ac:dyDescent="0.2">
      <c r="C74" s="131"/>
    </row>
    <row r="75" spans="2:28" s="101" customFormat="1" x14ac:dyDescent="0.2">
      <c r="C75" s="131"/>
    </row>
    <row r="76" spans="2:28" s="101" customFormat="1" x14ac:dyDescent="0.2">
      <c r="C76" s="131"/>
    </row>
    <row r="77" spans="2:28" s="101" customFormat="1" x14ac:dyDescent="0.2">
      <c r="C77" s="131"/>
    </row>
    <row r="78" spans="2:28" s="101" customFormat="1" x14ac:dyDescent="0.2">
      <c r="C78" s="131"/>
    </row>
    <row r="79" spans="2:28" s="101" customFormat="1" x14ac:dyDescent="0.2">
      <c r="C79" s="131"/>
    </row>
    <row r="80" spans="2:28" s="101" customFormat="1" x14ac:dyDescent="0.2">
      <c r="C80" s="131"/>
    </row>
    <row r="81" spans="3:3" s="101" customFormat="1" x14ac:dyDescent="0.2">
      <c r="C81" s="131"/>
    </row>
    <row r="82" spans="3:3" s="101" customFormat="1" x14ac:dyDescent="0.2">
      <c r="C82" s="131"/>
    </row>
    <row r="83" spans="3:3" s="101" customFormat="1" x14ac:dyDescent="0.2">
      <c r="C83" s="131"/>
    </row>
    <row r="84" spans="3:3" s="101" customFormat="1" x14ac:dyDescent="0.2">
      <c r="C84" s="131"/>
    </row>
    <row r="85" spans="3:3" s="101" customFormat="1" x14ac:dyDescent="0.2">
      <c r="C85" s="131"/>
    </row>
    <row r="86" spans="3:3" s="101" customFormat="1" x14ac:dyDescent="0.2">
      <c r="C86" s="131"/>
    </row>
    <row r="87" spans="3:3" s="101" customFormat="1" x14ac:dyDescent="0.2">
      <c r="C87" s="131"/>
    </row>
    <row r="88" spans="3:3" s="101" customFormat="1" x14ac:dyDescent="0.2">
      <c r="C88" s="131"/>
    </row>
    <row r="89" spans="3:3" s="101" customFormat="1" x14ac:dyDescent="0.2">
      <c r="C89" s="131"/>
    </row>
    <row r="90" spans="3:3" s="101" customFormat="1" x14ac:dyDescent="0.2">
      <c r="C90" s="131"/>
    </row>
    <row r="91" spans="3:3" s="101" customFormat="1" x14ac:dyDescent="0.2">
      <c r="C91" s="131"/>
    </row>
    <row r="92" spans="3:3" s="101" customFormat="1" x14ac:dyDescent="0.2">
      <c r="C92" s="131"/>
    </row>
    <row r="93" spans="3:3" s="101" customFormat="1" x14ac:dyDescent="0.2">
      <c r="C93" s="131"/>
    </row>
    <row r="94" spans="3:3" s="101" customFormat="1" x14ac:dyDescent="0.2">
      <c r="C94" s="131"/>
    </row>
    <row r="95" spans="3:3" s="101" customFormat="1" x14ac:dyDescent="0.2">
      <c r="C95" s="131"/>
    </row>
    <row r="96" spans="3:3" s="101" customFormat="1" x14ac:dyDescent="0.2">
      <c r="C96" s="131"/>
    </row>
    <row r="97" spans="3:3" s="101" customFormat="1" x14ac:dyDescent="0.2">
      <c r="C97" s="131"/>
    </row>
    <row r="98" spans="3:3" s="101" customFormat="1" x14ac:dyDescent="0.2">
      <c r="C98" s="131"/>
    </row>
    <row r="99" spans="3:3" s="101" customFormat="1" x14ac:dyDescent="0.2">
      <c r="C99" s="131"/>
    </row>
    <row r="100" spans="3:3" s="101" customFormat="1" x14ac:dyDescent="0.2">
      <c r="C100" s="131"/>
    </row>
    <row r="101" spans="3:3" s="101" customFormat="1" x14ac:dyDescent="0.2">
      <c r="C101" s="131"/>
    </row>
    <row r="102" spans="3:3" s="101" customFormat="1" x14ac:dyDescent="0.2">
      <c r="C102" s="131"/>
    </row>
    <row r="103" spans="3:3" s="101" customFormat="1" x14ac:dyDescent="0.2">
      <c r="C103" s="131"/>
    </row>
    <row r="104" spans="3:3" s="101" customFormat="1" x14ac:dyDescent="0.2">
      <c r="C104" s="131"/>
    </row>
    <row r="105" spans="3:3" s="101" customFormat="1" x14ac:dyDescent="0.2">
      <c r="C105" s="131"/>
    </row>
    <row r="106" spans="3:3" s="101" customFormat="1" x14ac:dyDescent="0.2">
      <c r="C106" s="131"/>
    </row>
    <row r="107" spans="3:3" s="101" customFormat="1" x14ac:dyDescent="0.2">
      <c r="C107" s="131"/>
    </row>
    <row r="108" spans="3:3" s="101" customFormat="1" x14ac:dyDescent="0.2">
      <c r="C108" s="131"/>
    </row>
    <row r="109" spans="3:3" s="101" customFormat="1" x14ac:dyDescent="0.2">
      <c r="C109" s="131"/>
    </row>
    <row r="110" spans="3:3" s="101" customFormat="1" x14ac:dyDescent="0.2">
      <c r="C110" s="131"/>
    </row>
    <row r="111" spans="3:3" s="101" customFormat="1" x14ac:dyDescent="0.2">
      <c r="C111" s="131"/>
    </row>
    <row r="112" spans="3:3" s="101" customFormat="1" x14ac:dyDescent="0.2">
      <c r="C112" s="131"/>
    </row>
    <row r="113" spans="3:3" s="101" customFormat="1" x14ac:dyDescent="0.2">
      <c r="C113" s="131"/>
    </row>
    <row r="114" spans="3:3" s="101" customFormat="1" x14ac:dyDescent="0.2">
      <c r="C114" s="131"/>
    </row>
    <row r="115" spans="3:3" s="101" customFormat="1" x14ac:dyDescent="0.2">
      <c r="C115" s="131"/>
    </row>
    <row r="116" spans="3:3" s="101" customFormat="1" x14ac:dyDescent="0.2">
      <c r="C116" s="131"/>
    </row>
    <row r="117" spans="3:3" s="101" customFormat="1" x14ac:dyDescent="0.2">
      <c r="C117" s="131"/>
    </row>
    <row r="118" spans="3:3" s="101" customFormat="1" x14ac:dyDescent="0.2">
      <c r="C118" s="131"/>
    </row>
    <row r="119" spans="3:3" s="101" customFormat="1" x14ac:dyDescent="0.2">
      <c r="C119" s="131"/>
    </row>
    <row r="120" spans="3:3" s="101" customFormat="1" x14ac:dyDescent="0.2">
      <c r="C120" s="131"/>
    </row>
    <row r="121" spans="3:3" s="101" customFormat="1" x14ac:dyDescent="0.2">
      <c r="C121" s="131"/>
    </row>
    <row r="122" spans="3:3" s="101" customFormat="1" x14ac:dyDescent="0.2">
      <c r="C122" s="131"/>
    </row>
    <row r="123" spans="3:3" s="101" customFormat="1" x14ac:dyDescent="0.2">
      <c r="C123" s="131"/>
    </row>
    <row r="124" spans="3:3" s="101" customFormat="1" x14ac:dyDescent="0.2">
      <c r="C124" s="131"/>
    </row>
    <row r="125" spans="3:3" s="101" customFormat="1" x14ac:dyDescent="0.2">
      <c r="C125" s="131"/>
    </row>
    <row r="126" spans="3:3" s="101" customFormat="1" x14ac:dyDescent="0.2">
      <c r="C126" s="131"/>
    </row>
    <row r="127" spans="3:3" s="101" customFormat="1" x14ac:dyDescent="0.2">
      <c r="C127" s="131"/>
    </row>
    <row r="128" spans="3:3" s="101" customFormat="1" x14ac:dyDescent="0.2">
      <c r="C128" s="131"/>
    </row>
    <row r="129" spans="3:3" s="101" customFormat="1" x14ac:dyDescent="0.2">
      <c r="C129" s="131"/>
    </row>
    <row r="130" spans="3:3" s="101" customFormat="1" x14ac:dyDescent="0.2">
      <c r="C130" s="131"/>
    </row>
    <row r="131" spans="3:3" s="101" customFormat="1" x14ac:dyDescent="0.2">
      <c r="C131" s="131"/>
    </row>
    <row r="132" spans="3:3" s="101" customFormat="1" x14ac:dyDescent="0.2">
      <c r="C132" s="131"/>
    </row>
    <row r="133" spans="3:3" s="101" customFormat="1" x14ac:dyDescent="0.2">
      <c r="C133" s="131"/>
    </row>
    <row r="134" spans="3:3" s="101" customFormat="1" x14ac:dyDescent="0.2">
      <c r="C134" s="131"/>
    </row>
    <row r="135" spans="3:3" s="101" customFormat="1" x14ac:dyDescent="0.2">
      <c r="C135" s="131"/>
    </row>
    <row r="136" spans="3:3" s="101" customFormat="1" x14ac:dyDescent="0.2">
      <c r="C136" s="131"/>
    </row>
    <row r="137" spans="3:3" s="101" customFormat="1" x14ac:dyDescent="0.2">
      <c r="C137" s="131"/>
    </row>
    <row r="138" spans="3:3" s="101" customFormat="1" x14ac:dyDescent="0.2">
      <c r="C138" s="131"/>
    </row>
    <row r="139" spans="3:3" s="101" customFormat="1" x14ac:dyDescent="0.2">
      <c r="C139" s="131"/>
    </row>
    <row r="140" spans="3:3" s="101" customFormat="1" x14ac:dyDescent="0.2">
      <c r="C140" s="131"/>
    </row>
    <row r="141" spans="3:3" s="101" customFormat="1" x14ac:dyDescent="0.2">
      <c r="C141" s="131"/>
    </row>
    <row r="142" spans="3:3" s="101" customFormat="1" x14ac:dyDescent="0.2">
      <c r="C142" s="131"/>
    </row>
    <row r="143" spans="3:3" s="101" customFormat="1" x14ac:dyDescent="0.2">
      <c r="C143" s="131"/>
    </row>
    <row r="144" spans="3:3" s="101" customFormat="1" x14ac:dyDescent="0.2">
      <c r="C144" s="131"/>
    </row>
    <row r="145" spans="3:3" s="101" customFormat="1" x14ac:dyDescent="0.2">
      <c r="C145" s="131"/>
    </row>
    <row r="146" spans="3:3" s="101" customFormat="1" x14ac:dyDescent="0.2">
      <c r="C146" s="131"/>
    </row>
    <row r="147" spans="3:3" s="101" customFormat="1" x14ac:dyDescent="0.2">
      <c r="C147" s="131"/>
    </row>
    <row r="148" spans="3:3" s="101" customFormat="1" x14ac:dyDescent="0.2">
      <c r="C148" s="131"/>
    </row>
    <row r="149" spans="3:3" s="101" customFormat="1" x14ac:dyDescent="0.2">
      <c r="C149" s="131"/>
    </row>
    <row r="150" spans="3:3" s="101" customFormat="1" x14ac:dyDescent="0.2">
      <c r="C150" s="131"/>
    </row>
    <row r="151" spans="3:3" s="101" customFormat="1" x14ac:dyDescent="0.2">
      <c r="C151" s="131"/>
    </row>
    <row r="152" spans="3:3" s="101" customFormat="1" x14ac:dyDescent="0.2">
      <c r="C152" s="131"/>
    </row>
    <row r="153" spans="3:3" s="101" customFormat="1" x14ac:dyDescent="0.2">
      <c r="C153" s="131"/>
    </row>
    <row r="154" spans="3:3" s="101" customFormat="1" x14ac:dyDescent="0.2">
      <c r="C154" s="131"/>
    </row>
    <row r="155" spans="3:3" s="101" customFormat="1" x14ac:dyDescent="0.2">
      <c r="C155" s="131"/>
    </row>
    <row r="156" spans="3:3" s="101" customFormat="1" x14ac:dyDescent="0.2">
      <c r="C156" s="131"/>
    </row>
    <row r="157" spans="3:3" s="101" customFormat="1" x14ac:dyDescent="0.2">
      <c r="C157" s="131"/>
    </row>
    <row r="158" spans="3:3" s="101" customFormat="1" x14ac:dyDescent="0.2">
      <c r="C158" s="131"/>
    </row>
    <row r="159" spans="3:3" s="101" customFormat="1" x14ac:dyDescent="0.2">
      <c r="C159" s="131"/>
    </row>
    <row r="160" spans="3:3" s="101" customFormat="1" x14ac:dyDescent="0.2">
      <c r="C160" s="131"/>
    </row>
    <row r="161" spans="3:3" s="101" customFormat="1" x14ac:dyDescent="0.2">
      <c r="C161" s="131"/>
    </row>
    <row r="162" spans="3:3" s="101" customFormat="1" x14ac:dyDescent="0.2">
      <c r="C162" s="131"/>
    </row>
    <row r="163" spans="3:3" s="101" customFormat="1" x14ac:dyDescent="0.2">
      <c r="C163" s="131"/>
    </row>
    <row r="164" spans="3:3" s="101" customFormat="1" x14ac:dyDescent="0.2">
      <c r="C164" s="131"/>
    </row>
    <row r="165" spans="3:3" s="101" customFormat="1" x14ac:dyDescent="0.2">
      <c r="C165" s="131"/>
    </row>
    <row r="166" spans="3:3" s="101" customFormat="1" x14ac:dyDescent="0.2">
      <c r="C166" s="131"/>
    </row>
    <row r="167" spans="3:3" s="101" customFormat="1" x14ac:dyDescent="0.2">
      <c r="C167" s="131"/>
    </row>
    <row r="168" spans="3:3" s="101" customFormat="1" x14ac:dyDescent="0.2">
      <c r="C168" s="131"/>
    </row>
    <row r="169" spans="3:3" s="101" customFormat="1" x14ac:dyDescent="0.2">
      <c r="C169" s="131"/>
    </row>
    <row r="170" spans="3:3" s="101" customFormat="1" x14ac:dyDescent="0.2">
      <c r="C170" s="131"/>
    </row>
    <row r="171" spans="3:3" s="101" customFormat="1" x14ac:dyDescent="0.2">
      <c r="C171" s="131"/>
    </row>
    <row r="172" spans="3:3" s="101" customFormat="1" x14ac:dyDescent="0.2">
      <c r="C172" s="131"/>
    </row>
    <row r="173" spans="3:3" s="101" customFormat="1" x14ac:dyDescent="0.2">
      <c r="C173" s="131"/>
    </row>
    <row r="174" spans="3:3" s="101" customFormat="1" x14ac:dyDescent="0.2">
      <c r="C174" s="131"/>
    </row>
    <row r="175" spans="3:3" s="101" customFormat="1" x14ac:dyDescent="0.2">
      <c r="C175" s="131"/>
    </row>
    <row r="176" spans="3:3" s="101" customFormat="1" x14ac:dyDescent="0.2">
      <c r="C176" s="131"/>
    </row>
    <row r="177" spans="3:3" s="101" customFormat="1" x14ac:dyDescent="0.2">
      <c r="C177" s="131"/>
    </row>
    <row r="178" spans="3:3" s="101" customFormat="1" x14ac:dyDescent="0.2">
      <c r="C178" s="131"/>
    </row>
    <row r="179" spans="3:3" s="101" customFormat="1" x14ac:dyDescent="0.2">
      <c r="C179" s="131"/>
    </row>
    <row r="180" spans="3:3" s="101" customFormat="1" x14ac:dyDescent="0.2">
      <c r="C180" s="131"/>
    </row>
    <row r="181" spans="3:3" s="101" customFormat="1" x14ac:dyDescent="0.2">
      <c r="C181" s="131"/>
    </row>
    <row r="182" spans="3:3" s="101" customFormat="1" x14ac:dyDescent="0.2">
      <c r="C182" s="131"/>
    </row>
    <row r="183" spans="3:3" s="101" customFormat="1" x14ac:dyDescent="0.2">
      <c r="C183" s="131"/>
    </row>
    <row r="184" spans="3:3" s="101" customFormat="1" x14ac:dyDescent="0.2">
      <c r="C184" s="131"/>
    </row>
    <row r="185" spans="3:3" s="101" customFormat="1" x14ac:dyDescent="0.2">
      <c r="C185" s="131"/>
    </row>
    <row r="186" spans="3:3" s="101" customFormat="1" x14ac:dyDescent="0.2">
      <c r="C186" s="131"/>
    </row>
    <row r="187" spans="3:3" s="101" customFormat="1" x14ac:dyDescent="0.2">
      <c r="C187" s="131"/>
    </row>
    <row r="188" spans="3:3" s="101" customFormat="1" x14ac:dyDescent="0.2">
      <c r="C188" s="131"/>
    </row>
    <row r="189" spans="3:3" s="101" customFormat="1" x14ac:dyDescent="0.2">
      <c r="C189" s="131"/>
    </row>
    <row r="190" spans="3:3" s="101" customFormat="1" x14ac:dyDescent="0.2">
      <c r="C190" s="131"/>
    </row>
    <row r="191" spans="3:3" s="101" customFormat="1" x14ac:dyDescent="0.2">
      <c r="C191" s="131"/>
    </row>
    <row r="192" spans="3:3" s="101" customFormat="1" x14ac:dyDescent="0.2">
      <c r="C192" s="131"/>
    </row>
    <row r="193" spans="3:3" s="101" customFormat="1" x14ac:dyDescent="0.2">
      <c r="C193" s="131"/>
    </row>
    <row r="194" spans="3:3" s="101" customFormat="1" x14ac:dyDescent="0.2">
      <c r="C194" s="131"/>
    </row>
    <row r="195" spans="3:3" s="101" customFormat="1" x14ac:dyDescent="0.2">
      <c r="C195" s="131"/>
    </row>
    <row r="196" spans="3:3" s="101" customFormat="1" x14ac:dyDescent="0.2">
      <c r="C196" s="131"/>
    </row>
    <row r="197" spans="3:3" s="101" customFormat="1" x14ac:dyDescent="0.2">
      <c r="C197" s="131"/>
    </row>
    <row r="198" spans="3:3" s="101" customFormat="1" x14ac:dyDescent="0.2">
      <c r="C198" s="131"/>
    </row>
    <row r="199" spans="3:3" s="101" customFormat="1" x14ac:dyDescent="0.2">
      <c r="C199" s="131"/>
    </row>
    <row r="200" spans="3:3" s="101" customFormat="1" x14ac:dyDescent="0.2">
      <c r="C200" s="131"/>
    </row>
    <row r="201" spans="3:3" s="101" customFormat="1" x14ac:dyDescent="0.2">
      <c r="C201" s="131"/>
    </row>
    <row r="202" spans="3:3" s="101" customFormat="1" x14ac:dyDescent="0.2">
      <c r="C202" s="131"/>
    </row>
    <row r="203" spans="3:3" s="101" customFormat="1" x14ac:dyDescent="0.2">
      <c r="C203" s="131"/>
    </row>
    <row r="204" spans="3:3" s="101" customFormat="1" x14ac:dyDescent="0.2">
      <c r="C204" s="131"/>
    </row>
    <row r="205" spans="3:3" s="101" customFormat="1" x14ac:dyDescent="0.2">
      <c r="C205" s="131"/>
    </row>
    <row r="206" spans="3:3" s="101" customFormat="1" x14ac:dyDescent="0.2">
      <c r="C206" s="131"/>
    </row>
  </sheetData>
  <protectedRanges>
    <protectedRange algorithmName="SHA-512" hashValue="DEhtgLWWX1fGTfY6/jrV83UQn2eRyEcf52ixXqwJG1h9snypFLTtsrlTn4v+3Jfc8qsPtJTcbYO5FAd7DzT8Lw==" saltValue="QsONzCYV9PF/Cm9GQzUNrg==" spinCount="100000" sqref="S8:S66 O8:O66 Q8:Q66 B2:C5 C8:G66 J6 L6 N6 P6 R6 T6 K8:K66 M8:M66" name="Rango1"/>
  </protectedRanges>
  <mergeCells count="6">
    <mergeCell ref="D6:H6"/>
    <mergeCell ref="D2:X5"/>
    <mergeCell ref="Y2:AB2"/>
    <mergeCell ref="Y3:AB3"/>
    <mergeCell ref="Y4:AB4"/>
    <mergeCell ref="Y5:AB5"/>
  </mergeCells>
  <phoneticPr fontId="22" type="noConversion"/>
  <conditionalFormatting sqref="I8:L66">
    <cfRule type="containsText" dxfId="19" priority="7" operator="containsText" text="Extremo">
      <formula>NOT(ISERROR(SEARCH("Extremo",I8)))</formula>
    </cfRule>
    <cfRule type="containsText" dxfId="18" priority="8" operator="containsText" text="Muy Bajo">
      <formula>NOT(ISERROR(SEARCH("Muy Bajo",I8)))</formula>
    </cfRule>
    <cfRule type="containsText" dxfId="17" priority="9" operator="containsText" text="Bajo">
      <formula>NOT(ISERROR(SEARCH("Bajo",I8)))</formula>
    </cfRule>
    <cfRule type="containsText" dxfId="16" priority="10" operator="containsText" text="Moderado">
      <formula>NOT(ISERROR(SEARCH("Moderado",I8)))</formula>
    </cfRule>
    <cfRule type="containsText" dxfId="15" priority="11" operator="containsText" text="Alto">
      <formula>NOT(ISERROR(SEARCH("Alto",I8)))</formula>
    </cfRule>
    <cfRule type="containsText" dxfId="14" priority="12" operator="containsText" text="Muy Alto">
      <formula>NOT(ISERROR(SEARCH("Muy Alto",I8)))</formula>
    </cfRule>
  </conditionalFormatting>
  <conditionalFormatting sqref="U8:V66">
    <cfRule type="expression" dxfId="13" priority="3">
      <formula>$U8&gt;=4</formula>
    </cfRule>
    <cfRule type="expression" dxfId="12" priority="4">
      <formula>$U8&gt;=3</formula>
    </cfRule>
    <cfRule type="expression" dxfId="11" priority="5">
      <formula>$U8&gt;=2</formula>
    </cfRule>
    <cfRule type="expression" dxfId="10" priority="6">
      <formula>$U8&lt;2</formula>
    </cfRule>
  </conditionalFormatting>
  <dataValidations xWindow="745" yWindow="518" count="29">
    <dataValidation type="list" allowBlank="1" showInputMessage="1" showErrorMessage="1" sqref="O8:O66" xr:uid="{355CEF6E-4FBC-4C84-B981-050610093F90}">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8:M66" xr:uid="{BD63E574-BE5D-4A87-9251-6056042A6A1F}">
      <formula1>Nivel_Directivo_Def</formula1>
    </dataValidation>
    <dataValidation type="list" allowBlank="1" showInputMessage="1" showErrorMessage="1" sqref="Q8:Q66" xr:uid="{6B7A7888-F23F-44CA-9877-00DB097C1222}">
      <formula1>Result_Aud_Ant_Def</formula1>
    </dataValidation>
    <dataValidation type="list" allowBlank="1" showInputMessage="1" showErrorMessage="1" sqref="S8:S66" xr:uid="{5775C87D-6772-40ED-9B3E-4429F39BB7C2}">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7" xr:uid="{8CDCC95D-3192-4D6F-8154-21B24B6A5D50}"/>
    <dataValidation allowBlank="1" showInputMessage="1" showErrorMessage="1" promptTitle="LOGO Y NOBRE ENTIDAD" prompt="En este espacio inserte el logo de la entidad o escriba el nombre de la misma." sqref="C2" xr:uid="{4D0943EC-FD89-4A42-9E23-57FE25AAD1EE}"/>
    <dataValidation allowBlank="1" showInputMessage="1" showErrorMessage="1" promptTitle="Riesgo inherente" prompt="Digite la cantidad de riesgos por nivel que tiene cada aspecto evaluable." sqref="D6:H6" xr:uid="{DEEBE8F3-6345-486F-B772-03FB84E71EE4}"/>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7" xr:uid="{337AA746-4054-46D7-9E6E-DC2E9BFB9639}"/>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7" xr:uid="{C34971DF-A4E0-4FCA-9631-BB2BA0967314}"/>
    <dataValidation allowBlank="1" showInputMessage="1" showErrorMessage="1" promptTitle="TOTAL PUNTAJE RIESGOS" prompt="FAVOR NO DILIGENCIAR NADA EN ESTA COLUMNA. Aparecerá automáticamente el puntaje consolidado del total de riesgos que afectan cada aspecto evaluable." sqref="H7" xr:uid="{79361A8E-368C-4793-A101-AFC3317BDA59}"/>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6 N6 P6 R6 T6 L6" xr:uid="{0FB141F1-FA13-4258-BC22-0A11917BCCE5}">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7" xr:uid="{D90ED12D-4D68-4912-AE86-0310E9F9D313}"/>
    <dataValidation allowBlank="1" showInputMessage="1" showErrorMessage="1" promptTitle="CALIFICACION TIEMPO ULTIMA AUDIT" prompt="FAVOR NO DILIGENCIAR ESTA COLUMNA. Esta calificación aparecerá automáticamente con base en la hoja &quot;parámetros&quot; establecidos." sqref="L7" xr:uid="{970E524A-49C2-4C1A-B7F0-BA1B55BB3A87}"/>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7" xr:uid="{BECF5DE4-37A5-4171-9EA3-307D46E9D780}"/>
    <dataValidation allowBlank="1" showInputMessage="1" showErrorMessage="1" promptTitle="CALIFICACION INTERESES ALTA DIRE" prompt="FAVOR NO DILIGENCIAR ESTA COLUMNA. Esta calificación se generará automáticamente, respecto de los intereses de la alta dirección." sqref="N7" xr:uid="{270C473E-1520-4FE5-81DE-3B0E854AC404}"/>
    <dataValidation allowBlank="1" showInputMessage="1" showErrorMessage="1" promptTitle="IMPACTO OBJETIVOS ESTRATEGICOS" prompt="Seleccionar la opción que corresponda a la insidencia de este aspecto evaluable o temática en los objetivos estratégicos." sqref="O7" xr:uid="{EC061537-0247-493B-8482-5F12C07AE04B}"/>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7" xr:uid="{8BED7DBE-124B-41ED-B157-9C3F45A375DE}"/>
    <dataValidation allowBlank="1" showInputMessage="1" showErrorMessage="1" promptTitle="RESULTADOS AUDITORIAS ANTERIORES" prompt="Seleccionar la cantidad de hallazgos abiertos que posee temática producto de auditorias internas y externas." sqref="Q7" xr:uid="{BBCEA3F4-8B97-4AFB-9DD1-815B0D615F37}"/>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7" xr:uid="{9DC90EF9-EBEA-458E-A8E8-386B7E9AC0DE}"/>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7" xr:uid="{EB420E60-9675-434E-8BA8-4358949C66F2}"/>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7" xr:uid="{BFFC32E5-12C3-4327-AFB9-5CB3D2F9B1E3}"/>
    <dataValidation allowBlank="1" showInputMessage="1" showErrorMessage="1" promptTitle="PONDERACION" prompt="FAVOR NO DILIGENCIAR ESTA COLUMNA._x000a_Acá aparecerá automáticamente el puntaje consolidado para el nivel de criticidad de cada aspecto evaluable." sqref="U7" xr:uid="{6E261994-55CA-4C9B-9AAA-CB609EAB1902}"/>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7" xr:uid="{FC9561A8-436E-44BF-9901-9413DF4771B1}"/>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7" xr:uid="{D7E70CBE-ECAC-4406-B537-2852B90B383E}"/>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7" xr:uid="{AA647126-0008-400E-90E9-7AA31DC83C8B}"/>
    <dataValidation type="list" allowBlank="1" showInputMessage="1" showErrorMessage="1" sqref="K8:K66" xr:uid="{93DE5A92-CE4E-478B-9742-3CB20D8FCED2}">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7" xr:uid="{69F107B3-F250-4EE6-9144-313622CB3A14}"/>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7" xr:uid="{3BA9A91A-8C33-48E2-8454-D28FA5757581}"/>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7" xr:uid="{8E33697B-8B9E-4079-BF7E-C974E84EA525}"/>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0FBC-1678-4F51-A4D4-884814934593}">
  <dimension ref="B1:AC206"/>
  <sheetViews>
    <sheetView showGridLines="0" zoomScale="85" zoomScaleNormal="85" zoomScalePageLayoutView="125" workbookViewId="0">
      <selection activeCell="Y6" sqref="Y6"/>
    </sheetView>
  </sheetViews>
  <sheetFormatPr baseColWidth="10" defaultColWidth="9.140625" defaultRowHeight="12.75" x14ac:dyDescent="0.2"/>
  <cols>
    <col min="1" max="1" width="2.42578125" style="103" customWidth="1"/>
    <col min="2" max="2" width="4.140625" style="103" customWidth="1"/>
    <col min="3" max="3" width="41.85546875" style="132" customWidth="1"/>
    <col min="4" max="4" width="11.5703125" style="103" customWidth="1"/>
    <col min="5" max="5" width="7.85546875" style="103" customWidth="1"/>
    <col min="6" max="7" width="10.140625" style="103" customWidth="1"/>
    <col min="8" max="8" width="7" style="103" customWidth="1"/>
    <col min="9" max="10" width="16" style="103" customWidth="1"/>
    <col min="11" max="11" width="15.140625" style="103" customWidth="1"/>
    <col min="12" max="12" width="16.85546875" style="103" customWidth="1"/>
    <col min="13" max="14" width="17.85546875" style="103" customWidth="1"/>
    <col min="15" max="15" width="15.42578125" style="103" customWidth="1"/>
    <col min="16" max="16" width="16.42578125" style="103" customWidth="1"/>
    <col min="17" max="17" width="14.85546875" style="103" customWidth="1"/>
    <col min="18" max="18" width="16.5703125" style="103" customWidth="1"/>
    <col min="19" max="19" width="14.85546875" style="103" customWidth="1"/>
    <col min="20" max="20" width="16.42578125" style="103" customWidth="1"/>
    <col min="21" max="21" width="8.5703125" style="103" customWidth="1"/>
    <col min="22" max="22" width="15" style="103" customWidth="1"/>
    <col min="23" max="23" width="16.42578125" style="103" customWidth="1"/>
    <col min="24" max="24" width="24.140625" style="103" customWidth="1"/>
    <col min="25" max="25" width="25.5703125" style="103" customWidth="1"/>
    <col min="26" max="26" width="26" style="103" customWidth="1"/>
    <col min="27" max="27" width="26.42578125" style="103" customWidth="1"/>
    <col min="28" max="28" width="4.140625" style="103" customWidth="1"/>
    <col min="29" max="29" width="3.42578125" style="103" customWidth="1"/>
    <col min="30" max="38" width="9.140625" style="103" customWidth="1"/>
    <col min="39" max="16384" width="9.140625" style="103"/>
  </cols>
  <sheetData>
    <row r="1" spans="2:29" s="1" customFormat="1" ht="13.5" thickBot="1" x14ac:dyDescent="0.25">
      <c r="C1" s="2"/>
    </row>
    <row r="2" spans="2:29" s="1" customFormat="1" ht="36.75" customHeight="1" thickBot="1" x14ac:dyDescent="0.25">
      <c r="B2" s="121"/>
      <c r="C2" s="122"/>
      <c r="D2" s="165" t="s">
        <v>92</v>
      </c>
      <c r="E2" s="166"/>
      <c r="F2" s="166"/>
      <c r="G2" s="166"/>
      <c r="H2" s="166"/>
      <c r="I2" s="166"/>
      <c r="J2" s="166"/>
      <c r="K2" s="166"/>
      <c r="L2" s="166"/>
      <c r="M2" s="166"/>
      <c r="N2" s="166"/>
      <c r="O2" s="166"/>
      <c r="P2" s="166"/>
      <c r="Q2" s="166"/>
      <c r="R2" s="166"/>
      <c r="S2" s="166"/>
      <c r="T2" s="166"/>
      <c r="U2" s="166"/>
      <c r="V2" s="166"/>
      <c r="W2" s="166"/>
      <c r="X2" s="166"/>
      <c r="Y2" s="167"/>
      <c r="Z2" s="142" t="s">
        <v>169</v>
      </c>
      <c r="AA2" s="143"/>
      <c r="AB2" s="144"/>
      <c r="AC2" s="141"/>
    </row>
    <row r="3" spans="2:29" s="1" customFormat="1" ht="34.5" customHeight="1" thickBot="1" x14ac:dyDescent="0.25">
      <c r="B3" s="123"/>
      <c r="C3" s="124"/>
      <c r="D3" s="168"/>
      <c r="E3" s="169"/>
      <c r="F3" s="169"/>
      <c r="G3" s="169"/>
      <c r="H3" s="169"/>
      <c r="I3" s="169"/>
      <c r="J3" s="169"/>
      <c r="K3" s="169"/>
      <c r="L3" s="169"/>
      <c r="M3" s="169"/>
      <c r="N3" s="169"/>
      <c r="O3" s="169"/>
      <c r="P3" s="169"/>
      <c r="Q3" s="169"/>
      <c r="R3" s="169"/>
      <c r="S3" s="169"/>
      <c r="T3" s="169"/>
      <c r="U3" s="169"/>
      <c r="V3" s="169"/>
      <c r="W3" s="169"/>
      <c r="X3" s="169"/>
      <c r="Y3" s="170"/>
      <c r="Z3" s="140" t="s">
        <v>170</v>
      </c>
      <c r="AA3" s="137"/>
      <c r="AB3" s="138"/>
      <c r="AC3" s="141"/>
    </row>
    <row r="4" spans="2:29" s="1" customFormat="1" ht="34.5" customHeight="1" thickBot="1" x14ac:dyDescent="0.25">
      <c r="B4" s="123"/>
      <c r="C4" s="124"/>
      <c r="D4" s="168"/>
      <c r="E4" s="169"/>
      <c r="F4" s="169"/>
      <c r="G4" s="169"/>
      <c r="H4" s="169"/>
      <c r="I4" s="169"/>
      <c r="J4" s="169"/>
      <c r="K4" s="169"/>
      <c r="L4" s="169"/>
      <c r="M4" s="169"/>
      <c r="N4" s="169"/>
      <c r="O4" s="169"/>
      <c r="P4" s="169"/>
      <c r="Q4" s="169"/>
      <c r="R4" s="169"/>
      <c r="S4" s="169"/>
      <c r="T4" s="169"/>
      <c r="U4" s="169"/>
      <c r="V4" s="169"/>
      <c r="W4" s="169"/>
      <c r="X4" s="169"/>
      <c r="Y4" s="170"/>
      <c r="Z4" s="142" t="s">
        <v>172</v>
      </c>
      <c r="AA4" s="143"/>
      <c r="AB4" s="144"/>
      <c r="AC4" s="141"/>
    </row>
    <row r="5" spans="2:29" s="1" customFormat="1" ht="34.5" customHeight="1" thickBot="1" x14ac:dyDescent="0.25">
      <c r="B5" s="123"/>
      <c r="C5" s="124"/>
      <c r="D5" s="171"/>
      <c r="E5" s="172"/>
      <c r="F5" s="172"/>
      <c r="G5" s="172"/>
      <c r="H5" s="172"/>
      <c r="I5" s="172"/>
      <c r="J5" s="172"/>
      <c r="K5" s="172"/>
      <c r="L5" s="172"/>
      <c r="M5" s="172"/>
      <c r="N5" s="172"/>
      <c r="O5" s="172"/>
      <c r="P5" s="172"/>
      <c r="Q5" s="172"/>
      <c r="R5" s="172"/>
      <c r="S5" s="172"/>
      <c r="T5" s="172"/>
      <c r="U5" s="172"/>
      <c r="V5" s="172"/>
      <c r="W5" s="172"/>
      <c r="X5" s="172"/>
      <c r="Y5" s="173"/>
      <c r="Z5" s="142" t="s">
        <v>171</v>
      </c>
      <c r="AA5" s="143"/>
      <c r="AB5" s="144"/>
      <c r="AC5" s="141"/>
    </row>
    <row r="6" spans="2:29" s="79" customFormat="1" ht="15.75" customHeight="1" thickBot="1" x14ac:dyDescent="0.3">
      <c r="B6" s="77"/>
      <c r="C6" s="115"/>
      <c r="D6" s="163" t="s">
        <v>90</v>
      </c>
      <c r="E6" s="164"/>
      <c r="F6" s="164"/>
      <c r="G6" s="164"/>
      <c r="H6" s="147"/>
      <c r="I6" s="116"/>
      <c r="J6" s="111">
        <v>0.19</v>
      </c>
      <c r="K6" s="116"/>
      <c r="L6" s="111">
        <v>0.15</v>
      </c>
      <c r="M6" s="119"/>
      <c r="N6" s="112">
        <v>7.0000000000000007E-2</v>
      </c>
      <c r="O6" s="119"/>
      <c r="P6" s="112">
        <v>0.25</v>
      </c>
      <c r="Q6" s="114"/>
      <c r="R6" s="111">
        <v>0.18</v>
      </c>
      <c r="S6" s="114"/>
      <c r="T6" s="111">
        <v>0.16</v>
      </c>
      <c r="U6" s="114"/>
      <c r="V6" s="114"/>
      <c r="W6" s="114"/>
      <c r="X6" s="114"/>
      <c r="Y6" s="114"/>
      <c r="Z6" s="114"/>
      <c r="AA6" s="114"/>
      <c r="AB6" s="78"/>
    </row>
    <row r="7" spans="2:29" s="79" customFormat="1" ht="126.75" customHeight="1" thickBot="1" x14ac:dyDescent="0.3">
      <c r="B7" s="77"/>
      <c r="C7" s="115" t="s">
        <v>125</v>
      </c>
      <c r="D7" s="3" t="s">
        <v>5</v>
      </c>
      <c r="E7" s="5" t="s">
        <v>0</v>
      </c>
      <c r="F7" s="4" t="s">
        <v>1</v>
      </c>
      <c r="G7" s="80" t="s">
        <v>6</v>
      </c>
      <c r="H7" s="118" t="s">
        <v>2</v>
      </c>
      <c r="I7" s="117" t="s">
        <v>42</v>
      </c>
      <c r="J7" s="117" t="s">
        <v>42</v>
      </c>
      <c r="K7" s="117" t="s">
        <v>85</v>
      </c>
      <c r="L7" s="117" t="s">
        <v>84</v>
      </c>
      <c r="M7" s="120" t="s">
        <v>123</v>
      </c>
      <c r="N7" s="120" t="s">
        <v>124</v>
      </c>
      <c r="O7" s="120" t="s">
        <v>109</v>
      </c>
      <c r="P7" s="120" t="s">
        <v>108</v>
      </c>
      <c r="Q7" s="117" t="s">
        <v>49</v>
      </c>
      <c r="R7" s="117" t="s">
        <v>50</v>
      </c>
      <c r="S7" s="117" t="s">
        <v>59</v>
      </c>
      <c r="T7" s="117" t="s">
        <v>60</v>
      </c>
      <c r="U7" s="117" t="s">
        <v>86</v>
      </c>
      <c r="V7" s="117" t="s">
        <v>61</v>
      </c>
      <c r="W7" s="117" t="s">
        <v>62</v>
      </c>
      <c r="X7" s="117" t="s">
        <v>103</v>
      </c>
      <c r="Y7" s="117" t="s">
        <v>104</v>
      </c>
      <c r="Z7" s="117" t="s">
        <v>105</v>
      </c>
      <c r="AA7" s="117" t="s">
        <v>106</v>
      </c>
      <c r="AB7" s="78"/>
    </row>
    <row r="8" spans="2:29" s="92" customFormat="1" ht="51.75" customHeight="1" x14ac:dyDescent="0.25">
      <c r="B8" s="88"/>
      <c r="C8" s="125" t="s">
        <v>107</v>
      </c>
      <c r="D8" s="89"/>
      <c r="E8" s="89"/>
      <c r="F8" s="89"/>
      <c r="G8" s="89"/>
      <c r="H8" s="105">
        <f t="shared" ref="H8:H66" si="0">SUM(D8:G8)</f>
        <v>0</v>
      </c>
      <c r="I8" s="89" t="str">
        <f>IF(D8&gt;=1,"Extremo",IF(E8&gt;=1,"Alto",IF(F8&gt;=1,"Moderado",IF(G8&gt;=1,"Bajo",IF(H8=0,"Bajo")))))</f>
        <v>Bajo</v>
      </c>
      <c r="J8" s="106">
        <f>IF(D8&gt;=1,5,IF(E8&gt;=1,4,IF(F8&gt;=1,3,IF(G8&gt;=1,2,IF(H8=0,1)))))</f>
        <v>1</v>
      </c>
      <c r="K8" s="133" t="s">
        <v>82</v>
      </c>
      <c r="L8" s="107">
        <f>INDEX(Tiempo_Ult_Aud_Calif,MATCH('Priorización B'!K8,Tiempo_Ult_Aud_Def,0))</f>
        <v>1</v>
      </c>
      <c r="M8" s="134" t="s">
        <v>118</v>
      </c>
      <c r="N8" s="108">
        <f t="shared" ref="N8:N39" si="1">INDEX(Nivel_Directivo_Calif,MATCH(M8,Nivel_Directivo_Def_PQR,0))</f>
        <v>1</v>
      </c>
      <c r="O8" s="134" t="s">
        <v>47</v>
      </c>
      <c r="P8" s="109">
        <f t="shared" ref="P8:P66" si="2">INDEX(Impacto_Obj_Est_Calif,MATCH(O8,Impacto_Obj_Est_Def,0))</f>
        <v>1</v>
      </c>
      <c r="Q8" s="135" t="s">
        <v>153</v>
      </c>
      <c r="R8" s="109">
        <f t="shared" ref="R8:R66" si="3">INDEX(Result_Aud_Ant_Calif,MATCH(Q8,Result_Aud_Ant_Def,0))</f>
        <v>1</v>
      </c>
      <c r="S8" s="134" t="s">
        <v>58</v>
      </c>
      <c r="T8" s="109">
        <f t="shared" ref="T8:T66" si="4">INDEX(Impacto_Ppto_Calif,MATCH(S8,Impacto_Ppto_Def,0))</f>
        <v>1</v>
      </c>
      <c r="U8" s="90">
        <f>$J$6*J8+$L$6*L8+$N$6*N8+$P$6*P8+$R$6*R8+$T$6*T8</f>
        <v>0.99999999999999989</v>
      </c>
      <c r="V8" s="90" t="str">
        <f t="shared" ref="V8:V66" si="5">LOOKUP(U8,Nivel_Criticidad)</f>
        <v>Bajo</v>
      </c>
      <c r="W8" s="136" t="str">
        <f t="shared" ref="W8:W66" si="6">INDEX(Ciclo_Rotación_Calif,MATCH(V8,Ciclo_Rotación_Def,0))</f>
        <v>No auditar</v>
      </c>
      <c r="X8" s="134" t="str">
        <f t="shared" ref="X8:X66" si="7">IF(W8="Cada año",C8,"")</f>
        <v/>
      </c>
      <c r="Y8" s="134" t="str">
        <f t="shared" ref="Y8:Y66" si="8">IF(OR(W8="Cada año",W8="Cada 2 años"),C8,"")</f>
        <v/>
      </c>
      <c r="Z8" s="134" t="str">
        <f t="shared" ref="Z8:Z66" si="9">IF(OR(W8="Cada año",W8="Cada 3 años"),C8,"")</f>
        <v/>
      </c>
      <c r="AA8" s="134" t="str">
        <f t="shared" ref="AA8:AA66" si="10">IF(OR(W8="Cada año",W8="Cada 2 años",W8="Cada 4 años"),C8,"")</f>
        <v/>
      </c>
      <c r="AB8" s="91"/>
    </row>
    <row r="9" spans="2:29" s="92" customFormat="1" ht="38.25" x14ac:dyDescent="0.25">
      <c r="B9" s="88"/>
      <c r="C9" s="126" t="s">
        <v>158</v>
      </c>
      <c r="D9" s="127"/>
      <c r="E9" s="127"/>
      <c r="F9" s="127"/>
      <c r="G9" s="127"/>
      <c r="H9" s="105">
        <f t="shared" si="0"/>
        <v>0</v>
      </c>
      <c r="I9" s="89" t="str">
        <f t="shared" ref="I9:I66" si="11">IF(D9&gt;=1,"Extremo",IF(E9&gt;=1,"Alto",IF(F9&gt;=1,"Moderado",IF(G9&gt;=1,"Bajo",IF(H9=0,"Bajo")))))</f>
        <v>Bajo</v>
      </c>
      <c r="J9" s="106">
        <f t="shared" ref="J9:J66" si="12">IF(D9&gt;=1,5,IF(E9&gt;=1,4,IF(F9&gt;=1,3,IF(G9&gt;=1,2,IF(H9=0,1)))))</f>
        <v>1</v>
      </c>
      <c r="K9" s="133" t="s">
        <v>110</v>
      </c>
      <c r="L9" s="107">
        <f>INDEX(Tiempo_Ult_Aud_Calif,MATCH('Priorización B'!K9,Tiempo_Ult_Aud_Def,0))</f>
        <v>2</v>
      </c>
      <c r="M9" s="134" t="s">
        <v>120</v>
      </c>
      <c r="N9" s="108">
        <f t="shared" si="1"/>
        <v>2</v>
      </c>
      <c r="O9" s="134" t="s">
        <v>149</v>
      </c>
      <c r="P9" s="109">
        <f t="shared" si="2"/>
        <v>2</v>
      </c>
      <c r="Q9" s="135" t="s">
        <v>154</v>
      </c>
      <c r="R9" s="109">
        <f t="shared" si="3"/>
        <v>2</v>
      </c>
      <c r="S9" s="134" t="s">
        <v>57</v>
      </c>
      <c r="T9" s="109">
        <f t="shared" si="4"/>
        <v>2</v>
      </c>
      <c r="U9" s="90">
        <f t="shared" ref="U9:U66" si="13">$J$6*J9+$L$6*L9+$N$6*N9+$P$6*P9+$R$6*R9+$T$6*T9</f>
        <v>1.8099999999999998</v>
      </c>
      <c r="V9" s="90" t="str">
        <f t="shared" si="5"/>
        <v>Bajo (Priorizado)</v>
      </c>
      <c r="W9" s="136" t="str">
        <f t="shared" si="6"/>
        <v>Cada 4 años</v>
      </c>
      <c r="X9" s="134" t="str">
        <f t="shared" si="7"/>
        <v/>
      </c>
      <c r="Y9" s="134" t="str">
        <f t="shared" si="8"/>
        <v/>
      </c>
      <c r="Z9" s="134" t="str">
        <f t="shared" si="9"/>
        <v/>
      </c>
      <c r="AA9" s="134" t="str">
        <f t="shared" si="10"/>
        <v>Gestión del Talento Humano</v>
      </c>
      <c r="AB9" s="91"/>
    </row>
    <row r="10" spans="2:29" s="92" customFormat="1" ht="38.25" x14ac:dyDescent="0.25">
      <c r="B10" s="88"/>
      <c r="C10" s="126" t="s">
        <v>159</v>
      </c>
      <c r="D10" s="127"/>
      <c r="E10" s="127"/>
      <c r="F10" s="127"/>
      <c r="G10" s="127"/>
      <c r="H10" s="105">
        <f t="shared" si="0"/>
        <v>0</v>
      </c>
      <c r="I10" s="89" t="str">
        <f t="shared" si="11"/>
        <v>Bajo</v>
      </c>
      <c r="J10" s="106">
        <f t="shared" si="12"/>
        <v>1</v>
      </c>
      <c r="K10" s="133" t="s">
        <v>111</v>
      </c>
      <c r="L10" s="107">
        <f>INDEX(Tiempo_Ult_Aud_Calif,MATCH('Priorización B'!K10,Tiempo_Ult_Aud_Def,0))</f>
        <v>3</v>
      </c>
      <c r="M10" s="134" t="s">
        <v>121</v>
      </c>
      <c r="N10" s="108">
        <f t="shared" si="1"/>
        <v>3</v>
      </c>
      <c r="O10" s="134" t="s">
        <v>150</v>
      </c>
      <c r="P10" s="109">
        <f t="shared" si="2"/>
        <v>3</v>
      </c>
      <c r="Q10" s="135" t="s">
        <v>155</v>
      </c>
      <c r="R10" s="109">
        <f t="shared" si="3"/>
        <v>3</v>
      </c>
      <c r="S10" s="134" t="s">
        <v>56</v>
      </c>
      <c r="T10" s="109">
        <f t="shared" si="4"/>
        <v>3</v>
      </c>
      <c r="U10" s="90">
        <f t="shared" si="13"/>
        <v>2.6199999999999997</v>
      </c>
      <c r="V10" s="90" t="str">
        <f t="shared" si="5"/>
        <v>Moderado</v>
      </c>
      <c r="W10" s="136" t="str">
        <f t="shared" si="6"/>
        <v>Cada 3 años</v>
      </c>
      <c r="X10" s="134" t="str">
        <f t="shared" si="7"/>
        <v/>
      </c>
      <c r="Y10" s="134" t="str">
        <f t="shared" si="8"/>
        <v/>
      </c>
      <c r="Z10" s="134" t="str">
        <f t="shared" si="9"/>
        <v>Gestión Financiera</v>
      </c>
      <c r="AA10" s="134" t="str">
        <f t="shared" si="10"/>
        <v/>
      </c>
      <c r="AB10" s="91"/>
    </row>
    <row r="11" spans="2:29" s="92" customFormat="1" ht="38.25" x14ac:dyDescent="0.25">
      <c r="B11" s="88"/>
      <c r="C11" s="126" t="s">
        <v>160</v>
      </c>
      <c r="D11" s="127"/>
      <c r="E11" s="127"/>
      <c r="F11" s="127"/>
      <c r="G11" s="127"/>
      <c r="H11" s="105">
        <f t="shared" si="0"/>
        <v>0</v>
      </c>
      <c r="I11" s="89" t="str">
        <f t="shared" si="11"/>
        <v>Bajo</v>
      </c>
      <c r="J11" s="106">
        <f t="shared" si="12"/>
        <v>1</v>
      </c>
      <c r="K11" s="133" t="s">
        <v>112</v>
      </c>
      <c r="L11" s="107">
        <f>INDEX(Tiempo_Ult_Aud_Calif,MATCH('Priorización B'!K11,Tiempo_Ult_Aud_Def,0))</f>
        <v>4</v>
      </c>
      <c r="M11" s="134" t="s">
        <v>122</v>
      </c>
      <c r="N11" s="108">
        <f t="shared" si="1"/>
        <v>4</v>
      </c>
      <c r="O11" s="134" t="s">
        <v>151</v>
      </c>
      <c r="P11" s="109">
        <f t="shared" si="2"/>
        <v>4</v>
      </c>
      <c r="Q11" s="135" t="s">
        <v>156</v>
      </c>
      <c r="R11" s="109">
        <f t="shared" si="3"/>
        <v>4</v>
      </c>
      <c r="S11" s="134" t="s">
        <v>55</v>
      </c>
      <c r="T11" s="109">
        <f t="shared" si="4"/>
        <v>4</v>
      </c>
      <c r="U11" s="90">
        <f t="shared" si="13"/>
        <v>3.43</v>
      </c>
      <c r="V11" s="90" t="str">
        <f t="shared" si="5"/>
        <v>Alto</v>
      </c>
      <c r="W11" s="136" t="str">
        <f t="shared" si="6"/>
        <v>Cada 2 años</v>
      </c>
      <c r="X11" s="134" t="str">
        <f t="shared" si="7"/>
        <v/>
      </c>
      <c r="Y11" s="134" t="str">
        <f t="shared" si="8"/>
        <v>Gestión Estratégica</v>
      </c>
      <c r="Z11" s="134" t="str">
        <f t="shared" si="9"/>
        <v/>
      </c>
      <c r="AA11" s="134" t="str">
        <f t="shared" si="10"/>
        <v>Gestión Estratégica</v>
      </c>
      <c r="AB11" s="91"/>
    </row>
    <row r="12" spans="2:29" s="92" customFormat="1" ht="51" x14ac:dyDescent="0.25">
      <c r="B12" s="88"/>
      <c r="C12" s="126" t="s">
        <v>161</v>
      </c>
      <c r="D12" s="127"/>
      <c r="E12" s="127"/>
      <c r="F12" s="127"/>
      <c r="G12" s="127"/>
      <c r="H12" s="105">
        <f t="shared" si="0"/>
        <v>0</v>
      </c>
      <c r="I12" s="89" t="str">
        <f t="shared" si="11"/>
        <v>Bajo</v>
      </c>
      <c r="J12" s="106">
        <f t="shared" si="12"/>
        <v>1</v>
      </c>
      <c r="K12" s="133" t="s">
        <v>83</v>
      </c>
      <c r="L12" s="107">
        <f>INDEX(Tiempo_Ult_Aud_Calif,MATCH('Priorización B'!K12,Tiempo_Ult_Aud_Def,0))</f>
        <v>5</v>
      </c>
      <c r="M12" s="134" t="s">
        <v>122</v>
      </c>
      <c r="N12" s="108">
        <f t="shared" si="1"/>
        <v>4</v>
      </c>
      <c r="O12" s="134" t="s">
        <v>152</v>
      </c>
      <c r="P12" s="109">
        <f t="shared" si="2"/>
        <v>5</v>
      </c>
      <c r="Q12" s="135" t="s">
        <v>157</v>
      </c>
      <c r="R12" s="109">
        <f t="shared" si="3"/>
        <v>5</v>
      </c>
      <c r="S12" s="134" t="s">
        <v>54</v>
      </c>
      <c r="T12" s="109">
        <f t="shared" si="4"/>
        <v>5</v>
      </c>
      <c r="U12" s="90">
        <f t="shared" si="13"/>
        <v>4.17</v>
      </c>
      <c r="V12" s="90" t="str">
        <f t="shared" si="5"/>
        <v>Extremo</v>
      </c>
      <c r="W12" s="136" t="str">
        <f t="shared" si="6"/>
        <v>Cada año</v>
      </c>
      <c r="X12" s="134" t="str">
        <f t="shared" si="7"/>
        <v>Gestión Presupuestal</v>
      </c>
      <c r="Y12" s="134" t="str">
        <f t="shared" si="8"/>
        <v>Gestión Presupuestal</v>
      </c>
      <c r="Z12" s="134" t="str">
        <f t="shared" si="9"/>
        <v>Gestión Presupuestal</v>
      </c>
      <c r="AA12" s="134" t="str">
        <f t="shared" si="10"/>
        <v>Gestión Presupuestal</v>
      </c>
      <c r="AB12" s="91"/>
    </row>
    <row r="13" spans="2:29" s="92" customFormat="1" ht="25.5" x14ac:dyDescent="0.25">
      <c r="B13" s="88"/>
      <c r="C13" s="126" t="s">
        <v>162</v>
      </c>
      <c r="D13" s="127"/>
      <c r="E13" s="127"/>
      <c r="F13" s="127"/>
      <c r="G13" s="127"/>
      <c r="H13" s="105">
        <f t="shared" si="0"/>
        <v>0</v>
      </c>
      <c r="I13" s="89" t="str">
        <f t="shared" si="11"/>
        <v>Bajo</v>
      </c>
      <c r="J13" s="106">
        <f t="shared" si="12"/>
        <v>1</v>
      </c>
      <c r="K13" s="133" t="s">
        <v>82</v>
      </c>
      <c r="L13" s="107">
        <f>INDEX(Tiempo_Ult_Aud_Calif,MATCH('Priorización B'!K13,Tiempo_Ult_Aud_Def,0))</f>
        <v>1</v>
      </c>
      <c r="M13" s="134" t="s">
        <v>119</v>
      </c>
      <c r="N13" s="108">
        <f t="shared" si="1"/>
        <v>5</v>
      </c>
      <c r="O13" s="134" t="s">
        <v>47</v>
      </c>
      <c r="P13" s="109">
        <f t="shared" si="2"/>
        <v>1</v>
      </c>
      <c r="Q13" s="135" t="s">
        <v>155</v>
      </c>
      <c r="R13" s="109">
        <f t="shared" si="3"/>
        <v>3</v>
      </c>
      <c r="S13" s="134" t="s">
        <v>55</v>
      </c>
      <c r="T13" s="109">
        <f t="shared" si="4"/>
        <v>4</v>
      </c>
      <c r="U13" s="90">
        <f t="shared" si="13"/>
        <v>2.12</v>
      </c>
      <c r="V13" s="90" t="str">
        <f t="shared" si="5"/>
        <v>Moderado</v>
      </c>
      <c r="W13" s="136" t="str">
        <f t="shared" si="6"/>
        <v>Cada 3 años</v>
      </c>
      <c r="X13" s="134" t="str">
        <f t="shared" si="7"/>
        <v/>
      </c>
      <c r="Y13" s="134" t="str">
        <f t="shared" si="8"/>
        <v/>
      </c>
      <c r="Z13" s="134" t="str">
        <f t="shared" si="9"/>
        <v>Gestión contractual</v>
      </c>
      <c r="AA13" s="134" t="str">
        <f t="shared" si="10"/>
        <v/>
      </c>
      <c r="AB13" s="91"/>
    </row>
    <row r="14" spans="2:29" s="92" customFormat="1" ht="25.5" x14ac:dyDescent="0.25">
      <c r="B14" s="88"/>
      <c r="C14" s="126" t="s">
        <v>163</v>
      </c>
      <c r="D14" s="127"/>
      <c r="E14" s="127"/>
      <c r="F14" s="127"/>
      <c r="G14" s="127"/>
      <c r="H14" s="105">
        <f t="shared" si="0"/>
        <v>0</v>
      </c>
      <c r="I14" s="89" t="str">
        <f t="shared" si="11"/>
        <v>Bajo</v>
      </c>
      <c r="J14" s="106">
        <f t="shared" si="12"/>
        <v>1</v>
      </c>
      <c r="K14" s="133" t="s">
        <v>82</v>
      </c>
      <c r="L14" s="107">
        <f>INDEX(Tiempo_Ult_Aud_Calif,MATCH('Priorización B'!K14,Tiempo_Ult_Aud_Def,0))</f>
        <v>1</v>
      </c>
      <c r="M14" s="134" t="s">
        <v>118</v>
      </c>
      <c r="N14" s="108">
        <f t="shared" si="1"/>
        <v>1</v>
      </c>
      <c r="O14" s="134" t="s">
        <v>47</v>
      </c>
      <c r="P14" s="109">
        <f t="shared" si="2"/>
        <v>1</v>
      </c>
      <c r="Q14" s="135" t="s">
        <v>154</v>
      </c>
      <c r="R14" s="109">
        <f t="shared" si="3"/>
        <v>2</v>
      </c>
      <c r="S14" s="134" t="s">
        <v>55</v>
      </c>
      <c r="T14" s="109">
        <f t="shared" si="4"/>
        <v>4</v>
      </c>
      <c r="U14" s="90">
        <f t="shared" si="13"/>
        <v>1.6600000000000001</v>
      </c>
      <c r="V14" s="90" t="str">
        <f t="shared" si="5"/>
        <v>Bajo (Priorizado)</v>
      </c>
      <c r="W14" s="136" t="str">
        <f t="shared" si="6"/>
        <v>Cada 4 años</v>
      </c>
      <c r="X14" s="134" t="str">
        <f t="shared" si="7"/>
        <v/>
      </c>
      <c r="Y14" s="134" t="str">
        <f t="shared" si="8"/>
        <v/>
      </c>
      <c r="Z14" s="134" t="str">
        <f t="shared" si="9"/>
        <v/>
      </c>
      <c r="AA14" s="134" t="str">
        <f t="shared" si="10"/>
        <v>Gestión de Comunicaciones</v>
      </c>
      <c r="AB14" s="91"/>
    </row>
    <row r="15" spans="2:29" s="92" customFormat="1" ht="25.5" x14ac:dyDescent="0.25">
      <c r="B15" s="88"/>
      <c r="C15" s="126" t="s">
        <v>164</v>
      </c>
      <c r="D15" s="127"/>
      <c r="E15" s="127"/>
      <c r="F15" s="127"/>
      <c r="G15" s="127"/>
      <c r="H15" s="105">
        <f t="shared" si="0"/>
        <v>0</v>
      </c>
      <c r="I15" s="89" t="str">
        <f t="shared" si="11"/>
        <v>Bajo</v>
      </c>
      <c r="J15" s="106">
        <f t="shared" si="12"/>
        <v>1</v>
      </c>
      <c r="K15" s="133" t="s">
        <v>111</v>
      </c>
      <c r="L15" s="107">
        <f>INDEX(Tiempo_Ult_Aud_Calif,MATCH('Priorización B'!K15,Tiempo_Ult_Aud_Def,0))</f>
        <v>3</v>
      </c>
      <c r="M15" s="134" t="s">
        <v>122</v>
      </c>
      <c r="N15" s="108">
        <f t="shared" si="1"/>
        <v>4</v>
      </c>
      <c r="O15" s="134" t="s">
        <v>47</v>
      </c>
      <c r="P15" s="109">
        <f t="shared" si="2"/>
        <v>1</v>
      </c>
      <c r="Q15" s="135" t="s">
        <v>155</v>
      </c>
      <c r="R15" s="109">
        <f t="shared" si="3"/>
        <v>3</v>
      </c>
      <c r="S15" s="134" t="s">
        <v>58</v>
      </c>
      <c r="T15" s="109">
        <f t="shared" si="4"/>
        <v>1</v>
      </c>
      <c r="U15" s="90">
        <f t="shared" si="13"/>
        <v>1.8699999999999999</v>
      </c>
      <c r="V15" s="90" t="str">
        <f t="shared" si="5"/>
        <v>Bajo (Priorizado)</v>
      </c>
      <c r="W15" s="136" t="str">
        <f t="shared" si="6"/>
        <v>Cada 4 años</v>
      </c>
      <c r="X15" s="134" t="str">
        <f t="shared" si="7"/>
        <v/>
      </c>
      <c r="Y15" s="134" t="str">
        <f t="shared" si="8"/>
        <v/>
      </c>
      <c r="Z15" s="134" t="str">
        <f t="shared" si="9"/>
        <v/>
      </c>
      <c r="AA15" s="134" t="str">
        <f t="shared" si="10"/>
        <v>Gestión de TI</v>
      </c>
      <c r="AB15" s="91"/>
    </row>
    <row r="16" spans="2:29" s="92" customFormat="1" ht="25.5" x14ac:dyDescent="0.25">
      <c r="B16" s="88"/>
      <c r="C16" s="126"/>
      <c r="D16" s="127"/>
      <c r="E16" s="127"/>
      <c r="F16" s="127"/>
      <c r="G16" s="127"/>
      <c r="H16" s="105">
        <f t="shared" si="0"/>
        <v>0</v>
      </c>
      <c r="I16" s="89" t="str">
        <f t="shared" si="11"/>
        <v>Bajo</v>
      </c>
      <c r="J16" s="106">
        <f t="shared" si="12"/>
        <v>1</v>
      </c>
      <c r="K16" s="133" t="s">
        <v>111</v>
      </c>
      <c r="L16" s="107">
        <f>INDEX(Tiempo_Ult_Aud_Calif,MATCH('Priorización B'!K16,Tiempo_Ult_Aud_Def,0))</f>
        <v>3</v>
      </c>
      <c r="M16" s="134" t="s">
        <v>122</v>
      </c>
      <c r="N16" s="108">
        <f t="shared" si="1"/>
        <v>4</v>
      </c>
      <c r="O16" s="134" t="s">
        <v>47</v>
      </c>
      <c r="P16" s="109">
        <f t="shared" si="2"/>
        <v>1</v>
      </c>
      <c r="Q16" s="135" t="s">
        <v>155</v>
      </c>
      <c r="R16" s="109">
        <f t="shared" si="3"/>
        <v>3</v>
      </c>
      <c r="S16" s="134" t="s">
        <v>55</v>
      </c>
      <c r="T16" s="109">
        <f t="shared" si="4"/>
        <v>4</v>
      </c>
      <c r="U16" s="90">
        <f t="shared" si="13"/>
        <v>2.35</v>
      </c>
      <c r="V16" s="90" t="str">
        <f t="shared" si="5"/>
        <v>Moderado</v>
      </c>
      <c r="W16" s="136" t="str">
        <f t="shared" si="6"/>
        <v>Cada 3 años</v>
      </c>
      <c r="X16" s="134" t="str">
        <f t="shared" si="7"/>
        <v/>
      </c>
      <c r="Y16" s="134" t="str">
        <f t="shared" si="8"/>
        <v/>
      </c>
      <c r="Z16" s="134">
        <f t="shared" si="9"/>
        <v>0</v>
      </c>
      <c r="AA16" s="134" t="str">
        <f t="shared" si="10"/>
        <v/>
      </c>
      <c r="AB16" s="91"/>
    </row>
    <row r="17" spans="2:28" s="92" customFormat="1" ht="38.25" x14ac:dyDescent="0.25">
      <c r="B17" s="88"/>
      <c r="C17" s="126"/>
      <c r="D17" s="127"/>
      <c r="E17" s="127"/>
      <c r="F17" s="127"/>
      <c r="G17" s="127"/>
      <c r="H17" s="105">
        <f t="shared" si="0"/>
        <v>0</v>
      </c>
      <c r="I17" s="89" t="str">
        <f t="shared" si="11"/>
        <v>Bajo</v>
      </c>
      <c r="J17" s="106">
        <f t="shared" si="12"/>
        <v>1</v>
      </c>
      <c r="K17" s="133" t="s">
        <v>111</v>
      </c>
      <c r="L17" s="107">
        <f>INDEX(Tiempo_Ult_Aud_Calif,MATCH('Priorización B'!K17,Tiempo_Ult_Aud_Def,0))</f>
        <v>3</v>
      </c>
      <c r="M17" s="134" t="s">
        <v>122</v>
      </c>
      <c r="N17" s="108">
        <f t="shared" si="1"/>
        <v>4</v>
      </c>
      <c r="O17" s="134" t="s">
        <v>150</v>
      </c>
      <c r="P17" s="109">
        <f t="shared" si="2"/>
        <v>3</v>
      </c>
      <c r="Q17" s="135" t="s">
        <v>155</v>
      </c>
      <c r="R17" s="109">
        <f t="shared" si="3"/>
        <v>3</v>
      </c>
      <c r="S17" s="134" t="s">
        <v>55</v>
      </c>
      <c r="T17" s="109">
        <f t="shared" si="4"/>
        <v>4</v>
      </c>
      <c r="U17" s="90">
        <f t="shared" si="13"/>
        <v>2.85</v>
      </c>
      <c r="V17" s="90" t="str">
        <f t="shared" si="5"/>
        <v>Moderado</v>
      </c>
      <c r="W17" s="136" t="str">
        <f t="shared" si="6"/>
        <v>Cada 3 años</v>
      </c>
      <c r="X17" s="134" t="str">
        <f t="shared" si="7"/>
        <v/>
      </c>
      <c r="Y17" s="134" t="str">
        <f t="shared" si="8"/>
        <v/>
      </c>
      <c r="Z17" s="134">
        <f t="shared" si="9"/>
        <v>0</v>
      </c>
      <c r="AA17" s="134" t="str">
        <f t="shared" si="10"/>
        <v/>
      </c>
      <c r="AB17" s="91"/>
    </row>
    <row r="18" spans="2:28" s="92" customFormat="1" ht="38.25" x14ac:dyDescent="0.25">
      <c r="B18" s="88"/>
      <c r="C18" s="126"/>
      <c r="D18" s="127"/>
      <c r="E18" s="127"/>
      <c r="F18" s="127"/>
      <c r="G18" s="127"/>
      <c r="H18" s="105">
        <f t="shared" si="0"/>
        <v>0</v>
      </c>
      <c r="I18" s="89" t="str">
        <f t="shared" si="11"/>
        <v>Bajo</v>
      </c>
      <c r="J18" s="106">
        <f t="shared" si="12"/>
        <v>1</v>
      </c>
      <c r="K18" s="133" t="s">
        <v>111</v>
      </c>
      <c r="L18" s="107">
        <f>INDEX(Tiempo_Ult_Aud_Calif,MATCH('Priorización B'!K18,Tiempo_Ult_Aud_Def,0))</f>
        <v>3</v>
      </c>
      <c r="M18" s="134" t="s">
        <v>122</v>
      </c>
      <c r="N18" s="108">
        <f t="shared" si="1"/>
        <v>4</v>
      </c>
      <c r="O18" s="134" t="s">
        <v>150</v>
      </c>
      <c r="P18" s="109">
        <f t="shared" si="2"/>
        <v>3</v>
      </c>
      <c r="Q18" s="135" t="s">
        <v>155</v>
      </c>
      <c r="R18" s="109">
        <f t="shared" si="3"/>
        <v>3</v>
      </c>
      <c r="S18" s="134" t="s">
        <v>55</v>
      </c>
      <c r="T18" s="109">
        <f t="shared" si="4"/>
        <v>4</v>
      </c>
      <c r="U18" s="90">
        <f t="shared" si="13"/>
        <v>2.85</v>
      </c>
      <c r="V18" s="90" t="str">
        <f t="shared" si="5"/>
        <v>Moderado</v>
      </c>
      <c r="W18" s="136" t="str">
        <f t="shared" si="6"/>
        <v>Cada 3 años</v>
      </c>
      <c r="X18" s="134" t="str">
        <f t="shared" si="7"/>
        <v/>
      </c>
      <c r="Y18" s="134" t="str">
        <f t="shared" si="8"/>
        <v/>
      </c>
      <c r="Z18" s="134">
        <f t="shared" si="9"/>
        <v>0</v>
      </c>
      <c r="AA18" s="134" t="str">
        <f t="shared" si="10"/>
        <v/>
      </c>
      <c r="AB18" s="91"/>
    </row>
    <row r="19" spans="2:28" s="92" customFormat="1" ht="38.25" x14ac:dyDescent="0.25">
      <c r="B19" s="88"/>
      <c r="C19" s="126"/>
      <c r="D19" s="127"/>
      <c r="E19" s="127"/>
      <c r="F19" s="127"/>
      <c r="G19" s="127"/>
      <c r="H19" s="105">
        <f t="shared" si="0"/>
        <v>0</v>
      </c>
      <c r="I19" s="89" t="str">
        <f t="shared" si="11"/>
        <v>Bajo</v>
      </c>
      <c r="J19" s="106">
        <f t="shared" si="12"/>
        <v>1</v>
      </c>
      <c r="K19" s="133" t="s">
        <v>111</v>
      </c>
      <c r="L19" s="107">
        <f>INDEX(Tiempo_Ult_Aud_Calif,MATCH('Priorización B'!K19,Tiempo_Ult_Aud_Def,0))</f>
        <v>3</v>
      </c>
      <c r="M19" s="134" t="s">
        <v>122</v>
      </c>
      <c r="N19" s="108">
        <f t="shared" si="1"/>
        <v>4</v>
      </c>
      <c r="O19" s="134" t="s">
        <v>150</v>
      </c>
      <c r="P19" s="109">
        <f t="shared" si="2"/>
        <v>3</v>
      </c>
      <c r="Q19" s="135" t="s">
        <v>155</v>
      </c>
      <c r="R19" s="109">
        <f t="shared" si="3"/>
        <v>3</v>
      </c>
      <c r="S19" s="134" t="s">
        <v>55</v>
      </c>
      <c r="T19" s="109">
        <f t="shared" si="4"/>
        <v>4</v>
      </c>
      <c r="U19" s="90">
        <f t="shared" si="13"/>
        <v>2.85</v>
      </c>
      <c r="V19" s="90" t="str">
        <f t="shared" si="5"/>
        <v>Moderado</v>
      </c>
      <c r="W19" s="136" t="str">
        <f t="shared" si="6"/>
        <v>Cada 3 años</v>
      </c>
      <c r="X19" s="134" t="str">
        <f t="shared" si="7"/>
        <v/>
      </c>
      <c r="Y19" s="134" t="str">
        <f t="shared" si="8"/>
        <v/>
      </c>
      <c r="Z19" s="134">
        <f t="shared" si="9"/>
        <v>0</v>
      </c>
      <c r="AA19" s="134" t="str">
        <f t="shared" si="10"/>
        <v/>
      </c>
      <c r="AB19" s="91"/>
    </row>
    <row r="20" spans="2:28" s="92" customFormat="1" ht="38.25" x14ac:dyDescent="0.25">
      <c r="B20" s="88"/>
      <c r="C20" s="126"/>
      <c r="D20" s="127"/>
      <c r="E20" s="127"/>
      <c r="F20" s="127"/>
      <c r="G20" s="127"/>
      <c r="H20" s="105">
        <f t="shared" si="0"/>
        <v>0</v>
      </c>
      <c r="I20" s="89" t="str">
        <f t="shared" si="11"/>
        <v>Bajo</v>
      </c>
      <c r="J20" s="106">
        <f t="shared" si="12"/>
        <v>1</v>
      </c>
      <c r="K20" s="133" t="s">
        <v>111</v>
      </c>
      <c r="L20" s="107">
        <f>INDEX(Tiempo_Ult_Aud_Calif,MATCH('Priorización B'!K20,Tiempo_Ult_Aud_Def,0))</f>
        <v>3</v>
      </c>
      <c r="M20" s="134" t="s">
        <v>122</v>
      </c>
      <c r="N20" s="108">
        <f t="shared" si="1"/>
        <v>4</v>
      </c>
      <c r="O20" s="134" t="s">
        <v>150</v>
      </c>
      <c r="P20" s="109">
        <f t="shared" si="2"/>
        <v>3</v>
      </c>
      <c r="Q20" s="135" t="s">
        <v>155</v>
      </c>
      <c r="R20" s="109">
        <f t="shared" si="3"/>
        <v>3</v>
      </c>
      <c r="S20" s="134" t="s">
        <v>55</v>
      </c>
      <c r="T20" s="109">
        <f t="shared" si="4"/>
        <v>4</v>
      </c>
      <c r="U20" s="90">
        <f t="shared" si="13"/>
        <v>2.85</v>
      </c>
      <c r="V20" s="90" t="str">
        <f t="shared" si="5"/>
        <v>Moderado</v>
      </c>
      <c r="W20" s="136" t="str">
        <f t="shared" si="6"/>
        <v>Cada 3 años</v>
      </c>
      <c r="X20" s="134" t="str">
        <f t="shared" si="7"/>
        <v/>
      </c>
      <c r="Y20" s="134" t="str">
        <f t="shared" si="8"/>
        <v/>
      </c>
      <c r="Z20" s="134">
        <f t="shared" si="9"/>
        <v>0</v>
      </c>
      <c r="AA20" s="134" t="str">
        <f t="shared" si="10"/>
        <v/>
      </c>
      <c r="AB20" s="91"/>
    </row>
    <row r="21" spans="2:28" s="92" customFormat="1" ht="38.25" x14ac:dyDescent="0.25">
      <c r="B21" s="88"/>
      <c r="C21" s="126"/>
      <c r="D21" s="127"/>
      <c r="E21" s="127"/>
      <c r="F21" s="127"/>
      <c r="G21" s="127"/>
      <c r="H21" s="105">
        <f t="shared" si="0"/>
        <v>0</v>
      </c>
      <c r="I21" s="89" t="str">
        <f t="shared" si="11"/>
        <v>Bajo</v>
      </c>
      <c r="J21" s="106">
        <f t="shared" si="12"/>
        <v>1</v>
      </c>
      <c r="K21" s="133" t="s">
        <v>111</v>
      </c>
      <c r="L21" s="107">
        <f>INDEX(Tiempo_Ult_Aud_Calif,MATCH('Priorización B'!K21,Tiempo_Ult_Aud_Def,0))</f>
        <v>3</v>
      </c>
      <c r="M21" s="134" t="s">
        <v>122</v>
      </c>
      <c r="N21" s="108">
        <f t="shared" si="1"/>
        <v>4</v>
      </c>
      <c r="O21" s="134" t="s">
        <v>150</v>
      </c>
      <c r="P21" s="109">
        <f t="shared" si="2"/>
        <v>3</v>
      </c>
      <c r="Q21" s="135" t="s">
        <v>155</v>
      </c>
      <c r="R21" s="109">
        <f t="shared" si="3"/>
        <v>3</v>
      </c>
      <c r="S21" s="134" t="s">
        <v>55</v>
      </c>
      <c r="T21" s="109">
        <f t="shared" si="4"/>
        <v>4</v>
      </c>
      <c r="U21" s="90">
        <f t="shared" si="13"/>
        <v>2.85</v>
      </c>
      <c r="V21" s="90" t="str">
        <f t="shared" si="5"/>
        <v>Moderado</v>
      </c>
      <c r="W21" s="136" t="str">
        <f t="shared" si="6"/>
        <v>Cada 3 años</v>
      </c>
      <c r="X21" s="134" t="str">
        <f t="shared" si="7"/>
        <v/>
      </c>
      <c r="Y21" s="134" t="str">
        <f t="shared" si="8"/>
        <v/>
      </c>
      <c r="Z21" s="134">
        <f t="shared" si="9"/>
        <v>0</v>
      </c>
      <c r="AA21" s="134" t="str">
        <f t="shared" si="10"/>
        <v/>
      </c>
      <c r="AB21" s="91"/>
    </row>
    <row r="22" spans="2:28" s="92" customFormat="1" ht="38.25" x14ac:dyDescent="0.25">
      <c r="B22" s="88"/>
      <c r="C22" s="126"/>
      <c r="D22" s="127"/>
      <c r="E22" s="127"/>
      <c r="F22" s="127"/>
      <c r="G22" s="127"/>
      <c r="H22" s="105">
        <f t="shared" si="0"/>
        <v>0</v>
      </c>
      <c r="I22" s="89" t="str">
        <f t="shared" si="11"/>
        <v>Bajo</v>
      </c>
      <c r="J22" s="106">
        <f t="shared" si="12"/>
        <v>1</v>
      </c>
      <c r="K22" s="133" t="s">
        <v>111</v>
      </c>
      <c r="L22" s="107">
        <f>INDEX(Tiempo_Ult_Aud_Calif,MATCH('Priorización B'!K22,Tiempo_Ult_Aud_Def,0))</f>
        <v>3</v>
      </c>
      <c r="M22" s="134" t="s">
        <v>122</v>
      </c>
      <c r="N22" s="108">
        <f t="shared" si="1"/>
        <v>4</v>
      </c>
      <c r="O22" s="134" t="s">
        <v>150</v>
      </c>
      <c r="P22" s="109">
        <f t="shared" si="2"/>
        <v>3</v>
      </c>
      <c r="Q22" s="135" t="s">
        <v>155</v>
      </c>
      <c r="R22" s="109">
        <f t="shared" si="3"/>
        <v>3</v>
      </c>
      <c r="S22" s="134" t="s">
        <v>55</v>
      </c>
      <c r="T22" s="109">
        <f t="shared" si="4"/>
        <v>4</v>
      </c>
      <c r="U22" s="90">
        <f t="shared" si="13"/>
        <v>2.85</v>
      </c>
      <c r="V22" s="90" t="str">
        <f t="shared" si="5"/>
        <v>Moderado</v>
      </c>
      <c r="W22" s="136" t="str">
        <f t="shared" si="6"/>
        <v>Cada 3 años</v>
      </c>
      <c r="X22" s="134" t="str">
        <f t="shared" si="7"/>
        <v/>
      </c>
      <c r="Y22" s="134" t="str">
        <f t="shared" si="8"/>
        <v/>
      </c>
      <c r="Z22" s="134">
        <f t="shared" si="9"/>
        <v>0</v>
      </c>
      <c r="AA22" s="134" t="str">
        <f t="shared" si="10"/>
        <v/>
      </c>
      <c r="AB22" s="91"/>
    </row>
    <row r="23" spans="2:28" s="92" customFormat="1" ht="38.25" x14ac:dyDescent="0.25">
      <c r="B23" s="88"/>
      <c r="C23" s="126"/>
      <c r="D23" s="127"/>
      <c r="E23" s="127"/>
      <c r="F23" s="127"/>
      <c r="G23" s="127"/>
      <c r="H23" s="105">
        <f t="shared" si="0"/>
        <v>0</v>
      </c>
      <c r="I23" s="89" t="str">
        <f t="shared" si="11"/>
        <v>Bajo</v>
      </c>
      <c r="J23" s="106">
        <f t="shared" si="12"/>
        <v>1</v>
      </c>
      <c r="K23" s="133" t="s">
        <v>111</v>
      </c>
      <c r="L23" s="107">
        <f>INDEX(Tiempo_Ult_Aud_Calif,MATCH('Priorización B'!K23,Tiempo_Ult_Aud_Def,0))</f>
        <v>3</v>
      </c>
      <c r="M23" s="134" t="s">
        <v>122</v>
      </c>
      <c r="N23" s="108">
        <f t="shared" si="1"/>
        <v>4</v>
      </c>
      <c r="O23" s="134" t="s">
        <v>150</v>
      </c>
      <c r="P23" s="109">
        <f t="shared" si="2"/>
        <v>3</v>
      </c>
      <c r="Q23" s="135" t="s">
        <v>155</v>
      </c>
      <c r="R23" s="109">
        <f t="shared" si="3"/>
        <v>3</v>
      </c>
      <c r="S23" s="134" t="s">
        <v>55</v>
      </c>
      <c r="T23" s="109">
        <f t="shared" si="4"/>
        <v>4</v>
      </c>
      <c r="U23" s="90">
        <f t="shared" si="13"/>
        <v>2.85</v>
      </c>
      <c r="V23" s="90" t="str">
        <f t="shared" si="5"/>
        <v>Moderado</v>
      </c>
      <c r="W23" s="136" t="str">
        <f t="shared" si="6"/>
        <v>Cada 3 años</v>
      </c>
      <c r="X23" s="134" t="str">
        <f t="shared" si="7"/>
        <v/>
      </c>
      <c r="Y23" s="134" t="str">
        <f t="shared" si="8"/>
        <v/>
      </c>
      <c r="Z23" s="134">
        <f t="shared" si="9"/>
        <v>0</v>
      </c>
      <c r="AA23" s="134" t="str">
        <f t="shared" si="10"/>
        <v/>
      </c>
      <c r="AB23" s="91"/>
    </row>
    <row r="24" spans="2:28" s="92" customFormat="1" ht="38.25" x14ac:dyDescent="0.25">
      <c r="B24" s="88"/>
      <c r="C24" s="126"/>
      <c r="D24" s="127"/>
      <c r="E24" s="127"/>
      <c r="F24" s="127"/>
      <c r="G24" s="127"/>
      <c r="H24" s="105">
        <f t="shared" si="0"/>
        <v>0</v>
      </c>
      <c r="I24" s="89" t="str">
        <f t="shared" si="11"/>
        <v>Bajo</v>
      </c>
      <c r="J24" s="106">
        <f t="shared" si="12"/>
        <v>1</v>
      </c>
      <c r="K24" s="133" t="s">
        <v>111</v>
      </c>
      <c r="L24" s="107">
        <f>INDEX(Tiempo_Ult_Aud_Calif,MATCH('Priorización B'!K24,Tiempo_Ult_Aud_Def,0))</f>
        <v>3</v>
      </c>
      <c r="M24" s="134" t="s">
        <v>122</v>
      </c>
      <c r="N24" s="108">
        <f t="shared" si="1"/>
        <v>4</v>
      </c>
      <c r="O24" s="134" t="s">
        <v>150</v>
      </c>
      <c r="P24" s="109">
        <f t="shared" si="2"/>
        <v>3</v>
      </c>
      <c r="Q24" s="135" t="s">
        <v>155</v>
      </c>
      <c r="R24" s="109">
        <f t="shared" si="3"/>
        <v>3</v>
      </c>
      <c r="S24" s="134" t="s">
        <v>55</v>
      </c>
      <c r="T24" s="109">
        <f t="shared" si="4"/>
        <v>4</v>
      </c>
      <c r="U24" s="90">
        <f t="shared" si="13"/>
        <v>2.85</v>
      </c>
      <c r="V24" s="90" t="str">
        <f t="shared" si="5"/>
        <v>Moderado</v>
      </c>
      <c r="W24" s="136" t="str">
        <f t="shared" si="6"/>
        <v>Cada 3 años</v>
      </c>
      <c r="X24" s="134" t="str">
        <f t="shared" si="7"/>
        <v/>
      </c>
      <c r="Y24" s="134" t="str">
        <f t="shared" si="8"/>
        <v/>
      </c>
      <c r="Z24" s="134">
        <f t="shared" si="9"/>
        <v>0</v>
      </c>
      <c r="AA24" s="134" t="str">
        <f t="shared" si="10"/>
        <v/>
      </c>
      <c r="AB24" s="91"/>
    </row>
    <row r="25" spans="2:28" s="92" customFormat="1" ht="38.25" x14ac:dyDescent="0.25">
      <c r="B25" s="88"/>
      <c r="C25" s="126"/>
      <c r="D25" s="127"/>
      <c r="E25" s="127"/>
      <c r="F25" s="127"/>
      <c r="G25" s="127"/>
      <c r="H25" s="105">
        <f t="shared" si="0"/>
        <v>0</v>
      </c>
      <c r="I25" s="89" t="str">
        <f t="shared" si="11"/>
        <v>Bajo</v>
      </c>
      <c r="J25" s="106">
        <f t="shared" si="12"/>
        <v>1</v>
      </c>
      <c r="K25" s="133" t="s">
        <v>111</v>
      </c>
      <c r="L25" s="107">
        <f>INDEX(Tiempo_Ult_Aud_Calif,MATCH('Priorización B'!K25,Tiempo_Ult_Aud_Def,0))</f>
        <v>3</v>
      </c>
      <c r="M25" s="134" t="s">
        <v>122</v>
      </c>
      <c r="N25" s="108">
        <f t="shared" si="1"/>
        <v>4</v>
      </c>
      <c r="O25" s="134" t="s">
        <v>150</v>
      </c>
      <c r="P25" s="109">
        <f t="shared" si="2"/>
        <v>3</v>
      </c>
      <c r="Q25" s="135" t="s">
        <v>155</v>
      </c>
      <c r="R25" s="109">
        <f t="shared" si="3"/>
        <v>3</v>
      </c>
      <c r="S25" s="134" t="s">
        <v>55</v>
      </c>
      <c r="T25" s="109">
        <f t="shared" si="4"/>
        <v>4</v>
      </c>
      <c r="U25" s="90">
        <f t="shared" si="13"/>
        <v>2.85</v>
      </c>
      <c r="V25" s="90" t="str">
        <f t="shared" si="5"/>
        <v>Moderado</v>
      </c>
      <c r="W25" s="136" t="str">
        <f t="shared" si="6"/>
        <v>Cada 3 años</v>
      </c>
      <c r="X25" s="134" t="str">
        <f t="shared" si="7"/>
        <v/>
      </c>
      <c r="Y25" s="134" t="str">
        <f t="shared" si="8"/>
        <v/>
      </c>
      <c r="Z25" s="134">
        <f t="shared" si="9"/>
        <v>0</v>
      </c>
      <c r="AA25" s="134" t="str">
        <f t="shared" si="10"/>
        <v/>
      </c>
      <c r="AB25" s="91"/>
    </row>
    <row r="26" spans="2:28" s="92" customFormat="1" ht="38.25" x14ac:dyDescent="0.25">
      <c r="B26" s="88"/>
      <c r="C26" s="126"/>
      <c r="D26" s="127"/>
      <c r="E26" s="127"/>
      <c r="F26" s="127"/>
      <c r="G26" s="127"/>
      <c r="H26" s="105">
        <f t="shared" si="0"/>
        <v>0</v>
      </c>
      <c r="I26" s="89" t="str">
        <f t="shared" si="11"/>
        <v>Bajo</v>
      </c>
      <c r="J26" s="106">
        <f t="shared" si="12"/>
        <v>1</v>
      </c>
      <c r="K26" s="133" t="s">
        <v>111</v>
      </c>
      <c r="L26" s="107">
        <f>INDEX(Tiempo_Ult_Aud_Calif,MATCH('Priorización B'!K26,Tiempo_Ult_Aud_Def,0))</f>
        <v>3</v>
      </c>
      <c r="M26" s="134" t="s">
        <v>122</v>
      </c>
      <c r="N26" s="108">
        <f t="shared" si="1"/>
        <v>4</v>
      </c>
      <c r="O26" s="134" t="s">
        <v>150</v>
      </c>
      <c r="P26" s="109">
        <f t="shared" si="2"/>
        <v>3</v>
      </c>
      <c r="Q26" s="135" t="s">
        <v>155</v>
      </c>
      <c r="R26" s="109">
        <f t="shared" si="3"/>
        <v>3</v>
      </c>
      <c r="S26" s="134" t="s">
        <v>55</v>
      </c>
      <c r="T26" s="109">
        <f t="shared" si="4"/>
        <v>4</v>
      </c>
      <c r="U26" s="90">
        <f t="shared" si="13"/>
        <v>2.85</v>
      </c>
      <c r="V26" s="90" t="str">
        <f t="shared" si="5"/>
        <v>Moderado</v>
      </c>
      <c r="W26" s="136" t="str">
        <f t="shared" si="6"/>
        <v>Cada 3 años</v>
      </c>
      <c r="X26" s="134" t="str">
        <f t="shared" si="7"/>
        <v/>
      </c>
      <c r="Y26" s="134" t="str">
        <f t="shared" si="8"/>
        <v/>
      </c>
      <c r="Z26" s="134">
        <f t="shared" si="9"/>
        <v>0</v>
      </c>
      <c r="AA26" s="134" t="str">
        <f t="shared" si="10"/>
        <v/>
      </c>
      <c r="AB26" s="91"/>
    </row>
    <row r="27" spans="2:28" s="92" customFormat="1" ht="38.25" x14ac:dyDescent="0.25">
      <c r="B27" s="88"/>
      <c r="C27" s="126"/>
      <c r="D27" s="127"/>
      <c r="E27" s="127"/>
      <c r="F27" s="127"/>
      <c r="G27" s="127"/>
      <c r="H27" s="105">
        <f t="shared" si="0"/>
        <v>0</v>
      </c>
      <c r="I27" s="89" t="str">
        <f t="shared" si="11"/>
        <v>Bajo</v>
      </c>
      <c r="J27" s="106">
        <f t="shared" si="12"/>
        <v>1</v>
      </c>
      <c r="K27" s="133" t="s">
        <v>111</v>
      </c>
      <c r="L27" s="107">
        <f>INDEX(Tiempo_Ult_Aud_Calif,MATCH('Priorización B'!K27,Tiempo_Ult_Aud_Def,0))</f>
        <v>3</v>
      </c>
      <c r="M27" s="134" t="s">
        <v>122</v>
      </c>
      <c r="N27" s="108">
        <f t="shared" si="1"/>
        <v>4</v>
      </c>
      <c r="O27" s="134" t="s">
        <v>150</v>
      </c>
      <c r="P27" s="109">
        <f t="shared" si="2"/>
        <v>3</v>
      </c>
      <c r="Q27" s="135" t="s">
        <v>155</v>
      </c>
      <c r="R27" s="109">
        <f t="shared" si="3"/>
        <v>3</v>
      </c>
      <c r="S27" s="134" t="s">
        <v>55</v>
      </c>
      <c r="T27" s="109">
        <f t="shared" si="4"/>
        <v>4</v>
      </c>
      <c r="U27" s="90">
        <f t="shared" si="13"/>
        <v>2.85</v>
      </c>
      <c r="V27" s="90" t="str">
        <f t="shared" si="5"/>
        <v>Moderado</v>
      </c>
      <c r="W27" s="136" t="str">
        <f t="shared" si="6"/>
        <v>Cada 3 años</v>
      </c>
      <c r="X27" s="134" t="str">
        <f t="shared" si="7"/>
        <v/>
      </c>
      <c r="Y27" s="134" t="str">
        <f t="shared" si="8"/>
        <v/>
      </c>
      <c r="Z27" s="134">
        <f t="shared" si="9"/>
        <v>0</v>
      </c>
      <c r="AA27" s="134" t="str">
        <f t="shared" si="10"/>
        <v/>
      </c>
      <c r="AB27" s="91"/>
    </row>
    <row r="28" spans="2:28" s="92" customFormat="1" ht="38.25" x14ac:dyDescent="0.25">
      <c r="B28" s="88"/>
      <c r="C28" s="126"/>
      <c r="D28" s="127"/>
      <c r="E28" s="127"/>
      <c r="F28" s="127"/>
      <c r="G28" s="127"/>
      <c r="H28" s="105">
        <f t="shared" si="0"/>
        <v>0</v>
      </c>
      <c r="I28" s="89" t="str">
        <f t="shared" si="11"/>
        <v>Bajo</v>
      </c>
      <c r="J28" s="106">
        <f t="shared" si="12"/>
        <v>1</v>
      </c>
      <c r="K28" s="133" t="s">
        <v>111</v>
      </c>
      <c r="L28" s="107">
        <f>INDEX(Tiempo_Ult_Aud_Calif,MATCH('Priorización B'!K28,Tiempo_Ult_Aud_Def,0))</f>
        <v>3</v>
      </c>
      <c r="M28" s="134" t="s">
        <v>122</v>
      </c>
      <c r="N28" s="108">
        <f t="shared" si="1"/>
        <v>4</v>
      </c>
      <c r="O28" s="134" t="s">
        <v>150</v>
      </c>
      <c r="P28" s="109">
        <f t="shared" si="2"/>
        <v>3</v>
      </c>
      <c r="Q28" s="135" t="s">
        <v>155</v>
      </c>
      <c r="R28" s="109">
        <f t="shared" si="3"/>
        <v>3</v>
      </c>
      <c r="S28" s="134" t="s">
        <v>55</v>
      </c>
      <c r="T28" s="109">
        <f t="shared" si="4"/>
        <v>4</v>
      </c>
      <c r="U28" s="90">
        <f t="shared" si="13"/>
        <v>2.85</v>
      </c>
      <c r="V28" s="90" t="str">
        <f t="shared" si="5"/>
        <v>Moderado</v>
      </c>
      <c r="W28" s="136" t="str">
        <f t="shared" si="6"/>
        <v>Cada 3 años</v>
      </c>
      <c r="X28" s="134" t="str">
        <f t="shared" si="7"/>
        <v/>
      </c>
      <c r="Y28" s="134" t="str">
        <f t="shared" si="8"/>
        <v/>
      </c>
      <c r="Z28" s="134">
        <f t="shared" si="9"/>
        <v>0</v>
      </c>
      <c r="AA28" s="134" t="str">
        <f t="shared" si="10"/>
        <v/>
      </c>
      <c r="AB28" s="91"/>
    </row>
    <row r="29" spans="2:28" s="92" customFormat="1" ht="38.25" x14ac:dyDescent="0.25">
      <c r="B29" s="88"/>
      <c r="C29" s="126"/>
      <c r="D29" s="127"/>
      <c r="E29" s="127"/>
      <c r="F29" s="127"/>
      <c r="G29" s="127"/>
      <c r="H29" s="105">
        <f t="shared" si="0"/>
        <v>0</v>
      </c>
      <c r="I29" s="89" t="str">
        <f t="shared" si="11"/>
        <v>Bajo</v>
      </c>
      <c r="J29" s="106">
        <f t="shared" si="12"/>
        <v>1</v>
      </c>
      <c r="K29" s="133" t="s">
        <v>111</v>
      </c>
      <c r="L29" s="107">
        <f>INDEX(Tiempo_Ult_Aud_Calif,MATCH('Priorización B'!K29,Tiempo_Ult_Aud_Def,0))</f>
        <v>3</v>
      </c>
      <c r="M29" s="134" t="s">
        <v>122</v>
      </c>
      <c r="N29" s="108">
        <f t="shared" si="1"/>
        <v>4</v>
      </c>
      <c r="O29" s="134" t="s">
        <v>150</v>
      </c>
      <c r="P29" s="109">
        <f t="shared" si="2"/>
        <v>3</v>
      </c>
      <c r="Q29" s="135" t="s">
        <v>155</v>
      </c>
      <c r="R29" s="109">
        <f t="shared" si="3"/>
        <v>3</v>
      </c>
      <c r="S29" s="134" t="s">
        <v>55</v>
      </c>
      <c r="T29" s="109">
        <f t="shared" si="4"/>
        <v>4</v>
      </c>
      <c r="U29" s="90">
        <f t="shared" si="13"/>
        <v>2.85</v>
      </c>
      <c r="V29" s="90" t="str">
        <f t="shared" si="5"/>
        <v>Moderado</v>
      </c>
      <c r="W29" s="136" t="str">
        <f t="shared" si="6"/>
        <v>Cada 3 años</v>
      </c>
      <c r="X29" s="134" t="str">
        <f t="shared" si="7"/>
        <v/>
      </c>
      <c r="Y29" s="134" t="str">
        <f t="shared" si="8"/>
        <v/>
      </c>
      <c r="Z29" s="134">
        <f t="shared" si="9"/>
        <v>0</v>
      </c>
      <c r="AA29" s="134" t="str">
        <f t="shared" si="10"/>
        <v/>
      </c>
      <c r="AB29" s="91"/>
    </row>
    <row r="30" spans="2:28" s="92" customFormat="1" ht="38.25" x14ac:dyDescent="0.25">
      <c r="B30" s="88"/>
      <c r="C30" s="126"/>
      <c r="D30" s="127"/>
      <c r="E30" s="127"/>
      <c r="F30" s="127"/>
      <c r="G30" s="127"/>
      <c r="H30" s="105">
        <f t="shared" si="0"/>
        <v>0</v>
      </c>
      <c r="I30" s="89" t="str">
        <f t="shared" si="11"/>
        <v>Bajo</v>
      </c>
      <c r="J30" s="106">
        <f t="shared" si="12"/>
        <v>1</v>
      </c>
      <c r="K30" s="133" t="s">
        <v>111</v>
      </c>
      <c r="L30" s="107">
        <f>INDEX(Tiempo_Ult_Aud_Calif,MATCH('Priorización B'!K30,Tiempo_Ult_Aud_Def,0))</f>
        <v>3</v>
      </c>
      <c r="M30" s="134" t="s">
        <v>122</v>
      </c>
      <c r="N30" s="108">
        <f t="shared" si="1"/>
        <v>4</v>
      </c>
      <c r="O30" s="134" t="s">
        <v>150</v>
      </c>
      <c r="P30" s="109">
        <f t="shared" si="2"/>
        <v>3</v>
      </c>
      <c r="Q30" s="135" t="s">
        <v>155</v>
      </c>
      <c r="R30" s="109">
        <f t="shared" si="3"/>
        <v>3</v>
      </c>
      <c r="S30" s="134" t="s">
        <v>55</v>
      </c>
      <c r="T30" s="109">
        <f t="shared" si="4"/>
        <v>4</v>
      </c>
      <c r="U30" s="90">
        <f t="shared" si="13"/>
        <v>2.85</v>
      </c>
      <c r="V30" s="90" t="str">
        <f t="shared" si="5"/>
        <v>Moderado</v>
      </c>
      <c r="W30" s="136" t="str">
        <f t="shared" si="6"/>
        <v>Cada 3 años</v>
      </c>
      <c r="X30" s="134" t="str">
        <f t="shared" si="7"/>
        <v/>
      </c>
      <c r="Y30" s="134" t="str">
        <f t="shared" si="8"/>
        <v/>
      </c>
      <c r="Z30" s="134">
        <f t="shared" si="9"/>
        <v>0</v>
      </c>
      <c r="AA30" s="134" t="str">
        <f t="shared" si="10"/>
        <v/>
      </c>
      <c r="AB30" s="91"/>
    </row>
    <row r="31" spans="2:28" s="92" customFormat="1" ht="38.25" x14ac:dyDescent="0.25">
      <c r="B31" s="88"/>
      <c r="C31" s="126"/>
      <c r="D31" s="127"/>
      <c r="E31" s="127"/>
      <c r="F31" s="127"/>
      <c r="G31" s="127"/>
      <c r="H31" s="105">
        <f t="shared" si="0"/>
        <v>0</v>
      </c>
      <c r="I31" s="89" t="str">
        <f t="shared" si="11"/>
        <v>Bajo</v>
      </c>
      <c r="J31" s="106">
        <f t="shared" si="12"/>
        <v>1</v>
      </c>
      <c r="K31" s="133" t="s">
        <v>111</v>
      </c>
      <c r="L31" s="107">
        <f>INDEX(Tiempo_Ult_Aud_Calif,MATCH('Priorización B'!K31,Tiempo_Ult_Aud_Def,0))</f>
        <v>3</v>
      </c>
      <c r="M31" s="134" t="s">
        <v>122</v>
      </c>
      <c r="N31" s="108">
        <f t="shared" si="1"/>
        <v>4</v>
      </c>
      <c r="O31" s="134" t="s">
        <v>150</v>
      </c>
      <c r="P31" s="109">
        <f t="shared" si="2"/>
        <v>3</v>
      </c>
      <c r="Q31" s="135" t="s">
        <v>155</v>
      </c>
      <c r="R31" s="109">
        <f t="shared" si="3"/>
        <v>3</v>
      </c>
      <c r="S31" s="134" t="s">
        <v>55</v>
      </c>
      <c r="T31" s="109">
        <f t="shared" si="4"/>
        <v>4</v>
      </c>
      <c r="U31" s="90">
        <f t="shared" si="13"/>
        <v>2.85</v>
      </c>
      <c r="V31" s="90" t="str">
        <f t="shared" si="5"/>
        <v>Moderado</v>
      </c>
      <c r="W31" s="136" t="str">
        <f t="shared" si="6"/>
        <v>Cada 3 años</v>
      </c>
      <c r="X31" s="134" t="str">
        <f t="shared" si="7"/>
        <v/>
      </c>
      <c r="Y31" s="134" t="str">
        <f t="shared" si="8"/>
        <v/>
      </c>
      <c r="Z31" s="134">
        <f t="shared" si="9"/>
        <v>0</v>
      </c>
      <c r="AA31" s="134" t="str">
        <f t="shared" si="10"/>
        <v/>
      </c>
      <c r="AB31" s="91"/>
    </row>
    <row r="32" spans="2:28" s="92" customFormat="1" ht="38.25" x14ac:dyDescent="0.25">
      <c r="B32" s="88"/>
      <c r="C32" s="126"/>
      <c r="D32" s="127"/>
      <c r="E32" s="127"/>
      <c r="F32" s="127"/>
      <c r="G32" s="127"/>
      <c r="H32" s="105">
        <f t="shared" si="0"/>
        <v>0</v>
      </c>
      <c r="I32" s="89" t="str">
        <f t="shared" si="11"/>
        <v>Bajo</v>
      </c>
      <c r="J32" s="106">
        <f t="shared" si="12"/>
        <v>1</v>
      </c>
      <c r="K32" s="133" t="s">
        <v>111</v>
      </c>
      <c r="L32" s="107">
        <f>INDEX(Tiempo_Ult_Aud_Calif,MATCH('Priorización B'!K32,Tiempo_Ult_Aud_Def,0))</f>
        <v>3</v>
      </c>
      <c r="M32" s="134" t="s">
        <v>122</v>
      </c>
      <c r="N32" s="108">
        <f t="shared" si="1"/>
        <v>4</v>
      </c>
      <c r="O32" s="134" t="s">
        <v>150</v>
      </c>
      <c r="P32" s="109">
        <f t="shared" si="2"/>
        <v>3</v>
      </c>
      <c r="Q32" s="135" t="s">
        <v>155</v>
      </c>
      <c r="R32" s="109">
        <f t="shared" si="3"/>
        <v>3</v>
      </c>
      <c r="S32" s="134" t="s">
        <v>55</v>
      </c>
      <c r="T32" s="109">
        <f t="shared" si="4"/>
        <v>4</v>
      </c>
      <c r="U32" s="90">
        <f t="shared" si="13"/>
        <v>2.85</v>
      </c>
      <c r="V32" s="90" t="str">
        <f t="shared" si="5"/>
        <v>Moderado</v>
      </c>
      <c r="W32" s="136" t="str">
        <f t="shared" si="6"/>
        <v>Cada 3 años</v>
      </c>
      <c r="X32" s="134" t="str">
        <f t="shared" si="7"/>
        <v/>
      </c>
      <c r="Y32" s="134" t="str">
        <f t="shared" si="8"/>
        <v/>
      </c>
      <c r="Z32" s="134">
        <f t="shared" si="9"/>
        <v>0</v>
      </c>
      <c r="AA32" s="134" t="str">
        <f t="shared" si="10"/>
        <v/>
      </c>
      <c r="AB32" s="91"/>
    </row>
    <row r="33" spans="2:28" s="92" customFormat="1" ht="38.25" x14ac:dyDescent="0.25">
      <c r="B33" s="88"/>
      <c r="C33" s="126"/>
      <c r="D33" s="127"/>
      <c r="E33" s="127"/>
      <c r="F33" s="127"/>
      <c r="G33" s="127"/>
      <c r="H33" s="105">
        <f t="shared" si="0"/>
        <v>0</v>
      </c>
      <c r="I33" s="89" t="str">
        <f t="shared" si="11"/>
        <v>Bajo</v>
      </c>
      <c r="J33" s="106">
        <f t="shared" si="12"/>
        <v>1</v>
      </c>
      <c r="K33" s="133" t="s">
        <v>111</v>
      </c>
      <c r="L33" s="107">
        <f>INDEX(Tiempo_Ult_Aud_Calif,MATCH('Priorización B'!K33,Tiempo_Ult_Aud_Def,0))</f>
        <v>3</v>
      </c>
      <c r="M33" s="134" t="s">
        <v>122</v>
      </c>
      <c r="N33" s="108">
        <f t="shared" si="1"/>
        <v>4</v>
      </c>
      <c r="O33" s="134" t="s">
        <v>150</v>
      </c>
      <c r="P33" s="109">
        <f t="shared" si="2"/>
        <v>3</v>
      </c>
      <c r="Q33" s="135" t="s">
        <v>155</v>
      </c>
      <c r="R33" s="109">
        <f t="shared" si="3"/>
        <v>3</v>
      </c>
      <c r="S33" s="134" t="s">
        <v>55</v>
      </c>
      <c r="T33" s="109">
        <f t="shared" si="4"/>
        <v>4</v>
      </c>
      <c r="U33" s="90">
        <f t="shared" si="13"/>
        <v>2.85</v>
      </c>
      <c r="V33" s="90" t="str">
        <f t="shared" si="5"/>
        <v>Moderado</v>
      </c>
      <c r="W33" s="136" t="str">
        <f t="shared" si="6"/>
        <v>Cada 3 años</v>
      </c>
      <c r="X33" s="134" t="str">
        <f t="shared" si="7"/>
        <v/>
      </c>
      <c r="Y33" s="134" t="str">
        <f t="shared" si="8"/>
        <v/>
      </c>
      <c r="Z33" s="134">
        <f t="shared" si="9"/>
        <v>0</v>
      </c>
      <c r="AA33" s="134" t="str">
        <f t="shared" si="10"/>
        <v/>
      </c>
      <c r="AB33" s="91"/>
    </row>
    <row r="34" spans="2:28" s="92" customFormat="1" ht="38.25" x14ac:dyDescent="0.25">
      <c r="B34" s="88"/>
      <c r="C34" s="126"/>
      <c r="D34" s="127"/>
      <c r="E34" s="127"/>
      <c r="F34" s="127"/>
      <c r="G34" s="127"/>
      <c r="H34" s="105">
        <f t="shared" si="0"/>
        <v>0</v>
      </c>
      <c r="I34" s="89" t="str">
        <f t="shared" si="11"/>
        <v>Bajo</v>
      </c>
      <c r="J34" s="106">
        <f t="shared" si="12"/>
        <v>1</v>
      </c>
      <c r="K34" s="133" t="s">
        <v>111</v>
      </c>
      <c r="L34" s="107">
        <f>INDEX(Tiempo_Ult_Aud_Calif,MATCH('Priorización B'!K34,Tiempo_Ult_Aud_Def,0))</f>
        <v>3</v>
      </c>
      <c r="M34" s="134" t="s">
        <v>122</v>
      </c>
      <c r="N34" s="108">
        <f t="shared" si="1"/>
        <v>4</v>
      </c>
      <c r="O34" s="134" t="s">
        <v>150</v>
      </c>
      <c r="P34" s="109">
        <f t="shared" si="2"/>
        <v>3</v>
      </c>
      <c r="Q34" s="135" t="s">
        <v>155</v>
      </c>
      <c r="R34" s="109">
        <f t="shared" si="3"/>
        <v>3</v>
      </c>
      <c r="S34" s="134" t="s">
        <v>55</v>
      </c>
      <c r="T34" s="109">
        <f t="shared" si="4"/>
        <v>4</v>
      </c>
      <c r="U34" s="90">
        <f t="shared" si="13"/>
        <v>2.85</v>
      </c>
      <c r="V34" s="90" t="str">
        <f t="shared" si="5"/>
        <v>Moderado</v>
      </c>
      <c r="W34" s="136" t="str">
        <f t="shared" si="6"/>
        <v>Cada 3 años</v>
      </c>
      <c r="X34" s="134" t="str">
        <f t="shared" si="7"/>
        <v/>
      </c>
      <c r="Y34" s="134" t="str">
        <f t="shared" si="8"/>
        <v/>
      </c>
      <c r="Z34" s="134">
        <f t="shared" si="9"/>
        <v>0</v>
      </c>
      <c r="AA34" s="134" t="str">
        <f t="shared" si="10"/>
        <v/>
      </c>
      <c r="AB34" s="91"/>
    </row>
    <row r="35" spans="2:28" s="95" customFormat="1" ht="38.25" x14ac:dyDescent="0.25">
      <c r="B35" s="93"/>
      <c r="C35" s="126"/>
      <c r="D35" s="127"/>
      <c r="E35" s="127"/>
      <c r="F35" s="127"/>
      <c r="G35" s="127"/>
      <c r="H35" s="105">
        <f t="shared" si="0"/>
        <v>0</v>
      </c>
      <c r="I35" s="89" t="str">
        <f t="shared" si="11"/>
        <v>Bajo</v>
      </c>
      <c r="J35" s="106">
        <f t="shared" si="12"/>
        <v>1</v>
      </c>
      <c r="K35" s="133" t="s">
        <v>111</v>
      </c>
      <c r="L35" s="107">
        <f>INDEX(Tiempo_Ult_Aud_Calif,MATCH('Priorización B'!K35,Tiempo_Ult_Aud_Def,0))</f>
        <v>3</v>
      </c>
      <c r="M35" s="134" t="s">
        <v>122</v>
      </c>
      <c r="N35" s="108">
        <f t="shared" si="1"/>
        <v>4</v>
      </c>
      <c r="O35" s="134" t="s">
        <v>150</v>
      </c>
      <c r="P35" s="109">
        <f t="shared" si="2"/>
        <v>3</v>
      </c>
      <c r="Q35" s="135" t="s">
        <v>155</v>
      </c>
      <c r="R35" s="109">
        <f t="shared" si="3"/>
        <v>3</v>
      </c>
      <c r="S35" s="134" t="s">
        <v>55</v>
      </c>
      <c r="T35" s="109">
        <f t="shared" si="4"/>
        <v>4</v>
      </c>
      <c r="U35" s="90">
        <f t="shared" si="13"/>
        <v>2.85</v>
      </c>
      <c r="V35" s="90" t="str">
        <f t="shared" si="5"/>
        <v>Moderado</v>
      </c>
      <c r="W35" s="136" t="str">
        <f t="shared" si="6"/>
        <v>Cada 3 años</v>
      </c>
      <c r="X35" s="134" t="str">
        <f t="shared" si="7"/>
        <v/>
      </c>
      <c r="Y35" s="134" t="str">
        <f t="shared" si="8"/>
        <v/>
      </c>
      <c r="Z35" s="134">
        <f t="shared" si="9"/>
        <v>0</v>
      </c>
      <c r="AA35" s="134" t="str">
        <f t="shared" si="10"/>
        <v/>
      </c>
      <c r="AB35" s="94"/>
    </row>
    <row r="36" spans="2:28" s="95" customFormat="1" ht="38.25" x14ac:dyDescent="0.25">
      <c r="B36" s="93"/>
      <c r="C36" s="126"/>
      <c r="D36" s="127"/>
      <c r="E36" s="127"/>
      <c r="F36" s="127"/>
      <c r="G36" s="127"/>
      <c r="H36" s="105">
        <f t="shared" si="0"/>
        <v>0</v>
      </c>
      <c r="I36" s="89" t="str">
        <f t="shared" si="11"/>
        <v>Bajo</v>
      </c>
      <c r="J36" s="106">
        <f t="shared" si="12"/>
        <v>1</v>
      </c>
      <c r="K36" s="133" t="s">
        <v>111</v>
      </c>
      <c r="L36" s="107">
        <f>INDEX(Tiempo_Ult_Aud_Calif,MATCH('Priorización B'!K36,Tiempo_Ult_Aud_Def,0))</f>
        <v>3</v>
      </c>
      <c r="M36" s="134" t="s">
        <v>122</v>
      </c>
      <c r="N36" s="108">
        <f t="shared" si="1"/>
        <v>4</v>
      </c>
      <c r="O36" s="134" t="s">
        <v>150</v>
      </c>
      <c r="P36" s="109">
        <f t="shared" si="2"/>
        <v>3</v>
      </c>
      <c r="Q36" s="135" t="s">
        <v>155</v>
      </c>
      <c r="R36" s="109">
        <f t="shared" si="3"/>
        <v>3</v>
      </c>
      <c r="S36" s="134" t="s">
        <v>55</v>
      </c>
      <c r="T36" s="109">
        <f t="shared" si="4"/>
        <v>4</v>
      </c>
      <c r="U36" s="90">
        <f t="shared" si="13"/>
        <v>2.85</v>
      </c>
      <c r="V36" s="90" t="str">
        <f t="shared" si="5"/>
        <v>Moderado</v>
      </c>
      <c r="W36" s="136" t="str">
        <f t="shared" si="6"/>
        <v>Cada 3 años</v>
      </c>
      <c r="X36" s="134" t="str">
        <f t="shared" si="7"/>
        <v/>
      </c>
      <c r="Y36" s="134" t="str">
        <f t="shared" si="8"/>
        <v/>
      </c>
      <c r="Z36" s="134">
        <f t="shared" si="9"/>
        <v>0</v>
      </c>
      <c r="AA36" s="134" t="str">
        <f t="shared" si="10"/>
        <v/>
      </c>
      <c r="AB36" s="94"/>
    </row>
    <row r="37" spans="2:28" s="95" customFormat="1" ht="46.5" customHeight="1" x14ac:dyDescent="0.25">
      <c r="B37" s="93"/>
      <c r="C37" s="126"/>
      <c r="D37" s="127"/>
      <c r="E37" s="127"/>
      <c r="F37" s="127"/>
      <c r="G37" s="127"/>
      <c r="H37" s="105">
        <f t="shared" si="0"/>
        <v>0</v>
      </c>
      <c r="I37" s="89" t="str">
        <f t="shared" si="11"/>
        <v>Bajo</v>
      </c>
      <c r="J37" s="106">
        <f t="shared" si="12"/>
        <v>1</v>
      </c>
      <c r="K37" s="133" t="s">
        <v>111</v>
      </c>
      <c r="L37" s="107">
        <f>INDEX(Tiempo_Ult_Aud_Calif,MATCH('Priorización B'!K37,Tiempo_Ult_Aud_Def,0))</f>
        <v>3</v>
      </c>
      <c r="M37" s="134" t="s">
        <v>122</v>
      </c>
      <c r="N37" s="108">
        <f t="shared" si="1"/>
        <v>4</v>
      </c>
      <c r="O37" s="134" t="s">
        <v>150</v>
      </c>
      <c r="P37" s="109">
        <f t="shared" si="2"/>
        <v>3</v>
      </c>
      <c r="Q37" s="135" t="s">
        <v>155</v>
      </c>
      <c r="R37" s="109">
        <f t="shared" si="3"/>
        <v>3</v>
      </c>
      <c r="S37" s="134" t="s">
        <v>55</v>
      </c>
      <c r="T37" s="109">
        <f t="shared" si="4"/>
        <v>4</v>
      </c>
      <c r="U37" s="90">
        <f t="shared" si="13"/>
        <v>2.85</v>
      </c>
      <c r="V37" s="90" t="str">
        <f t="shared" si="5"/>
        <v>Moderado</v>
      </c>
      <c r="W37" s="136" t="str">
        <f t="shared" si="6"/>
        <v>Cada 3 años</v>
      </c>
      <c r="X37" s="134" t="str">
        <f t="shared" si="7"/>
        <v/>
      </c>
      <c r="Y37" s="134" t="str">
        <f t="shared" si="8"/>
        <v/>
      </c>
      <c r="Z37" s="134">
        <f t="shared" si="9"/>
        <v>0</v>
      </c>
      <c r="AA37" s="134" t="str">
        <f t="shared" si="10"/>
        <v/>
      </c>
      <c r="AB37" s="94"/>
    </row>
    <row r="38" spans="2:28" s="95" customFormat="1" ht="38.25" x14ac:dyDescent="0.25">
      <c r="B38" s="93"/>
      <c r="C38" s="126"/>
      <c r="D38" s="127"/>
      <c r="E38" s="127"/>
      <c r="F38" s="127"/>
      <c r="G38" s="127"/>
      <c r="H38" s="105">
        <f t="shared" si="0"/>
        <v>0</v>
      </c>
      <c r="I38" s="89" t="str">
        <f t="shared" si="11"/>
        <v>Bajo</v>
      </c>
      <c r="J38" s="106">
        <f t="shared" si="12"/>
        <v>1</v>
      </c>
      <c r="K38" s="133" t="s">
        <v>111</v>
      </c>
      <c r="L38" s="107">
        <f>INDEX(Tiempo_Ult_Aud_Calif,MATCH('Priorización B'!K38,Tiempo_Ult_Aud_Def,0))</f>
        <v>3</v>
      </c>
      <c r="M38" s="134" t="s">
        <v>122</v>
      </c>
      <c r="N38" s="108">
        <f t="shared" si="1"/>
        <v>4</v>
      </c>
      <c r="O38" s="134" t="s">
        <v>150</v>
      </c>
      <c r="P38" s="109">
        <f t="shared" si="2"/>
        <v>3</v>
      </c>
      <c r="Q38" s="135" t="s">
        <v>155</v>
      </c>
      <c r="R38" s="109">
        <f t="shared" si="3"/>
        <v>3</v>
      </c>
      <c r="S38" s="134" t="s">
        <v>55</v>
      </c>
      <c r="T38" s="109">
        <f t="shared" si="4"/>
        <v>4</v>
      </c>
      <c r="U38" s="90">
        <f t="shared" si="13"/>
        <v>2.85</v>
      </c>
      <c r="V38" s="90" t="str">
        <f t="shared" si="5"/>
        <v>Moderado</v>
      </c>
      <c r="W38" s="136" t="str">
        <f t="shared" si="6"/>
        <v>Cada 3 años</v>
      </c>
      <c r="X38" s="134" t="str">
        <f t="shared" si="7"/>
        <v/>
      </c>
      <c r="Y38" s="134" t="str">
        <f t="shared" si="8"/>
        <v/>
      </c>
      <c r="Z38" s="134">
        <f t="shared" si="9"/>
        <v>0</v>
      </c>
      <c r="AA38" s="134" t="str">
        <f t="shared" si="10"/>
        <v/>
      </c>
      <c r="AB38" s="94"/>
    </row>
    <row r="39" spans="2:28" s="95" customFormat="1" ht="38.25" x14ac:dyDescent="0.25">
      <c r="B39" s="93"/>
      <c r="C39" s="126"/>
      <c r="D39" s="127"/>
      <c r="E39" s="127"/>
      <c r="F39" s="127"/>
      <c r="G39" s="127"/>
      <c r="H39" s="105">
        <f t="shared" si="0"/>
        <v>0</v>
      </c>
      <c r="I39" s="89" t="str">
        <f t="shared" si="11"/>
        <v>Bajo</v>
      </c>
      <c r="J39" s="106">
        <f t="shared" si="12"/>
        <v>1</v>
      </c>
      <c r="K39" s="133" t="s">
        <v>111</v>
      </c>
      <c r="L39" s="107">
        <f>INDEX(Tiempo_Ult_Aud_Calif,MATCH('Priorización B'!K39,Tiempo_Ult_Aud_Def,0))</f>
        <v>3</v>
      </c>
      <c r="M39" s="134" t="s">
        <v>122</v>
      </c>
      <c r="N39" s="108">
        <f t="shared" si="1"/>
        <v>4</v>
      </c>
      <c r="O39" s="134" t="s">
        <v>150</v>
      </c>
      <c r="P39" s="109">
        <f t="shared" si="2"/>
        <v>3</v>
      </c>
      <c r="Q39" s="135" t="s">
        <v>155</v>
      </c>
      <c r="R39" s="109">
        <f t="shared" si="3"/>
        <v>3</v>
      </c>
      <c r="S39" s="134" t="s">
        <v>55</v>
      </c>
      <c r="T39" s="109">
        <f t="shared" si="4"/>
        <v>4</v>
      </c>
      <c r="U39" s="90">
        <f t="shared" si="13"/>
        <v>2.85</v>
      </c>
      <c r="V39" s="90" t="str">
        <f t="shared" si="5"/>
        <v>Moderado</v>
      </c>
      <c r="W39" s="136" t="str">
        <f t="shared" si="6"/>
        <v>Cada 3 años</v>
      </c>
      <c r="X39" s="134" t="str">
        <f t="shared" si="7"/>
        <v/>
      </c>
      <c r="Y39" s="134" t="str">
        <f t="shared" si="8"/>
        <v/>
      </c>
      <c r="Z39" s="134">
        <f t="shared" si="9"/>
        <v>0</v>
      </c>
      <c r="AA39" s="134" t="str">
        <f t="shared" si="10"/>
        <v/>
      </c>
      <c r="AB39" s="94"/>
    </row>
    <row r="40" spans="2:28" s="95" customFormat="1" ht="38.25" x14ac:dyDescent="0.25">
      <c r="B40" s="93"/>
      <c r="C40" s="126"/>
      <c r="D40" s="127"/>
      <c r="E40" s="127"/>
      <c r="F40" s="127"/>
      <c r="G40" s="127"/>
      <c r="H40" s="105">
        <f t="shared" si="0"/>
        <v>0</v>
      </c>
      <c r="I40" s="89" t="str">
        <f t="shared" si="11"/>
        <v>Bajo</v>
      </c>
      <c r="J40" s="106">
        <f t="shared" si="12"/>
        <v>1</v>
      </c>
      <c r="K40" s="133" t="s">
        <v>111</v>
      </c>
      <c r="L40" s="107">
        <f>INDEX(Tiempo_Ult_Aud_Calif,MATCH('Priorización B'!K40,Tiempo_Ult_Aud_Def,0))</f>
        <v>3</v>
      </c>
      <c r="M40" s="134" t="s">
        <v>122</v>
      </c>
      <c r="N40" s="108">
        <f t="shared" ref="N40:N66" si="14">INDEX(Nivel_Directivo_Calif,MATCH(M40,Nivel_Directivo_Def_PQR,0))</f>
        <v>4</v>
      </c>
      <c r="O40" s="134" t="s">
        <v>150</v>
      </c>
      <c r="P40" s="109">
        <f t="shared" si="2"/>
        <v>3</v>
      </c>
      <c r="Q40" s="135" t="s">
        <v>155</v>
      </c>
      <c r="R40" s="109">
        <f t="shared" si="3"/>
        <v>3</v>
      </c>
      <c r="S40" s="134" t="s">
        <v>55</v>
      </c>
      <c r="T40" s="109">
        <f t="shared" si="4"/>
        <v>4</v>
      </c>
      <c r="U40" s="90">
        <f t="shared" si="13"/>
        <v>2.85</v>
      </c>
      <c r="V40" s="90" t="str">
        <f t="shared" si="5"/>
        <v>Moderado</v>
      </c>
      <c r="W40" s="136" t="str">
        <f t="shared" si="6"/>
        <v>Cada 3 años</v>
      </c>
      <c r="X40" s="134" t="str">
        <f t="shared" si="7"/>
        <v/>
      </c>
      <c r="Y40" s="134" t="str">
        <f t="shared" si="8"/>
        <v/>
      </c>
      <c r="Z40" s="134">
        <f t="shared" si="9"/>
        <v>0</v>
      </c>
      <c r="AA40" s="134" t="str">
        <f t="shared" si="10"/>
        <v/>
      </c>
      <c r="AB40" s="94"/>
    </row>
    <row r="41" spans="2:28" s="95" customFormat="1" ht="38.25" x14ac:dyDescent="0.25">
      <c r="B41" s="93"/>
      <c r="C41" s="126"/>
      <c r="D41" s="127"/>
      <c r="E41" s="127"/>
      <c r="F41" s="127"/>
      <c r="G41" s="127"/>
      <c r="H41" s="105">
        <f t="shared" si="0"/>
        <v>0</v>
      </c>
      <c r="I41" s="89" t="str">
        <f t="shared" si="11"/>
        <v>Bajo</v>
      </c>
      <c r="J41" s="106">
        <f t="shared" si="12"/>
        <v>1</v>
      </c>
      <c r="K41" s="133" t="s">
        <v>111</v>
      </c>
      <c r="L41" s="107">
        <f>INDEX(Tiempo_Ult_Aud_Calif,MATCH('Priorización B'!K41,Tiempo_Ult_Aud_Def,0))</f>
        <v>3</v>
      </c>
      <c r="M41" s="134" t="s">
        <v>122</v>
      </c>
      <c r="N41" s="108">
        <f t="shared" si="14"/>
        <v>4</v>
      </c>
      <c r="O41" s="134" t="s">
        <v>150</v>
      </c>
      <c r="P41" s="109">
        <f t="shared" si="2"/>
        <v>3</v>
      </c>
      <c r="Q41" s="135" t="s">
        <v>155</v>
      </c>
      <c r="R41" s="109">
        <f t="shared" si="3"/>
        <v>3</v>
      </c>
      <c r="S41" s="134" t="s">
        <v>55</v>
      </c>
      <c r="T41" s="109">
        <f t="shared" si="4"/>
        <v>4</v>
      </c>
      <c r="U41" s="90">
        <f t="shared" si="13"/>
        <v>2.85</v>
      </c>
      <c r="V41" s="90" t="str">
        <f t="shared" si="5"/>
        <v>Moderado</v>
      </c>
      <c r="W41" s="136" t="str">
        <f t="shared" si="6"/>
        <v>Cada 3 años</v>
      </c>
      <c r="X41" s="134" t="str">
        <f t="shared" si="7"/>
        <v/>
      </c>
      <c r="Y41" s="134" t="str">
        <f t="shared" si="8"/>
        <v/>
      </c>
      <c r="Z41" s="134">
        <f t="shared" si="9"/>
        <v>0</v>
      </c>
      <c r="AA41" s="134" t="str">
        <f t="shared" si="10"/>
        <v/>
      </c>
      <c r="AB41" s="94"/>
    </row>
    <row r="42" spans="2:28" s="95" customFormat="1" ht="15" customHeight="1" x14ac:dyDescent="0.25">
      <c r="B42" s="93"/>
      <c r="C42" s="126"/>
      <c r="D42" s="127"/>
      <c r="E42" s="127"/>
      <c r="F42" s="127"/>
      <c r="G42" s="127"/>
      <c r="H42" s="105">
        <f t="shared" si="0"/>
        <v>0</v>
      </c>
      <c r="I42" s="89" t="str">
        <f t="shared" si="11"/>
        <v>Bajo</v>
      </c>
      <c r="J42" s="106">
        <f t="shared" si="12"/>
        <v>1</v>
      </c>
      <c r="K42" s="133" t="s">
        <v>111</v>
      </c>
      <c r="L42" s="107">
        <f>INDEX(Tiempo_Ult_Aud_Calif,MATCH('Priorización B'!K42,Tiempo_Ult_Aud_Def,0))</f>
        <v>3</v>
      </c>
      <c r="M42" s="134" t="s">
        <v>122</v>
      </c>
      <c r="N42" s="108">
        <f t="shared" si="14"/>
        <v>4</v>
      </c>
      <c r="O42" s="134" t="s">
        <v>150</v>
      </c>
      <c r="P42" s="109">
        <f t="shared" si="2"/>
        <v>3</v>
      </c>
      <c r="Q42" s="135" t="s">
        <v>155</v>
      </c>
      <c r="R42" s="109">
        <f t="shared" si="3"/>
        <v>3</v>
      </c>
      <c r="S42" s="134" t="s">
        <v>55</v>
      </c>
      <c r="T42" s="109">
        <f t="shared" si="4"/>
        <v>4</v>
      </c>
      <c r="U42" s="90">
        <f t="shared" si="13"/>
        <v>2.85</v>
      </c>
      <c r="V42" s="90" t="str">
        <f t="shared" si="5"/>
        <v>Moderado</v>
      </c>
      <c r="W42" s="136" t="str">
        <f t="shared" si="6"/>
        <v>Cada 3 años</v>
      </c>
      <c r="X42" s="134" t="str">
        <f t="shared" si="7"/>
        <v/>
      </c>
      <c r="Y42" s="134" t="str">
        <f t="shared" si="8"/>
        <v/>
      </c>
      <c r="Z42" s="134">
        <f t="shared" si="9"/>
        <v>0</v>
      </c>
      <c r="AA42" s="134" t="str">
        <f t="shared" si="10"/>
        <v/>
      </c>
      <c r="AB42" s="94"/>
    </row>
    <row r="43" spans="2:28" s="95" customFormat="1" ht="15" customHeight="1" x14ac:dyDescent="0.25">
      <c r="B43" s="93"/>
      <c r="C43" s="126"/>
      <c r="D43" s="127"/>
      <c r="E43" s="127"/>
      <c r="F43" s="127"/>
      <c r="G43" s="127"/>
      <c r="H43" s="105">
        <f t="shared" si="0"/>
        <v>0</v>
      </c>
      <c r="I43" s="89" t="str">
        <f t="shared" si="11"/>
        <v>Bajo</v>
      </c>
      <c r="J43" s="106">
        <f t="shared" si="12"/>
        <v>1</v>
      </c>
      <c r="K43" s="133" t="s">
        <v>111</v>
      </c>
      <c r="L43" s="107">
        <f>INDEX(Tiempo_Ult_Aud_Calif,MATCH('Priorización B'!K43,Tiempo_Ult_Aud_Def,0))</f>
        <v>3</v>
      </c>
      <c r="M43" s="134" t="s">
        <v>122</v>
      </c>
      <c r="N43" s="108">
        <f t="shared" si="14"/>
        <v>4</v>
      </c>
      <c r="O43" s="134" t="s">
        <v>150</v>
      </c>
      <c r="P43" s="109">
        <f t="shared" si="2"/>
        <v>3</v>
      </c>
      <c r="Q43" s="135" t="s">
        <v>155</v>
      </c>
      <c r="R43" s="109">
        <f t="shared" si="3"/>
        <v>3</v>
      </c>
      <c r="S43" s="134" t="s">
        <v>55</v>
      </c>
      <c r="T43" s="109">
        <f t="shared" si="4"/>
        <v>4</v>
      </c>
      <c r="U43" s="90">
        <f t="shared" si="13"/>
        <v>2.85</v>
      </c>
      <c r="V43" s="90" t="str">
        <f t="shared" si="5"/>
        <v>Moderado</v>
      </c>
      <c r="W43" s="136" t="str">
        <f t="shared" si="6"/>
        <v>Cada 3 años</v>
      </c>
      <c r="X43" s="134" t="str">
        <f t="shared" si="7"/>
        <v/>
      </c>
      <c r="Y43" s="134" t="str">
        <f t="shared" si="8"/>
        <v/>
      </c>
      <c r="Z43" s="134">
        <f t="shared" si="9"/>
        <v>0</v>
      </c>
      <c r="AA43" s="134" t="str">
        <f t="shared" si="10"/>
        <v/>
      </c>
      <c r="AB43" s="94"/>
    </row>
    <row r="44" spans="2:28" s="95" customFormat="1" ht="29.25" customHeight="1" x14ac:dyDescent="0.25">
      <c r="B44" s="93"/>
      <c r="C44" s="126"/>
      <c r="D44" s="127"/>
      <c r="E44" s="127"/>
      <c r="F44" s="127"/>
      <c r="G44" s="127"/>
      <c r="H44" s="105">
        <f t="shared" si="0"/>
        <v>0</v>
      </c>
      <c r="I44" s="89" t="str">
        <f t="shared" si="11"/>
        <v>Bajo</v>
      </c>
      <c r="J44" s="106">
        <f t="shared" si="12"/>
        <v>1</v>
      </c>
      <c r="K44" s="133" t="s">
        <v>111</v>
      </c>
      <c r="L44" s="107">
        <f>INDEX(Tiempo_Ult_Aud_Calif,MATCH('Priorización B'!K44,Tiempo_Ult_Aud_Def,0))</f>
        <v>3</v>
      </c>
      <c r="M44" s="134" t="s">
        <v>122</v>
      </c>
      <c r="N44" s="108">
        <f t="shared" si="14"/>
        <v>4</v>
      </c>
      <c r="O44" s="134" t="s">
        <v>150</v>
      </c>
      <c r="P44" s="109">
        <f t="shared" si="2"/>
        <v>3</v>
      </c>
      <c r="Q44" s="135" t="s">
        <v>155</v>
      </c>
      <c r="R44" s="109">
        <f t="shared" si="3"/>
        <v>3</v>
      </c>
      <c r="S44" s="134" t="s">
        <v>55</v>
      </c>
      <c r="T44" s="109">
        <f t="shared" si="4"/>
        <v>4</v>
      </c>
      <c r="U44" s="90">
        <f t="shared" si="13"/>
        <v>2.85</v>
      </c>
      <c r="V44" s="90" t="str">
        <f t="shared" si="5"/>
        <v>Moderado</v>
      </c>
      <c r="W44" s="136" t="str">
        <f t="shared" si="6"/>
        <v>Cada 3 años</v>
      </c>
      <c r="X44" s="134" t="str">
        <f t="shared" si="7"/>
        <v/>
      </c>
      <c r="Y44" s="134" t="str">
        <f t="shared" si="8"/>
        <v/>
      </c>
      <c r="Z44" s="134">
        <f t="shared" si="9"/>
        <v>0</v>
      </c>
      <c r="AA44" s="134" t="str">
        <f t="shared" si="10"/>
        <v/>
      </c>
      <c r="AB44" s="94"/>
    </row>
    <row r="45" spans="2:28" s="95" customFormat="1" ht="38.25" x14ac:dyDescent="0.25">
      <c r="B45" s="93"/>
      <c r="C45" s="126"/>
      <c r="D45" s="127"/>
      <c r="E45" s="127"/>
      <c r="F45" s="127"/>
      <c r="G45" s="127"/>
      <c r="H45" s="105">
        <f t="shared" si="0"/>
        <v>0</v>
      </c>
      <c r="I45" s="89" t="str">
        <f t="shared" si="11"/>
        <v>Bajo</v>
      </c>
      <c r="J45" s="106">
        <f t="shared" si="12"/>
        <v>1</v>
      </c>
      <c r="K45" s="133" t="s">
        <v>111</v>
      </c>
      <c r="L45" s="107">
        <f>INDEX(Tiempo_Ult_Aud_Calif,MATCH('Priorización B'!K45,Tiempo_Ult_Aud_Def,0))</f>
        <v>3</v>
      </c>
      <c r="M45" s="134" t="s">
        <v>122</v>
      </c>
      <c r="N45" s="108">
        <f t="shared" si="14"/>
        <v>4</v>
      </c>
      <c r="O45" s="134" t="s">
        <v>150</v>
      </c>
      <c r="P45" s="109">
        <f t="shared" si="2"/>
        <v>3</v>
      </c>
      <c r="Q45" s="135" t="s">
        <v>155</v>
      </c>
      <c r="R45" s="109">
        <f t="shared" si="3"/>
        <v>3</v>
      </c>
      <c r="S45" s="134" t="s">
        <v>55</v>
      </c>
      <c r="T45" s="109">
        <f t="shared" si="4"/>
        <v>4</v>
      </c>
      <c r="U45" s="90">
        <f t="shared" si="13"/>
        <v>2.85</v>
      </c>
      <c r="V45" s="90" t="str">
        <f t="shared" si="5"/>
        <v>Moderado</v>
      </c>
      <c r="W45" s="136" t="str">
        <f t="shared" si="6"/>
        <v>Cada 3 años</v>
      </c>
      <c r="X45" s="134" t="str">
        <f t="shared" si="7"/>
        <v/>
      </c>
      <c r="Y45" s="134" t="str">
        <f t="shared" si="8"/>
        <v/>
      </c>
      <c r="Z45" s="134">
        <f t="shared" si="9"/>
        <v>0</v>
      </c>
      <c r="AA45" s="134" t="str">
        <f t="shared" si="10"/>
        <v/>
      </c>
      <c r="AB45" s="94"/>
    </row>
    <row r="46" spans="2:28" s="95" customFormat="1" ht="38.25" x14ac:dyDescent="0.25">
      <c r="B46" s="93"/>
      <c r="C46" s="126"/>
      <c r="D46" s="127"/>
      <c r="E46" s="127"/>
      <c r="F46" s="127"/>
      <c r="G46" s="127"/>
      <c r="H46" s="105">
        <f t="shared" si="0"/>
        <v>0</v>
      </c>
      <c r="I46" s="89" t="str">
        <f t="shared" si="11"/>
        <v>Bajo</v>
      </c>
      <c r="J46" s="106">
        <f t="shared" si="12"/>
        <v>1</v>
      </c>
      <c r="K46" s="133" t="s">
        <v>111</v>
      </c>
      <c r="L46" s="107">
        <f>INDEX(Tiempo_Ult_Aud_Calif,MATCH('Priorización B'!K46,Tiempo_Ult_Aud_Def,0))</f>
        <v>3</v>
      </c>
      <c r="M46" s="134" t="s">
        <v>122</v>
      </c>
      <c r="N46" s="108">
        <f t="shared" si="14"/>
        <v>4</v>
      </c>
      <c r="O46" s="134" t="s">
        <v>150</v>
      </c>
      <c r="P46" s="109">
        <f t="shared" si="2"/>
        <v>3</v>
      </c>
      <c r="Q46" s="135" t="s">
        <v>155</v>
      </c>
      <c r="R46" s="109">
        <f t="shared" si="3"/>
        <v>3</v>
      </c>
      <c r="S46" s="134" t="s">
        <v>55</v>
      </c>
      <c r="T46" s="109">
        <f t="shared" si="4"/>
        <v>4</v>
      </c>
      <c r="U46" s="90">
        <f t="shared" si="13"/>
        <v>2.85</v>
      </c>
      <c r="V46" s="90" t="str">
        <f t="shared" si="5"/>
        <v>Moderado</v>
      </c>
      <c r="W46" s="136" t="str">
        <f t="shared" si="6"/>
        <v>Cada 3 años</v>
      </c>
      <c r="X46" s="134" t="str">
        <f t="shared" si="7"/>
        <v/>
      </c>
      <c r="Y46" s="134" t="str">
        <f t="shared" si="8"/>
        <v/>
      </c>
      <c r="Z46" s="134">
        <f t="shared" si="9"/>
        <v>0</v>
      </c>
      <c r="AA46" s="134" t="str">
        <f t="shared" si="10"/>
        <v/>
      </c>
      <c r="AB46" s="94"/>
    </row>
    <row r="47" spans="2:28" s="95" customFormat="1" ht="38.25" x14ac:dyDescent="0.25">
      <c r="B47" s="93"/>
      <c r="C47" s="126"/>
      <c r="D47" s="127"/>
      <c r="E47" s="127"/>
      <c r="F47" s="127"/>
      <c r="G47" s="127"/>
      <c r="H47" s="105">
        <f t="shared" si="0"/>
        <v>0</v>
      </c>
      <c r="I47" s="89" t="str">
        <f t="shared" si="11"/>
        <v>Bajo</v>
      </c>
      <c r="J47" s="106">
        <f t="shared" si="12"/>
        <v>1</v>
      </c>
      <c r="K47" s="133" t="s">
        <v>111</v>
      </c>
      <c r="L47" s="107">
        <f>INDEX(Tiempo_Ult_Aud_Calif,MATCH('Priorización B'!K47,Tiempo_Ult_Aud_Def,0))</f>
        <v>3</v>
      </c>
      <c r="M47" s="134" t="s">
        <v>122</v>
      </c>
      <c r="N47" s="108">
        <f t="shared" si="14"/>
        <v>4</v>
      </c>
      <c r="O47" s="134" t="s">
        <v>150</v>
      </c>
      <c r="P47" s="109">
        <f t="shared" si="2"/>
        <v>3</v>
      </c>
      <c r="Q47" s="135" t="s">
        <v>155</v>
      </c>
      <c r="R47" s="109">
        <f t="shared" si="3"/>
        <v>3</v>
      </c>
      <c r="S47" s="134" t="s">
        <v>55</v>
      </c>
      <c r="T47" s="109">
        <f t="shared" si="4"/>
        <v>4</v>
      </c>
      <c r="U47" s="90">
        <f t="shared" si="13"/>
        <v>2.85</v>
      </c>
      <c r="V47" s="90" t="str">
        <f t="shared" si="5"/>
        <v>Moderado</v>
      </c>
      <c r="W47" s="136" t="str">
        <f t="shared" si="6"/>
        <v>Cada 3 años</v>
      </c>
      <c r="X47" s="134" t="str">
        <f t="shared" si="7"/>
        <v/>
      </c>
      <c r="Y47" s="134" t="str">
        <f t="shared" si="8"/>
        <v/>
      </c>
      <c r="Z47" s="134">
        <f t="shared" si="9"/>
        <v>0</v>
      </c>
      <c r="AA47" s="134" t="str">
        <f t="shared" si="10"/>
        <v/>
      </c>
      <c r="AB47" s="94"/>
    </row>
    <row r="48" spans="2:28" s="95" customFormat="1" ht="38.25" x14ac:dyDescent="0.25">
      <c r="B48" s="93"/>
      <c r="C48" s="126"/>
      <c r="D48" s="127"/>
      <c r="E48" s="127"/>
      <c r="F48" s="127"/>
      <c r="G48" s="127"/>
      <c r="H48" s="105">
        <f t="shared" si="0"/>
        <v>0</v>
      </c>
      <c r="I48" s="89" t="str">
        <f t="shared" si="11"/>
        <v>Bajo</v>
      </c>
      <c r="J48" s="106">
        <f t="shared" si="12"/>
        <v>1</v>
      </c>
      <c r="K48" s="133" t="s">
        <v>111</v>
      </c>
      <c r="L48" s="107">
        <f>INDEX(Tiempo_Ult_Aud_Calif,MATCH('Priorización B'!K48,Tiempo_Ult_Aud_Def,0))</f>
        <v>3</v>
      </c>
      <c r="M48" s="134" t="s">
        <v>122</v>
      </c>
      <c r="N48" s="108">
        <f t="shared" si="14"/>
        <v>4</v>
      </c>
      <c r="O48" s="134" t="s">
        <v>150</v>
      </c>
      <c r="P48" s="109">
        <f t="shared" si="2"/>
        <v>3</v>
      </c>
      <c r="Q48" s="135" t="s">
        <v>155</v>
      </c>
      <c r="R48" s="109">
        <f t="shared" si="3"/>
        <v>3</v>
      </c>
      <c r="S48" s="134" t="s">
        <v>55</v>
      </c>
      <c r="T48" s="109">
        <f t="shared" si="4"/>
        <v>4</v>
      </c>
      <c r="U48" s="90">
        <f t="shared" si="13"/>
        <v>2.85</v>
      </c>
      <c r="V48" s="90" t="str">
        <f t="shared" si="5"/>
        <v>Moderado</v>
      </c>
      <c r="W48" s="136" t="str">
        <f t="shared" si="6"/>
        <v>Cada 3 años</v>
      </c>
      <c r="X48" s="134" t="str">
        <f t="shared" si="7"/>
        <v/>
      </c>
      <c r="Y48" s="134" t="str">
        <f t="shared" si="8"/>
        <v/>
      </c>
      <c r="Z48" s="134">
        <f t="shared" si="9"/>
        <v>0</v>
      </c>
      <c r="AA48" s="134" t="str">
        <f t="shared" si="10"/>
        <v/>
      </c>
      <c r="AB48" s="94"/>
    </row>
    <row r="49" spans="2:28" s="95" customFormat="1" ht="38.25" x14ac:dyDescent="0.25">
      <c r="B49" s="93"/>
      <c r="C49" s="126"/>
      <c r="D49" s="127"/>
      <c r="E49" s="127"/>
      <c r="F49" s="127"/>
      <c r="G49" s="127"/>
      <c r="H49" s="105">
        <f t="shared" si="0"/>
        <v>0</v>
      </c>
      <c r="I49" s="89" t="str">
        <f t="shared" si="11"/>
        <v>Bajo</v>
      </c>
      <c r="J49" s="106">
        <f t="shared" si="12"/>
        <v>1</v>
      </c>
      <c r="K49" s="133" t="s">
        <v>111</v>
      </c>
      <c r="L49" s="107">
        <f>INDEX(Tiempo_Ult_Aud_Calif,MATCH('Priorización B'!K49,Tiempo_Ult_Aud_Def,0))</f>
        <v>3</v>
      </c>
      <c r="M49" s="134" t="s">
        <v>122</v>
      </c>
      <c r="N49" s="108">
        <f t="shared" si="14"/>
        <v>4</v>
      </c>
      <c r="O49" s="134" t="s">
        <v>150</v>
      </c>
      <c r="P49" s="109">
        <f t="shared" si="2"/>
        <v>3</v>
      </c>
      <c r="Q49" s="135" t="s">
        <v>155</v>
      </c>
      <c r="R49" s="109">
        <f t="shared" si="3"/>
        <v>3</v>
      </c>
      <c r="S49" s="134" t="s">
        <v>55</v>
      </c>
      <c r="T49" s="109">
        <f t="shared" si="4"/>
        <v>4</v>
      </c>
      <c r="U49" s="90">
        <f t="shared" si="13"/>
        <v>2.85</v>
      </c>
      <c r="V49" s="90" t="str">
        <f t="shared" si="5"/>
        <v>Moderado</v>
      </c>
      <c r="W49" s="136" t="str">
        <f t="shared" si="6"/>
        <v>Cada 3 años</v>
      </c>
      <c r="X49" s="134" t="str">
        <f t="shared" si="7"/>
        <v/>
      </c>
      <c r="Y49" s="134" t="str">
        <f t="shared" si="8"/>
        <v/>
      </c>
      <c r="Z49" s="134">
        <f t="shared" si="9"/>
        <v>0</v>
      </c>
      <c r="AA49" s="134" t="str">
        <f t="shared" si="10"/>
        <v/>
      </c>
      <c r="AB49" s="94"/>
    </row>
    <row r="50" spans="2:28" s="95" customFormat="1" ht="38.25" x14ac:dyDescent="0.25">
      <c r="B50" s="93"/>
      <c r="C50" s="126"/>
      <c r="D50" s="127"/>
      <c r="E50" s="127"/>
      <c r="F50" s="127"/>
      <c r="G50" s="127"/>
      <c r="H50" s="105">
        <f t="shared" si="0"/>
        <v>0</v>
      </c>
      <c r="I50" s="89" t="str">
        <f t="shared" si="11"/>
        <v>Bajo</v>
      </c>
      <c r="J50" s="106">
        <f t="shared" si="12"/>
        <v>1</v>
      </c>
      <c r="K50" s="133" t="s">
        <v>111</v>
      </c>
      <c r="L50" s="107">
        <f>INDEX(Tiempo_Ult_Aud_Calif,MATCH('Priorización B'!K50,Tiempo_Ult_Aud_Def,0))</f>
        <v>3</v>
      </c>
      <c r="M50" s="134" t="s">
        <v>122</v>
      </c>
      <c r="N50" s="108">
        <f t="shared" si="14"/>
        <v>4</v>
      </c>
      <c r="O50" s="134" t="s">
        <v>150</v>
      </c>
      <c r="P50" s="109">
        <f t="shared" si="2"/>
        <v>3</v>
      </c>
      <c r="Q50" s="135" t="s">
        <v>155</v>
      </c>
      <c r="R50" s="109">
        <f t="shared" si="3"/>
        <v>3</v>
      </c>
      <c r="S50" s="134" t="s">
        <v>55</v>
      </c>
      <c r="T50" s="109">
        <f t="shared" si="4"/>
        <v>4</v>
      </c>
      <c r="U50" s="90">
        <f t="shared" si="13"/>
        <v>2.85</v>
      </c>
      <c r="V50" s="90" t="str">
        <f t="shared" si="5"/>
        <v>Moderado</v>
      </c>
      <c r="W50" s="136" t="str">
        <f t="shared" si="6"/>
        <v>Cada 3 años</v>
      </c>
      <c r="X50" s="134" t="str">
        <f t="shared" si="7"/>
        <v/>
      </c>
      <c r="Y50" s="134" t="str">
        <f t="shared" si="8"/>
        <v/>
      </c>
      <c r="Z50" s="134">
        <f t="shared" si="9"/>
        <v>0</v>
      </c>
      <c r="AA50" s="134" t="str">
        <f t="shared" si="10"/>
        <v/>
      </c>
      <c r="AB50" s="94"/>
    </row>
    <row r="51" spans="2:28" s="95" customFormat="1" ht="38.25" x14ac:dyDescent="0.25">
      <c r="B51" s="93"/>
      <c r="C51" s="126"/>
      <c r="D51" s="127"/>
      <c r="E51" s="127"/>
      <c r="F51" s="127"/>
      <c r="G51" s="127"/>
      <c r="H51" s="105">
        <f t="shared" si="0"/>
        <v>0</v>
      </c>
      <c r="I51" s="89" t="str">
        <f t="shared" si="11"/>
        <v>Bajo</v>
      </c>
      <c r="J51" s="106">
        <f t="shared" si="12"/>
        <v>1</v>
      </c>
      <c r="K51" s="133" t="s">
        <v>111</v>
      </c>
      <c r="L51" s="107">
        <f>INDEX(Tiempo_Ult_Aud_Calif,MATCH('Priorización B'!K51,Tiempo_Ult_Aud_Def,0))</f>
        <v>3</v>
      </c>
      <c r="M51" s="134" t="s">
        <v>122</v>
      </c>
      <c r="N51" s="108">
        <f t="shared" si="14"/>
        <v>4</v>
      </c>
      <c r="O51" s="134" t="s">
        <v>150</v>
      </c>
      <c r="P51" s="109">
        <f t="shared" si="2"/>
        <v>3</v>
      </c>
      <c r="Q51" s="135" t="s">
        <v>155</v>
      </c>
      <c r="R51" s="109">
        <f t="shared" si="3"/>
        <v>3</v>
      </c>
      <c r="S51" s="134" t="s">
        <v>55</v>
      </c>
      <c r="T51" s="109">
        <f t="shared" si="4"/>
        <v>4</v>
      </c>
      <c r="U51" s="90">
        <f t="shared" si="13"/>
        <v>2.85</v>
      </c>
      <c r="V51" s="90" t="str">
        <f t="shared" si="5"/>
        <v>Moderado</v>
      </c>
      <c r="W51" s="136" t="str">
        <f t="shared" si="6"/>
        <v>Cada 3 años</v>
      </c>
      <c r="X51" s="134" t="str">
        <f t="shared" si="7"/>
        <v/>
      </c>
      <c r="Y51" s="134" t="str">
        <f t="shared" si="8"/>
        <v/>
      </c>
      <c r="Z51" s="134">
        <f t="shared" si="9"/>
        <v>0</v>
      </c>
      <c r="AA51" s="134" t="str">
        <f t="shared" si="10"/>
        <v/>
      </c>
      <c r="AB51" s="94"/>
    </row>
    <row r="52" spans="2:28" s="95" customFormat="1" ht="38.25" x14ac:dyDescent="0.25">
      <c r="B52" s="93"/>
      <c r="C52" s="126"/>
      <c r="D52" s="127"/>
      <c r="E52" s="127"/>
      <c r="F52" s="127"/>
      <c r="G52" s="127"/>
      <c r="H52" s="105">
        <f t="shared" si="0"/>
        <v>0</v>
      </c>
      <c r="I52" s="89" t="str">
        <f t="shared" si="11"/>
        <v>Bajo</v>
      </c>
      <c r="J52" s="106">
        <f t="shared" si="12"/>
        <v>1</v>
      </c>
      <c r="K52" s="133" t="s">
        <v>111</v>
      </c>
      <c r="L52" s="107">
        <f>INDEX(Tiempo_Ult_Aud_Calif,MATCH('Priorización B'!K52,Tiempo_Ult_Aud_Def,0))</f>
        <v>3</v>
      </c>
      <c r="M52" s="134" t="s">
        <v>122</v>
      </c>
      <c r="N52" s="108">
        <f t="shared" si="14"/>
        <v>4</v>
      </c>
      <c r="O52" s="134" t="s">
        <v>150</v>
      </c>
      <c r="P52" s="109">
        <f t="shared" si="2"/>
        <v>3</v>
      </c>
      <c r="Q52" s="135" t="s">
        <v>155</v>
      </c>
      <c r="R52" s="109">
        <f t="shared" si="3"/>
        <v>3</v>
      </c>
      <c r="S52" s="134" t="s">
        <v>55</v>
      </c>
      <c r="T52" s="109">
        <f t="shared" si="4"/>
        <v>4</v>
      </c>
      <c r="U52" s="90">
        <f t="shared" si="13"/>
        <v>2.85</v>
      </c>
      <c r="V52" s="90" t="str">
        <f t="shared" si="5"/>
        <v>Moderado</v>
      </c>
      <c r="W52" s="136" t="str">
        <f t="shared" si="6"/>
        <v>Cada 3 años</v>
      </c>
      <c r="X52" s="134" t="str">
        <f t="shared" si="7"/>
        <v/>
      </c>
      <c r="Y52" s="134" t="str">
        <f t="shared" si="8"/>
        <v/>
      </c>
      <c r="Z52" s="134">
        <f t="shared" si="9"/>
        <v>0</v>
      </c>
      <c r="AA52" s="134" t="str">
        <f t="shared" si="10"/>
        <v/>
      </c>
      <c r="AB52" s="94"/>
    </row>
    <row r="53" spans="2:28" s="95" customFormat="1" ht="38.25" x14ac:dyDescent="0.25">
      <c r="B53" s="93"/>
      <c r="C53" s="126"/>
      <c r="D53" s="127"/>
      <c r="E53" s="127"/>
      <c r="F53" s="127"/>
      <c r="G53" s="127"/>
      <c r="H53" s="105">
        <f t="shared" si="0"/>
        <v>0</v>
      </c>
      <c r="I53" s="89" t="str">
        <f t="shared" si="11"/>
        <v>Bajo</v>
      </c>
      <c r="J53" s="106">
        <f t="shared" si="12"/>
        <v>1</v>
      </c>
      <c r="K53" s="133" t="s">
        <v>111</v>
      </c>
      <c r="L53" s="107">
        <f>INDEX(Tiempo_Ult_Aud_Calif,MATCH('Priorización B'!K53,Tiempo_Ult_Aud_Def,0))</f>
        <v>3</v>
      </c>
      <c r="M53" s="134" t="s">
        <v>122</v>
      </c>
      <c r="N53" s="108">
        <f t="shared" si="14"/>
        <v>4</v>
      </c>
      <c r="O53" s="134" t="s">
        <v>150</v>
      </c>
      <c r="P53" s="109">
        <f t="shared" si="2"/>
        <v>3</v>
      </c>
      <c r="Q53" s="135" t="s">
        <v>155</v>
      </c>
      <c r="R53" s="109">
        <f t="shared" si="3"/>
        <v>3</v>
      </c>
      <c r="S53" s="134" t="s">
        <v>55</v>
      </c>
      <c r="T53" s="109">
        <f t="shared" si="4"/>
        <v>4</v>
      </c>
      <c r="U53" s="90">
        <f t="shared" si="13"/>
        <v>2.85</v>
      </c>
      <c r="V53" s="90" t="str">
        <f t="shared" si="5"/>
        <v>Moderado</v>
      </c>
      <c r="W53" s="136" t="str">
        <f t="shared" si="6"/>
        <v>Cada 3 años</v>
      </c>
      <c r="X53" s="134" t="str">
        <f t="shared" si="7"/>
        <v/>
      </c>
      <c r="Y53" s="134" t="str">
        <f t="shared" si="8"/>
        <v/>
      </c>
      <c r="Z53" s="134">
        <f t="shared" si="9"/>
        <v>0</v>
      </c>
      <c r="AA53" s="134" t="str">
        <f t="shared" si="10"/>
        <v/>
      </c>
      <c r="AB53" s="94"/>
    </row>
    <row r="54" spans="2:28" s="95" customFormat="1" ht="38.25" x14ac:dyDescent="0.25">
      <c r="B54" s="93"/>
      <c r="C54" s="126"/>
      <c r="D54" s="127"/>
      <c r="E54" s="127"/>
      <c r="F54" s="127"/>
      <c r="G54" s="127"/>
      <c r="H54" s="105">
        <f t="shared" si="0"/>
        <v>0</v>
      </c>
      <c r="I54" s="89" t="str">
        <f t="shared" si="11"/>
        <v>Bajo</v>
      </c>
      <c r="J54" s="106">
        <f t="shared" si="12"/>
        <v>1</v>
      </c>
      <c r="K54" s="133" t="s">
        <v>111</v>
      </c>
      <c r="L54" s="107">
        <f>INDEX(Tiempo_Ult_Aud_Calif,MATCH('Priorización B'!K54,Tiempo_Ult_Aud_Def,0))</f>
        <v>3</v>
      </c>
      <c r="M54" s="134" t="s">
        <v>122</v>
      </c>
      <c r="N54" s="108">
        <f t="shared" si="14"/>
        <v>4</v>
      </c>
      <c r="O54" s="134" t="s">
        <v>150</v>
      </c>
      <c r="P54" s="109">
        <f t="shared" si="2"/>
        <v>3</v>
      </c>
      <c r="Q54" s="135" t="s">
        <v>155</v>
      </c>
      <c r="R54" s="109">
        <f t="shared" si="3"/>
        <v>3</v>
      </c>
      <c r="S54" s="134" t="s">
        <v>55</v>
      </c>
      <c r="T54" s="109">
        <f t="shared" si="4"/>
        <v>4</v>
      </c>
      <c r="U54" s="90">
        <f t="shared" si="13"/>
        <v>2.85</v>
      </c>
      <c r="V54" s="90" t="str">
        <f t="shared" si="5"/>
        <v>Moderado</v>
      </c>
      <c r="W54" s="136" t="str">
        <f t="shared" si="6"/>
        <v>Cada 3 años</v>
      </c>
      <c r="X54" s="134" t="str">
        <f t="shared" si="7"/>
        <v/>
      </c>
      <c r="Y54" s="134" t="str">
        <f t="shared" si="8"/>
        <v/>
      </c>
      <c r="Z54" s="134">
        <f t="shared" si="9"/>
        <v>0</v>
      </c>
      <c r="AA54" s="134" t="str">
        <f t="shared" si="10"/>
        <v/>
      </c>
      <c r="AB54" s="94"/>
    </row>
    <row r="55" spans="2:28" s="95" customFormat="1" ht="38.25" x14ac:dyDescent="0.25">
      <c r="B55" s="93"/>
      <c r="C55" s="126"/>
      <c r="D55" s="127"/>
      <c r="E55" s="127"/>
      <c r="F55" s="127"/>
      <c r="G55" s="127"/>
      <c r="H55" s="105">
        <f t="shared" si="0"/>
        <v>0</v>
      </c>
      <c r="I55" s="89" t="str">
        <f t="shared" si="11"/>
        <v>Bajo</v>
      </c>
      <c r="J55" s="106">
        <f t="shared" si="12"/>
        <v>1</v>
      </c>
      <c r="K55" s="133" t="s">
        <v>111</v>
      </c>
      <c r="L55" s="107">
        <f>INDEX(Tiempo_Ult_Aud_Calif,MATCH('Priorización B'!K55,Tiempo_Ult_Aud_Def,0))</f>
        <v>3</v>
      </c>
      <c r="M55" s="134" t="s">
        <v>122</v>
      </c>
      <c r="N55" s="108">
        <f t="shared" si="14"/>
        <v>4</v>
      </c>
      <c r="O55" s="134" t="s">
        <v>150</v>
      </c>
      <c r="P55" s="109">
        <f t="shared" si="2"/>
        <v>3</v>
      </c>
      <c r="Q55" s="135" t="s">
        <v>155</v>
      </c>
      <c r="R55" s="109">
        <f t="shared" si="3"/>
        <v>3</v>
      </c>
      <c r="S55" s="134" t="s">
        <v>55</v>
      </c>
      <c r="T55" s="109">
        <f t="shared" si="4"/>
        <v>4</v>
      </c>
      <c r="U55" s="90">
        <f t="shared" si="13"/>
        <v>2.85</v>
      </c>
      <c r="V55" s="90" t="str">
        <f t="shared" si="5"/>
        <v>Moderado</v>
      </c>
      <c r="W55" s="136" t="str">
        <f t="shared" si="6"/>
        <v>Cada 3 años</v>
      </c>
      <c r="X55" s="134" t="str">
        <f t="shared" si="7"/>
        <v/>
      </c>
      <c r="Y55" s="134" t="str">
        <f t="shared" si="8"/>
        <v/>
      </c>
      <c r="Z55" s="134">
        <f t="shared" si="9"/>
        <v>0</v>
      </c>
      <c r="AA55" s="134" t="str">
        <f t="shared" si="10"/>
        <v/>
      </c>
      <c r="AB55" s="94"/>
    </row>
    <row r="56" spans="2:28" s="95" customFormat="1" ht="38.25" x14ac:dyDescent="0.25">
      <c r="B56" s="93"/>
      <c r="C56" s="126"/>
      <c r="D56" s="127"/>
      <c r="E56" s="127"/>
      <c r="F56" s="127"/>
      <c r="G56" s="127"/>
      <c r="H56" s="105">
        <f t="shared" si="0"/>
        <v>0</v>
      </c>
      <c r="I56" s="89" t="str">
        <f t="shared" si="11"/>
        <v>Bajo</v>
      </c>
      <c r="J56" s="106">
        <f t="shared" si="12"/>
        <v>1</v>
      </c>
      <c r="K56" s="133" t="s">
        <v>111</v>
      </c>
      <c r="L56" s="107">
        <f>INDEX(Tiempo_Ult_Aud_Calif,MATCH('Priorización B'!K56,Tiempo_Ult_Aud_Def,0))</f>
        <v>3</v>
      </c>
      <c r="M56" s="134" t="s">
        <v>122</v>
      </c>
      <c r="N56" s="108">
        <f t="shared" si="14"/>
        <v>4</v>
      </c>
      <c r="O56" s="134" t="s">
        <v>150</v>
      </c>
      <c r="P56" s="109">
        <f t="shared" si="2"/>
        <v>3</v>
      </c>
      <c r="Q56" s="135" t="s">
        <v>155</v>
      </c>
      <c r="R56" s="109">
        <f t="shared" si="3"/>
        <v>3</v>
      </c>
      <c r="S56" s="134" t="s">
        <v>55</v>
      </c>
      <c r="T56" s="109">
        <f t="shared" si="4"/>
        <v>4</v>
      </c>
      <c r="U56" s="90">
        <f t="shared" si="13"/>
        <v>2.85</v>
      </c>
      <c r="V56" s="90" t="str">
        <f t="shared" si="5"/>
        <v>Moderado</v>
      </c>
      <c r="W56" s="136" t="str">
        <f t="shared" si="6"/>
        <v>Cada 3 años</v>
      </c>
      <c r="X56" s="134" t="str">
        <f t="shared" si="7"/>
        <v/>
      </c>
      <c r="Y56" s="134" t="str">
        <f t="shared" si="8"/>
        <v/>
      </c>
      <c r="Z56" s="134">
        <f t="shared" si="9"/>
        <v>0</v>
      </c>
      <c r="AA56" s="134" t="str">
        <f t="shared" si="10"/>
        <v/>
      </c>
      <c r="AB56" s="94"/>
    </row>
    <row r="57" spans="2:28" s="95" customFormat="1" ht="38.25" x14ac:dyDescent="0.25">
      <c r="B57" s="93"/>
      <c r="C57" s="126"/>
      <c r="D57" s="127"/>
      <c r="E57" s="127"/>
      <c r="F57" s="127"/>
      <c r="G57" s="127"/>
      <c r="H57" s="105">
        <f t="shared" si="0"/>
        <v>0</v>
      </c>
      <c r="I57" s="89" t="str">
        <f t="shared" si="11"/>
        <v>Bajo</v>
      </c>
      <c r="J57" s="106">
        <f t="shared" si="12"/>
        <v>1</v>
      </c>
      <c r="K57" s="133" t="s">
        <v>111</v>
      </c>
      <c r="L57" s="107">
        <f>INDEX(Tiempo_Ult_Aud_Calif,MATCH('Priorización B'!K57,Tiempo_Ult_Aud_Def,0))</f>
        <v>3</v>
      </c>
      <c r="M57" s="134" t="s">
        <v>122</v>
      </c>
      <c r="N57" s="108">
        <f t="shared" si="14"/>
        <v>4</v>
      </c>
      <c r="O57" s="134" t="s">
        <v>150</v>
      </c>
      <c r="P57" s="109">
        <f t="shared" si="2"/>
        <v>3</v>
      </c>
      <c r="Q57" s="135" t="s">
        <v>155</v>
      </c>
      <c r="R57" s="109">
        <f t="shared" si="3"/>
        <v>3</v>
      </c>
      <c r="S57" s="134" t="s">
        <v>55</v>
      </c>
      <c r="T57" s="109">
        <f t="shared" si="4"/>
        <v>4</v>
      </c>
      <c r="U57" s="90">
        <f t="shared" si="13"/>
        <v>2.85</v>
      </c>
      <c r="V57" s="90" t="str">
        <f t="shared" si="5"/>
        <v>Moderado</v>
      </c>
      <c r="W57" s="136" t="str">
        <f t="shared" si="6"/>
        <v>Cada 3 años</v>
      </c>
      <c r="X57" s="134" t="str">
        <f t="shared" si="7"/>
        <v/>
      </c>
      <c r="Y57" s="134" t="str">
        <f t="shared" si="8"/>
        <v/>
      </c>
      <c r="Z57" s="134">
        <f t="shared" si="9"/>
        <v>0</v>
      </c>
      <c r="AA57" s="134" t="str">
        <f t="shared" si="10"/>
        <v/>
      </c>
      <c r="AB57" s="94"/>
    </row>
    <row r="58" spans="2:28" s="95" customFormat="1" ht="38.25" x14ac:dyDescent="0.25">
      <c r="B58" s="93"/>
      <c r="C58" s="126"/>
      <c r="D58" s="127"/>
      <c r="E58" s="127"/>
      <c r="F58" s="127"/>
      <c r="G58" s="127"/>
      <c r="H58" s="105">
        <f t="shared" si="0"/>
        <v>0</v>
      </c>
      <c r="I58" s="89" t="str">
        <f t="shared" si="11"/>
        <v>Bajo</v>
      </c>
      <c r="J58" s="106">
        <f t="shared" si="12"/>
        <v>1</v>
      </c>
      <c r="K58" s="133" t="s">
        <v>111</v>
      </c>
      <c r="L58" s="107">
        <f>INDEX(Tiempo_Ult_Aud_Calif,MATCH('Priorización B'!K58,Tiempo_Ult_Aud_Def,0))</f>
        <v>3</v>
      </c>
      <c r="M58" s="134" t="s">
        <v>122</v>
      </c>
      <c r="N58" s="108">
        <f t="shared" si="14"/>
        <v>4</v>
      </c>
      <c r="O58" s="134" t="s">
        <v>150</v>
      </c>
      <c r="P58" s="109">
        <f t="shared" si="2"/>
        <v>3</v>
      </c>
      <c r="Q58" s="135" t="s">
        <v>155</v>
      </c>
      <c r="R58" s="109">
        <f t="shared" si="3"/>
        <v>3</v>
      </c>
      <c r="S58" s="134" t="s">
        <v>55</v>
      </c>
      <c r="T58" s="109">
        <f t="shared" si="4"/>
        <v>4</v>
      </c>
      <c r="U58" s="90">
        <f t="shared" si="13"/>
        <v>2.85</v>
      </c>
      <c r="V58" s="90" t="str">
        <f t="shared" si="5"/>
        <v>Moderado</v>
      </c>
      <c r="W58" s="136" t="str">
        <f t="shared" si="6"/>
        <v>Cada 3 años</v>
      </c>
      <c r="X58" s="134" t="str">
        <f t="shared" si="7"/>
        <v/>
      </c>
      <c r="Y58" s="134" t="str">
        <f t="shared" si="8"/>
        <v/>
      </c>
      <c r="Z58" s="134">
        <f t="shared" si="9"/>
        <v>0</v>
      </c>
      <c r="AA58" s="134" t="str">
        <f t="shared" si="10"/>
        <v/>
      </c>
      <c r="AB58" s="94"/>
    </row>
    <row r="59" spans="2:28" s="95" customFormat="1" ht="38.25" x14ac:dyDescent="0.25">
      <c r="B59" s="93"/>
      <c r="C59" s="126"/>
      <c r="D59" s="127"/>
      <c r="E59" s="127"/>
      <c r="F59" s="127"/>
      <c r="G59" s="127"/>
      <c r="H59" s="105">
        <f t="shared" si="0"/>
        <v>0</v>
      </c>
      <c r="I59" s="89" t="str">
        <f t="shared" si="11"/>
        <v>Bajo</v>
      </c>
      <c r="J59" s="106">
        <f t="shared" si="12"/>
        <v>1</v>
      </c>
      <c r="K59" s="133" t="s">
        <v>111</v>
      </c>
      <c r="L59" s="107">
        <f>INDEX(Tiempo_Ult_Aud_Calif,MATCH('Priorización B'!K59,Tiempo_Ult_Aud_Def,0))</f>
        <v>3</v>
      </c>
      <c r="M59" s="134" t="s">
        <v>122</v>
      </c>
      <c r="N59" s="108">
        <f t="shared" si="14"/>
        <v>4</v>
      </c>
      <c r="O59" s="134" t="s">
        <v>150</v>
      </c>
      <c r="P59" s="109">
        <f t="shared" si="2"/>
        <v>3</v>
      </c>
      <c r="Q59" s="135" t="s">
        <v>155</v>
      </c>
      <c r="R59" s="109">
        <f t="shared" si="3"/>
        <v>3</v>
      </c>
      <c r="S59" s="134" t="s">
        <v>55</v>
      </c>
      <c r="T59" s="109">
        <f t="shared" si="4"/>
        <v>4</v>
      </c>
      <c r="U59" s="90">
        <f t="shared" si="13"/>
        <v>2.85</v>
      </c>
      <c r="V59" s="90" t="str">
        <f t="shared" si="5"/>
        <v>Moderado</v>
      </c>
      <c r="W59" s="136" t="str">
        <f t="shared" si="6"/>
        <v>Cada 3 años</v>
      </c>
      <c r="X59" s="134" t="str">
        <f t="shared" si="7"/>
        <v/>
      </c>
      <c r="Y59" s="134" t="str">
        <f t="shared" si="8"/>
        <v/>
      </c>
      <c r="Z59" s="134">
        <f t="shared" si="9"/>
        <v>0</v>
      </c>
      <c r="AA59" s="134" t="str">
        <f t="shared" si="10"/>
        <v/>
      </c>
      <c r="AB59" s="94"/>
    </row>
    <row r="60" spans="2:28" s="95" customFormat="1" ht="38.25" x14ac:dyDescent="0.25">
      <c r="B60" s="93"/>
      <c r="C60" s="126"/>
      <c r="D60" s="127"/>
      <c r="E60" s="127"/>
      <c r="F60" s="127"/>
      <c r="G60" s="127"/>
      <c r="H60" s="105">
        <f t="shared" si="0"/>
        <v>0</v>
      </c>
      <c r="I60" s="89" t="str">
        <f t="shared" si="11"/>
        <v>Bajo</v>
      </c>
      <c r="J60" s="106">
        <f t="shared" si="12"/>
        <v>1</v>
      </c>
      <c r="K60" s="133" t="s">
        <v>111</v>
      </c>
      <c r="L60" s="107">
        <f>INDEX(Tiempo_Ult_Aud_Calif,MATCH('Priorización B'!K60,Tiempo_Ult_Aud_Def,0))</f>
        <v>3</v>
      </c>
      <c r="M60" s="134" t="s">
        <v>122</v>
      </c>
      <c r="N60" s="108">
        <f t="shared" si="14"/>
        <v>4</v>
      </c>
      <c r="O60" s="134" t="s">
        <v>150</v>
      </c>
      <c r="P60" s="109">
        <f t="shared" si="2"/>
        <v>3</v>
      </c>
      <c r="Q60" s="135" t="s">
        <v>155</v>
      </c>
      <c r="R60" s="109">
        <f t="shared" si="3"/>
        <v>3</v>
      </c>
      <c r="S60" s="134" t="s">
        <v>55</v>
      </c>
      <c r="T60" s="109">
        <f t="shared" si="4"/>
        <v>4</v>
      </c>
      <c r="U60" s="90">
        <f t="shared" si="13"/>
        <v>2.85</v>
      </c>
      <c r="V60" s="90" t="str">
        <f t="shared" si="5"/>
        <v>Moderado</v>
      </c>
      <c r="W60" s="136" t="str">
        <f t="shared" si="6"/>
        <v>Cada 3 años</v>
      </c>
      <c r="X60" s="134" t="str">
        <f t="shared" si="7"/>
        <v/>
      </c>
      <c r="Y60" s="134" t="str">
        <f t="shared" si="8"/>
        <v/>
      </c>
      <c r="Z60" s="134">
        <f t="shared" si="9"/>
        <v>0</v>
      </c>
      <c r="AA60" s="134" t="str">
        <f t="shared" si="10"/>
        <v/>
      </c>
      <c r="AB60" s="94"/>
    </row>
    <row r="61" spans="2:28" s="95" customFormat="1" ht="38.25" x14ac:dyDescent="0.25">
      <c r="B61" s="93"/>
      <c r="C61" s="126"/>
      <c r="D61" s="127"/>
      <c r="E61" s="127"/>
      <c r="F61" s="127"/>
      <c r="G61" s="127"/>
      <c r="H61" s="105">
        <f t="shared" si="0"/>
        <v>0</v>
      </c>
      <c r="I61" s="89" t="str">
        <f t="shared" si="11"/>
        <v>Bajo</v>
      </c>
      <c r="J61" s="106">
        <f t="shared" si="12"/>
        <v>1</v>
      </c>
      <c r="K61" s="133" t="s">
        <v>111</v>
      </c>
      <c r="L61" s="107">
        <f>INDEX(Tiempo_Ult_Aud_Calif,MATCH('Priorización B'!K61,Tiempo_Ult_Aud_Def,0))</f>
        <v>3</v>
      </c>
      <c r="M61" s="134" t="s">
        <v>122</v>
      </c>
      <c r="N61" s="108">
        <f t="shared" si="14"/>
        <v>4</v>
      </c>
      <c r="O61" s="134" t="s">
        <v>150</v>
      </c>
      <c r="P61" s="109">
        <f t="shared" si="2"/>
        <v>3</v>
      </c>
      <c r="Q61" s="135" t="s">
        <v>155</v>
      </c>
      <c r="R61" s="109">
        <f t="shared" si="3"/>
        <v>3</v>
      </c>
      <c r="S61" s="134" t="s">
        <v>55</v>
      </c>
      <c r="T61" s="109">
        <f t="shared" si="4"/>
        <v>4</v>
      </c>
      <c r="U61" s="90">
        <f t="shared" si="13"/>
        <v>2.85</v>
      </c>
      <c r="V61" s="90" t="str">
        <f t="shared" si="5"/>
        <v>Moderado</v>
      </c>
      <c r="W61" s="136" t="str">
        <f t="shared" si="6"/>
        <v>Cada 3 años</v>
      </c>
      <c r="X61" s="134" t="str">
        <f t="shared" si="7"/>
        <v/>
      </c>
      <c r="Y61" s="134" t="str">
        <f t="shared" si="8"/>
        <v/>
      </c>
      <c r="Z61" s="134">
        <f t="shared" si="9"/>
        <v>0</v>
      </c>
      <c r="AA61" s="134" t="str">
        <f t="shared" si="10"/>
        <v/>
      </c>
      <c r="AB61" s="94"/>
    </row>
    <row r="62" spans="2:28" s="95" customFormat="1" ht="38.25" x14ac:dyDescent="0.25">
      <c r="B62" s="93"/>
      <c r="C62" s="126"/>
      <c r="D62" s="127"/>
      <c r="E62" s="127"/>
      <c r="F62" s="127"/>
      <c r="G62" s="127"/>
      <c r="H62" s="105">
        <f t="shared" si="0"/>
        <v>0</v>
      </c>
      <c r="I62" s="89" t="str">
        <f t="shared" si="11"/>
        <v>Bajo</v>
      </c>
      <c r="J62" s="106">
        <f t="shared" si="12"/>
        <v>1</v>
      </c>
      <c r="K62" s="133" t="s">
        <v>111</v>
      </c>
      <c r="L62" s="107">
        <f>INDEX(Tiempo_Ult_Aud_Calif,MATCH('Priorización B'!K62,Tiempo_Ult_Aud_Def,0))</f>
        <v>3</v>
      </c>
      <c r="M62" s="134" t="s">
        <v>122</v>
      </c>
      <c r="N62" s="108">
        <f t="shared" si="14"/>
        <v>4</v>
      </c>
      <c r="O62" s="134" t="s">
        <v>150</v>
      </c>
      <c r="P62" s="109">
        <f t="shared" si="2"/>
        <v>3</v>
      </c>
      <c r="Q62" s="135" t="s">
        <v>155</v>
      </c>
      <c r="R62" s="109">
        <f t="shared" si="3"/>
        <v>3</v>
      </c>
      <c r="S62" s="134" t="s">
        <v>55</v>
      </c>
      <c r="T62" s="109">
        <f t="shared" si="4"/>
        <v>4</v>
      </c>
      <c r="U62" s="90">
        <f t="shared" si="13"/>
        <v>2.85</v>
      </c>
      <c r="V62" s="90" t="str">
        <f t="shared" si="5"/>
        <v>Moderado</v>
      </c>
      <c r="W62" s="136" t="str">
        <f t="shared" si="6"/>
        <v>Cada 3 años</v>
      </c>
      <c r="X62" s="134" t="str">
        <f t="shared" si="7"/>
        <v/>
      </c>
      <c r="Y62" s="134" t="str">
        <f t="shared" si="8"/>
        <v/>
      </c>
      <c r="Z62" s="134">
        <f t="shared" si="9"/>
        <v>0</v>
      </c>
      <c r="AA62" s="134" t="str">
        <f t="shared" si="10"/>
        <v/>
      </c>
      <c r="AB62" s="94"/>
    </row>
    <row r="63" spans="2:28" s="95" customFormat="1" ht="38.25" x14ac:dyDescent="0.25">
      <c r="B63" s="93"/>
      <c r="C63" s="126"/>
      <c r="D63" s="127"/>
      <c r="E63" s="127"/>
      <c r="F63" s="127"/>
      <c r="G63" s="127"/>
      <c r="H63" s="105">
        <f t="shared" si="0"/>
        <v>0</v>
      </c>
      <c r="I63" s="89" t="str">
        <f t="shared" si="11"/>
        <v>Bajo</v>
      </c>
      <c r="J63" s="106">
        <f t="shared" si="12"/>
        <v>1</v>
      </c>
      <c r="K63" s="133" t="s">
        <v>111</v>
      </c>
      <c r="L63" s="107">
        <f>INDEX(Tiempo_Ult_Aud_Calif,MATCH('Priorización B'!K63,Tiempo_Ult_Aud_Def,0))</f>
        <v>3</v>
      </c>
      <c r="M63" s="134" t="s">
        <v>122</v>
      </c>
      <c r="N63" s="108">
        <f t="shared" si="14"/>
        <v>4</v>
      </c>
      <c r="O63" s="134" t="s">
        <v>150</v>
      </c>
      <c r="P63" s="109">
        <f t="shared" si="2"/>
        <v>3</v>
      </c>
      <c r="Q63" s="135" t="s">
        <v>155</v>
      </c>
      <c r="R63" s="109">
        <f t="shared" si="3"/>
        <v>3</v>
      </c>
      <c r="S63" s="134" t="s">
        <v>55</v>
      </c>
      <c r="T63" s="109">
        <f t="shared" si="4"/>
        <v>4</v>
      </c>
      <c r="U63" s="90">
        <f t="shared" si="13"/>
        <v>2.85</v>
      </c>
      <c r="V63" s="90" t="str">
        <f t="shared" si="5"/>
        <v>Moderado</v>
      </c>
      <c r="W63" s="136" t="str">
        <f t="shared" si="6"/>
        <v>Cada 3 años</v>
      </c>
      <c r="X63" s="134" t="str">
        <f t="shared" si="7"/>
        <v/>
      </c>
      <c r="Y63" s="134" t="str">
        <f t="shared" si="8"/>
        <v/>
      </c>
      <c r="Z63" s="134">
        <f t="shared" si="9"/>
        <v>0</v>
      </c>
      <c r="AA63" s="134" t="str">
        <f t="shared" si="10"/>
        <v/>
      </c>
      <c r="AB63" s="94"/>
    </row>
    <row r="64" spans="2:28" s="95" customFormat="1" ht="38.25" x14ac:dyDescent="0.25">
      <c r="B64" s="93"/>
      <c r="C64" s="126"/>
      <c r="D64" s="127"/>
      <c r="E64" s="127"/>
      <c r="F64" s="127"/>
      <c r="G64" s="127"/>
      <c r="H64" s="105">
        <f t="shared" si="0"/>
        <v>0</v>
      </c>
      <c r="I64" s="89" t="str">
        <f t="shared" si="11"/>
        <v>Bajo</v>
      </c>
      <c r="J64" s="106">
        <f t="shared" si="12"/>
        <v>1</v>
      </c>
      <c r="K64" s="133" t="s">
        <v>111</v>
      </c>
      <c r="L64" s="107">
        <f>INDEX(Tiempo_Ult_Aud_Calif,MATCH('Priorización B'!K64,Tiempo_Ult_Aud_Def,0))</f>
        <v>3</v>
      </c>
      <c r="M64" s="134" t="s">
        <v>122</v>
      </c>
      <c r="N64" s="108">
        <f t="shared" si="14"/>
        <v>4</v>
      </c>
      <c r="O64" s="134" t="s">
        <v>150</v>
      </c>
      <c r="P64" s="109">
        <f t="shared" si="2"/>
        <v>3</v>
      </c>
      <c r="Q64" s="135" t="s">
        <v>155</v>
      </c>
      <c r="R64" s="109">
        <f t="shared" si="3"/>
        <v>3</v>
      </c>
      <c r="S64" s="134" t="s">
        <v>55</v>
      </c>
      <c r="T64" s="109">
        <f t="shared" si="4"/>
        <v>4</v>
      </c>
      <c r="U64" s="90">
        <f t="shared" si="13"/>
        <v>2.85</v>
      </c>
      <c r="V64" s="90" t="str">
        <f t="shared" si="5"/>
        <v>Moderado</v>
      </c>
      <c r="W64" s="136" t="str">
        <f t="shared" si="6"/>
        <v>Cada 3 años</v>
      </c>
      <c r="X64" s="134" t="str">
        <f t="shared" si="7"/>
        <v/>
      </c>
      <c r="Y64" s="134" t="str">
        <f t="shared" si="8"/>
        <v/>
      </c>
      <c r="Z64" s="134">
        <f t="shared" si="9"/>
        <v>0</v>
      </c>
      <c r="AA64" s="134" t="str">
        <f t="shared" si="10"/>
        <v/>
      </c>
      <c r="AB64" s="94"/>
    </row>
    <row r="65" spans="2:28" s="95" customFormat="1" ht="22.5" customHeight="1" x14ac:dyDescent="0.25">
      <c r="B65" s="93"/>
      <c r="C65" s="126"/>
      <c r="D65" s="128"/>
      <c r="E65" s="128"/>
      <c r="F65" s="128"/>
      <c r="G65" s="128"/>
      <c r="H65" s="105">
        <f t="shared" si="0"/>
        <v>0</v>
      </c>
      <c r="I65" s="96" t="str">
        <f t="shared" si="11"/>
        <v>Bajo</v>
      </c>
      <c r="J65" s="106">
        <f t="shared" si="12"/>
        <v>1</v>
      </c>
      <c r="K65" s="133" t="s">
        <v>111</v>
      </c>
      <c r="L65" s="107">
        <f>INDEX(Tiempo_Ult_Aud_Calif,MATCH('Priorización B'!K65,Tiempo_Ult_Aud_Def,0))</f>
        <v>3</v>
      </c>
      <c r="M65" s="134" t="s">
        <v>122</v>
      </c>
      <c r="N65" s="108">
        <f t="shared" si="14"/>
        <v>4</v>
      </c>
      <c r="O65" s="134" t="s">
        <v>150</v>
      </c>
      <c r="P65" s="109">
        <f t="shared" si="2"/>
        <v>3</v>
      </c>
      <c r="Q65" s="135" t="s">
        <v>155</v>
      </c>
      <c r="R65" s="109">
        <f t="shared" si="3"/>
        <v>3</v>
      </c>
      <c r="S65" s="134" t="s">
        <v>55</v>
      </c>
      <c r="T65" s="109">
        <f t="shared" si="4"/>
        <v>4</v>
      </c>
      <c r="U65" s="90">
        <f t="shared" si="13"/>
        <v>2.85</v>
      </c>
      <c r="V65" s="90" t="str">
        <f t="shared" si="5"/>
        <v>Moderado</v>
      </c>
      <c r="W65" s="136" t="str">
        <f t="shared" si="6"/>
        <v>Cada 3 años</v>
      </c>
      <c r="X65" s="134" t="str">
        <f t="shared" si="7"/>
        <v/>
      </c>
      <c r="Y65" s="134" t="str">
        <f t="shared" si="8"/>
        <v/>
      </c>
      <c r="Z65" s="134">
        <f t="shared" si="9"/>
        <v>0</v>
      </c>
      <c r="AA65" s="134" t="str">
        <f t="shared" si="10"/>
        <v/>
      </c>
      <c r="AB65" s="94"/>
    </row>
    <row r="66" spans="2:28" s="95" customFormat="1" ht="39" thickBot="1" x14ac:dyDescent="0.3">
      <c r="B66" s="93"/>
      <c r="C66" s="129"/>
      <c r="D66" s="97"/>
      <c r="E66" s="97"/>
      <c r="F66" s="97"/>
      <c r="G66" s="97"/>
      <c r="H66" s="105">
        <f t="shared" si="0"/>
        <v>0</v>
      </c>
      <c r="I66" s="97" t="str">
        <f t="shared" si="11"/>
        <v>Bajo</v>
      </c>
      <c r="J66" s="106">
        <f t="shared" si="12"/>
        <v>1</v>
      </c>
      <c r="K66" s="133" t="s">
        <v>111</v>
      </c>
      <c r="L66" s="107">
        <f>INDEX(Tiempo_Ult_Aud_Calif,MATCH('Priorización B'!K66,Tiempo_Ult_Aud_Def,0))</f>
        <v>3</v>
      </c>
      <c r="M66" s="134" t="s">
        <v>122</v>
      </c>
      <c r="N66" s="108">
        <f t="shared" si="14"/>
        <v>4</v>
      </c>
      <c r="O66" s="134" t="s">
        <v>150</v>
      </c>
      <c r="P66" s="109">
        <f t="shared" si="2"/>
        <v>3</v>
      </c>
      <c r="Q66" s="135" t="s">
        <v>155</v>
      </c>
      <c r="R66" s="109">
        <f t="shared" si="3"/>
        <v>3</v>
      </c>
      <c r="S66" s="134" t="s">
        <v>55</v>
      </c>
      <c r="T66" s="109">
        <f t="shared" si="4"/>
        <v>4</v>
      </c>
      <c r="U66" s="90">
        <f t="shared" si="13"/>
        <v>2.85</v>
      </c>
      <c r="V66" s="90" t="str">
        <f t="shared" si="5"/>
        <v>Moderado</v>
      </c>
      <c r="W66" s="136" t="str">
        <f t="shared" si="6"/>
        <v>Cada 3 años</v>
      </c>
      <c r="X66" s="134" t="str">
        <f t="shared" si="7"/>
        <v/>
      </c>
      <c r="Y66" s="134" t="str">
        <f t="shared" si="8"/>
        <v/>
      </c>
      <c r="Z66" s="134">
        <f t="shared" si="9"/>
        <v>0</v>
      </c>
      <c r="AA66" s="134" t="str">
        <f t="shared" si="10"/>
        <v/>
      </c>
      <c r="AB66" s="94"/>
    </row>
    <row r="67" spans="2:28" s="101" customFormat="1" ht="13.5" thickBot="1" x14ac:dyDescent="0.25">
      <c r="B67" s="98"/>
      <c r="C67" s="130"/>
      <c r="D67" s="99"/>
      <c r="E67" s="99"/>
      <c r="F67" s="99"/>
      <c r="G67" s="99"/>
      <c r="H67" s="99"/>
      <c r="I67" s="99"/>
      <c r="J67" s="99"/>
      <c r="K67" s="99"/>
      <c r="L67" s="99"/>
      <c r="M67" s="99"/>
      <c r="N67" s="99"/>
      <c r="O67" s="99"/>
      <c r="P67" s="99"/>
      <c r="Q67" s="99"/>
      <c r="R67" s="99"/>
      <c r="S67" s="99"/>
      <c r="T67" s="99"/>
      <c r="U67" s="99"/>
      <c r="V67" s="99"/>
      <c r="W67" s="99"/>
      <c r="X67" s="99"/>
      <c r="Y67" s="99"/>
      <c r="Z67" s="99"/>
      <c r="AA67" s="99"/>
      <c r="AB67" s="100"/>
    </row>
    <row r="68" spans="2:28" s="101" customFormat="1" x14ac:dyDescent="0.2">
      <c r="C68" s="131"/>
    </row>
    <row r="69" spans="2:28" s="101" customFormat="1" x14ac:dyDescent="0.2">
      <c r="B69" s="102" t="s">
        <v>91</v>
      </c>
      <c r="C69" s="131"/>
    </row>
    <row r="70" spans="2:28" s="101" customFormat="1" x14ac:dyDescent="0.2">
      <c r="C70" s="131"/>
    </row>
    <row r="71" spans="2:28" s="101" customFormat="1" x14ac:dyDescent="0.2">
      <c r="C71" s="131"/>
    </row>
    <row r="72" spans="2:28" s="101" customFormat="1" x14ac:dyDescent="0.2">
      <c r="C72" s="131"/>
    </row>
    <row r="73" spans="2:28" s="101" customFormat="1" x14ac:dyDescent="0.2">
      <c r="C73" s="131"/>
    </row>
    <row r="74" spans="2:28" s="101" customFormat="1" x14ac:dyDescent="0.2">
      <c r="C74" s="131"/>
    </row>
    <row r="75" spans="2:28" s="101" customFormat="1" x14ac:dyDescent="0.2">
      <c r="C75" s="131"/>
    </row>
    <row r="76" spans="2:28" s="101" customFormat="1" x14ac:dyDescent="0.2">
      <c r="C76" s="131"/>
    </row>
    <row r="77" spans="2:28" s="101" customFormat="1" x14ac:dyDescent="0.2">
      <c r="C77" s="131"/>
    </row>
    <row r="78" spans="2:28" s="101" customFormat="1" x14ac:dyDescent="0.2">
      <c r="C78" s="131"/>
    </row>
    <row r="79" spans="2:28" s="101" customFormat="1" x14ac:dyDescent="0.2">
      <c r="C79" s="131"/>
    </row>
    <row r="80" spans="2:28" s="101" customFormat="1" x14ac:dyDescent="0.2">
      <c r="C80" s="131"/>
    </row>
    <row r="81" spans="3:3" s="101" customFormat="1" x14ac:dyDescent="0.2">
      <c r="C81" s="131"/>
    </row>
    <row r="82" spans="3:3" s="101" customFormat="1" x14ac:dyDescent="0.2">
      <c r="C82" s="131"/>
    </row>
    <row r="83" spans="3:3" s="101" customFormat="1" x14ac:dyDescent="0.2">
      <c r="C83" s="131"/>
    </row>
    <row r="84" spans="3:3" s="101" customFormat="1" x14ac:dyDescent="0.2">
      <c r="C84" s="131"/>
    </row>
    <row r="85" spans="3:3" s="101" customFormat="1" x14ac:dyDescent="0.2">
      <c r="C85" s="131"/>
    </row>
    <row r="86" spans="3:3" s="101" customFormat="1" x14ac:dyDescent="0.2">
      <c r="C86" s="131"/>
    </row>
    <row r="87" spans="3:3" s="101" customFormat="1" x14ac:dyDescent="0.2">
      <c r="C87" s="131"/>
    </row>
    <row r="88" spans="3:3" s="101" customFormat="1" x14ac:dyDescent="0.2">
      <c r="C88" s="131"/>
    </row>
    <row r="89" spans="3:3" s="101" customFormat="1" x14ac:dyDescent="0.2">
      <c r="C89" s="131"/>
    </row>
    <row r="90" spans="3:3" s="101" customFormat="1" x14ac:dyDescent="0.2">
      <c r="C90" s="131"/>
    </row>
    <row r="91" spans="3:3" s="101" customFormat="1" x14ac:dyDescent="0.2">
      <c r="C91" s="131"/>
    </row>
    <row r="92" spans="3:3" s="101" customFormat="1" x14ac:dyDescent="0.2">
      <c r="C92" s="131"/>
    </row>
    <row r="93" spans="3:3" s="101" customFormat="1" x14ac:dyDescent="0.2">
      <c r="C93" s="131"/>
    </row>
    <row r="94" spans="3:3" s="101" customFormat="1" x14ac:dyDescent="0.2">
      <c r="C94" s="131"/>
    </row>
    <row r="95" spans="3:3" s="101" customFormat="1" x14ac:dyDescent="0.2">
      <c r="C95" s="131"/>
    </row>
    <row r="96" spans="3:3" s="101" customFormat="1" x14ac:dyDescent="0.2">
      <c r="C96" s="131"/>
    </row>
    <row r="97" spans="3:3" s="101" customFormat="1" x14ac:dyDescent="0.2">
      <c r="C97" s="131"/>
    </row>
    <row r="98" spans="3:3" s="101" customFormat="1" x14ac:dyDescent="0.2">
      <c r="C98" s="131"/>
    </row>
    <row r="99" spans="3:3" s="101" customFormat="1" x14ac:dyDescent="0.2">
      <c r="C99" s="131"/>
    </row>
    <row r="100" spans="3:3" s="101" customFormat="1" x14ac:dyDescent="0.2">
      <c r="C100" s="131"/>
    </row>
    <row r="101" spans="3:3" s="101" customFormat="1" x14ac:dyDescent="0.2">
      <c r="C101" s="131"/>
    </row>
    <row r="102" spans="3:3" s="101" customFormat="1" x14ac:dyDescent="0.2">
      <c r="C102" s="131"/>
    </row>
    <row r="103" spans="3:3" s="101" customFormat="1" x14ac:dyDescent="0.2">
      <c r="C103" s="131"/>
    </row>
    <row r="104" spans="3:3" s="101" customFormat="1" x14ac:dyDescent="0.2">
      <c r="C104" s="131"/>
    </row>
    <row r="105" spans="3:3" s="101" customFormat="1" x14ac:dyDescent="0.2">
      <c r="C105" s="131"/>
    </row>
    <row r="106" spans="3:3" s="101" customFormat="1" x14ac:dyDescent="0.2">
      <c r="C106" s="131"/>
    </row>
    <row r="107" spans="3:3" s="101" customFormat="1" x14ac:dyDescent="0.2">
      <c r="C107" s="131"/>
    </row>
    <row r="108" spans="3:3" s="101" customFormat="1" x14ac:dyDescent="0.2">
      <c r="C108" s="131"/>
    </row>
    <row r="109" spans="3:3" s="101" customFormat="1" x14ac:dyDescent="0.2">
      <c r="C109" s="131"/>
    </row>
    <row r="110" spans="3:3" s="101" customFormat="1" x14ac:dyDescent="0.2">
      <c r="C110" s="131"/>
    </row>
    <row r="111" spans="3:3" s="101" customFormat="1" x14ac:dyDescent="0.2">
      <c r="C111" s="131"/>
    </row>
    <row r="112" spans="3:3" s="101" customFormat="1" x14ac:dyDescent="0.2">
      <c r="C112" s="131"/>
    </row>
    <row r="113" spans="3:3" s="101" customFormat="1" x14ac:dyDescent="0.2">
      <c r="C113" s="131"/>
    </row>
    <row r="114" spans="3:3" s="101" customFormat="1" x14ac:dyDescent="0.2">
      <c r="C114" s="131"/>
    </row>
    <row r="115" spans="3:3" s="101" customFormat="1" x14ac:dyDescent="0.2">
      <c r="C115" s="131"/>
    </row>
    <row r="116" spans="3:3" s="101" customFormat="1" x14ac:dyDescent="0.2">
      <c r="C116" s="131"/>
    </row>
    <row r="117" spans="3:3" s="101" customFormat="1" x14ac:dyDescent="0.2">
      <c r="C117" s="131"/>
    </row>
    <row r="118" spans="3:3" s="101" customFormat="1" x14ac:dyDescent="0.2">
      <c r="C118" s="131"/>
    </row>
    <row r="119" spans="3:3" s="101" customFormat="1" x14ac:dyDescent="0.2">
      <c r="C119" s="131"/>
    </row>
    <row r="120" spans="3:3" s="101" customFormat="1" x14ac:dyDescent="0.2">
      <c r="C120" s="131"/>
    </row>
    <row r="121" spans="3:3" s="101" customFormat="1" x14ac:dyDescent="0.2">
      <c r="C121" s="131"/>
    </row>
    <row r="122" spans="3:3" s="101" customFormat="1" x14ac:dyDescent="0.2">
      <c r="C122" s="131"/>
    </row>
    <row r="123" spans="3:3" s="101" customFormat="1" x14ac:dyDescent="0.2">
      <c r="C123" s="131"/>
    </row>
    <row r="124" spans="3:3" s="101" customFormat="1" x14ac:dyDescent="0.2">
      <c r="C124" s="131"/>
    </row>
    <row r="125" spans="3:3" s="101" customFormat="1" x14ac:dyDescent="0.2">
      <c r="C125" s="131"/>
    </row>
    <row r="126" spans="3:3" s="101" customFormat="1" x14ac:dyDescent="0.2">
      <c r="C126" s="131"/>
    </row>
    <row r="127" spans="3:3" s="101" customFormat="1" x14ac:dyDescent="0.2">
      <c r="C127" s="131"/>
    </row>
    <row r="128" spans="3:3" s="101" customFormat="1" x14ac:dyDescent="0.2">
      <c r="C128" s="131"/>
    </row>
    <row r="129" spans="3:3" s="101" customFormat="1" x14ac:dyDescent="0.2">
      <c r="C129" s="131"/>
    </row>
    <row r="130" spans="3:3" s="101" customFormat="1" x14ac:dyDescent="0.2">
      <c r="C130" s="131"/>
    </row>
    <row r="131" spans="3:3" s="101" customFormat="1" x14ac:dyDescent="0.2">
      <c r="C131" s="131"/>
    </row>
    <row r="132" spans="3:3" s="101" customFormat="1" x14ac:dyDescent="0.2">
      <c r="C132" s="131"/>
    </row>
    <row r="133" spans="3:3" s="101" customFormat="1" x14ac:dyDescent="0.2">
      <c r="C133" s="131"/>
    </row>
    <row r="134" spans="3:3" s="101" customFormat="1" x14ac:dyDescent="0.2">
      <c r="C134" s="131"/>
    </row>
    <row r="135" spans="3:3" s="101" customFormat="1" x14ac:dyDescent="0.2">
      <c r="C135" s="131"/>
    </row>
    <row r="136" spans="3:3" s="101" customFormat="1" x14ac:dyDescent="0.2">
      <c r="C136" s="131"/>
    </row>
    <row r="137" spans="3:3" s="101" customFormat="1" x14ac:dyDescent="0.2">
      <c r="C137" s="131"/>
    </row>
    <row r="138" spans="3:3" s="101" customFormat="1" x14ac:dyDescent="0.2">
      <c r="C138" s="131"/>
    </row>
    <row r="139" spans="3:3" s="101" customFormat="1" x14ac:dyDescent="0.2">
      <c r="C139" s="131"/>
    </row>
    <row r="140" spans="3:3" s="101" customFormat="1" x14ac:dyDescent="0.2">
      <c r="C140" s="131"/>
    </row>
    <row r="141" spans="3:3" s="101" customFormat="1" x14ac:dyDescent="0.2">
      <c r="C141" s="131"/>
    </row>
    <row r="142" spans="3:3" s="101" customFormat="1" x14ac:dyDescent="0.2">
      <c r="C142" s="131"/>
    </row>
    <row r="143" spans="3:3" s="101" customFormat="1" x14ac:dyDescent="0.2">
      <c r="C143" s="131"/>
    </row>
    <row r="144" spans="3:3" s="101" customFormat="1" x14ac:dyDescent="0.2">
      <c r="C144" s="131"/>
    </row>
    <row r="145" spans="3:3" s="101" customFormat="1" x14ac:dyDescent="0.2">
      <c r="C145" s="131"/>
    </row>
    <row r="146" spans="3:3" s="101" customFormat="1" x14ac:dyDescent="0.2">
      <c r="C146" s="131"/>
    </row>
    <row r="147" spans="3:3" s="101" customFormat="1" x14ac:dyDescent="0.2">
      <c r="C147" s="131"/>
    </row>
    <row r="148" spans="3:3" s="101" customFormat="1" x14ac:dyDescent="0.2">
      <c r="C148" s="131"/>
    </row>
    <row r="149" spans="3:3" s="101" customFormat="1" x14ac:dyDescent="0.2">
      <c r="C149" s="131"/>
    </row>
    <row r="150" spans="3:3" s="101" customFormat="1" x14ac:dyDescent="0.2">
      <c r="C150" s="131"/>
    </row>
    <row r="151" spans="3:3" s="101" customFormat="1" x14ac:dyDescent="0.2">
      <c r="C151" s="131"/>
    </row>
    <row r="152" spans="3:3" s="101" customFormat="1" x14ac:dyDescent="0.2">
      <c r="C152" s="131"/>
    </row>
    <row r="153" spans="3:3" s="101" customFormat="1" x14ac:dyDescent="0.2">
      <c r="C153" s="131"/>
    </row>
    <row r="154" spans="3:3" s="101" customFormat="1" x14ac:dyDescent="0.2">
      <c r="C154" s="131"/>
    </row>
    <row r="155" spans="3:3" s="101" customFormat="1" x14ac:dyDescent="0.2">
      <c r="C155" s="131"/>
    </row>
    <row r="156" spans="3:3" s="101" customFormat="1" x14ac:dyDescent="0.2">
      <c r="C156" s="131"/>
    </row>
    <row r="157" spans="3:3" s="101" customFormat="1" x14ac:dyDescent="0.2">
      <c r="C157" s="131"/>
    </row>
    <row r="158" spans="3:3" s="101" customFormat="1" x14ac:dyDescent="0.2">
      <c r="C158" s="131"/>
    </row>
    <row r="159" spans="3:3" s="101" customFormat="1" x14ac:dyDescent="0.2">
      <c r="C159" s="131"/>
    </row>
    <row r="160" spans="3:3" s="101" customFormat="1" x14ac:dyDescent="0.2">
      <c r="C160" s="131"/>
    </row>
    <row r="161" spans="3:3" s="101" customFormat="1" x14ac:dyDescent="0.2">
      <c r="C161" s="131"/>
    </row>
    <row r="162" spans="3:3" s="101" customFormat="1" x14ac:dyDescent="0.2">
      <c r="C162" s="131"/>
    </row>
    <row r="163" spans="3:3" s="101" customFormat="1" x14ac:dyDescent="0.2">
      <c r="C163" s="131"/>
    </row>
    <row r="164" spans="3:3" s="101" customFormat="1" x14ac:dyDescent="0.2">
      <c r="C164" s="131"/>
    </row>
    <row r="165" spans="3:3" s="101" customFormat="1" x14ac:dyDescent="0.2">
      <c r="C165" s="131"/>
    </row>
    <row r="166" spans="3:3" s="101" customFormat="1" x14ac:dyDescent="0.2">
      <c r="C166" s="131"/>
    </row>
    <row r="167" spans="3:3" s="101" customFormat="1" x14ac:dyDescent="0.2">
      <c r="C167" s="131"/>
    </row>
    <row r="168" spans="3:3" s="101" customFormat="1" x14ac:dyDescent="0.2">
      <c r="C168" s="131"/>
    </row>
    <row r="169" spans="3:3" s="101" customFormat="1" x14ac:dyDescent="0.2">
      <c r="C169" s="131"/>
    </row>
    <row r="170" spans="3:3" s="101" customFormat="1" x14ac:dyDescent="0.2">
      <c r="C170" s="131"/>
    </row>
    <row r="171" spans="3:3" s="101" customFormat="1" x14ac:dyDescent="0.2">
      <c r="C171" s="131"/>
    </row>
    <row r="172" spans="3:3" s="101" customFormat="1" x14ac:dyDescent="0.2">
      <c r="C172" s="131"/>
    </row>
    <row r="173" spans="3:3" s="101" customFormat="1" x14ac:dyDescent="0.2">
      <c r="C173" s="131"/>
    </row>
    <row r="174" spans="3:3" s="101" customFormat="1" x14ac:dyDescent="0.2">
      <c r="C174" s="131"/>
    </row>
    <row r="175" spans="3:3" s="101" customFormat="1" x14ac:dyDescent="0.2">
      <c r="C175" s="131"/>
    </row>
    <row r="176" spans="3:3" s="101" customFormat="1" x14ac:dyDescent="0.2">
      <c r="C176" s="131"/>
    </row>
    <row r="177" spans="3:3" s="101" customFormat="1" x14ac:dyDescent="0.2">
      <c r="C177" s="131"/>
    </row>
    <row r="178" spans="3:3" s="101" customFormat="1" x14ac:dyDescent="0.2">
      <c r="C178" s="131"/>
    </row>
    <row r="179" spans="3:3" s="101" customFormat="1" x14ac:dyDescent="0.2">
      <c r="C179" s="131"/>
    </row>
    <row r="180" spans="3:3" s="101" customFormat="1" x14ac:dyDescent="0.2">
      <c r="C180" s="131"/>
    </row>
    <row r="181" spans="3:3" s="101" customFormat="1" x14ac:dyDescent="0.2">
      <c r="C181" s="131"/>
    </row>
    <row r="182" spans="3:3" s="101" customFormat="1" x14ac:dyDescent="0.2">
      <c r="C182" s="131"/>
    </row>
    <row r="183" spans="3:3" s="101" customFormat="1" x14ac:dyDescent="0.2">
      <c r="C183" s="131"/>
    </row>
    <row r="184" spans="3:3" s="101" customFormat="1" x14ac:dyDescent="0.2">
      <c r="C184" s="131"/>
    </row>
    <row r="185" spans="3:3" s="101" customFormat="1" x14ac:dyDescent="0.2">
      <c r="C185" s="131"/>
    </row>
    <row r="186" spans="3:3" s="101" customFormat="1" x14ac:dyDescent="0.2">
      <c r="C186" s="131"/>
    </row>
    <row r="187" spans="3:3" s="101" customFormat="1" x14ac:dyDescent="0.2">
      <c r="C187" s="131"/>
    </row>
    <row r="188" spans="3:3" s="101" customFormat="1" x14ac:dyDescent="0.2">
      <c r="C188" s="131"/>
    </row>
    <row r="189" spans="3:3" s="101" customFormat="1" x14ac:dyDescent="0.2">
      <c r="C189" s="131"/>
    </row>
    <row r="190" spans="3:3" s="101" customFormat="1" x14ac:dyDescent="0.2">
      <c r="C190" s="131"/>
    </row>
    <row r="191" spans="3:3" s="101" customFormat="1" x14ac:dyDescent="0.2">
      <c r="C191" s="131"/>
    </row>
    <row r="192" spans="3:3" s="101" customFormat="1" x14ac:dyDescent="0.2">
      <c r="C192" s="131"/>
    </row>
    <row r="193" spans="3:3" s="101" customFormat="1" x14ac:dyDescent="0.2">
      <c r="C193" s="131"/>
    </row>
    <row r="194" spans="3:3" s="101" customFormat="1" x14ac:dyDescent="0.2">
      <c r="C194" s="131"/>
    </row>
    <row r="195" spans="3:3" s="101" customFormat="1" x14ac:dyDescent="0.2">
      <c r="C195" s="131"/>
    </row>
    <row r="196" spans="3:3" s="101" customFormat="1" x14ac:dyDescent="0.2">
      <c r="C196" s="131"/>
    </row>
    <row r="197" spans="3:3" s="101" customFormat="1" x14ac:dyDescent="0.2">
      <c r="C197" s="131"/>
    </row>
    <row r="198" spans="3:3" s="101" customFormat="1" x14ac:dyDescent="0.2">
      <c r="C198" s="131"/>
    </row>
    <row r="199" spans="3:3" s="101" customFormat="1" x14ac:dyDescent="0.2">
      <c r="C199" s="131"/>
    </row>
    <row r="200" spans="3:3" s="101" customFormat="1" x14ac:dyDescent="0.2">
      <c r="C200" s="131"/>
    </row>
    <row r="201" spans="3:3" s="101" customFormat="1" x14ac:dyDescent="0.2">
      <c r="C201" s="131"/>
    </row>
    <row r="202" spans="3:3" s="101" customFormat="1" x14ac:dyDescent="0.2">
      <c r="C202" s="131"/>
    </row>
    <row r="203" spans="3:3" s="101" customFormat="1" x14ac:dyDescent="0.2">
      <c r="C203" s="131"/>
    </row>
    <row r="204" spans="3:3" s="101" customFormat="1" x14ac:dyDescent="0.2">
      <c r="C204" s="131"/>
    </row>
    <row r="205" spans="3:3" s="101" customFormat="1" x14ac:dyDescent="0.2">
      <c r="C205" s="131"/>
    </row>
    <row r="206" spans="3:3" s="101" customFormat="1" x14ac:dyDescent="0.2">
      <c r="C206" s="131"/>
    </row>
  </sheetData>
  <protectedRanges>
    <protectedRange algorithmName="SHA-512" hashValue="wxc7yjAu/WzOairWkwIZDBos88lLusKRDGH8omcRn5qi0Xxjec9pQoenbPEfN9/K0q+MCEzZyojBBUs1atTiXw==" saltValue="wrBejiI7E6Xb2bRvtci0rg==" spinCount="100000" sqref="T8:AA66 M2:Y5 D3:L5 D2:K2 C7 D6:H7 I7:AA7 C6:D6 H8:J66 L8:L66 N8:N66 P8:P66 R8:R66" name="Rango1"/>
  </protectedRanges>
  <mergeCells count="2">
    <mergeCell ref="D6:H6"/>
    <mergeCell ref="D2:Y5"/>
  </mergeCells>
  <conditionalFormatting sqref="I8:L66">
    <cfRule type="containsText" dxfId="9" priority="7" operator="containsText" text="Extremo">
      <formula>NOT(ISERROR(SEARCH("Extremo",I8)))</formula>
    </cfRule>
    <cfRule type="containsText" dxfId="8" priority="8" operator="containsText" text="Muy Bajo">
      <formula>NOT(ISERROR(SEARCH("Muy Bajo",I8)))</formula>
    </cfRule>
    <cfRule type="containsText" dxfId="7" priority="9" operator="containsText" text="Bajo">
      <formula>NOT(ISERROR(SEARCH("Bajo",I8)))</formula>
    </cfRule>
    <cfRule type="containsText" dxfId="6" priority="10" operator="containsText" text="Moderado">
      <formula>NOT(ISERROR(SEARCH("Moderado",I8)))</formula>
    </cfRule>
    <cfRule type="containsText" dxfId="5" priority="11" operator="containsText" text="Alto">
      <formula>NOT(ISERROR(SEARCH("Alto",I8)))</formula>
    </cfRule>
    <cfRule type="containsText" dxfId="4" priority="12" operator="containsText" text="Muy Alto">
      <formula>NOT(ISERROR(SEARCH("Muy Alto",I8)))</formula>
    </cfRule>
  </conditionalFormatting>
  <conditionalFormatting sqref="U8:V66">
    <cfRule type="expression" dxfId="3" priority="3">
      <formula>$U8&gt;=4</formula>
    </cfRule>
    <cfRule type="expression" dxfId="2" priority="4">
      <formula>$U8&gt;=3</formula>
    </cfRule>
    <cfRule type="expression" dxfId="1" priority="5">
      <formula>$U8&gt;=2</formula>
    </cfRule>
    <cfRule type="expression" dxfId="0" priority="6">
      <formula>$U8&lt;2</formula>
    </cfRule>
  </conditionalFormatting>
  <dataValidations xWindow="960" yWindow="481" count="29">
    <dataValidation type="list" allowBlank="1" showInputMessage="1" showErrorMessage="1" sqref="K8:K66" xr:uid="{76AB861F-B301-465F-B1D5-55124DB2087E}">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7" xr:uid="{11D856FE-8DD8-4C7F-81A1-3CAEB1B93715}"/>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7" xr:uid="{D9127098-816C-4FFC-A2FA-4A22F6A71BA9}"/>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7" xr:uid="{F4F588EB-EA59-46A8-BACE-D0215CA804FC}"/>
    <dataValidation allowBlank="1" showInputMessage="1" showErrorMessage="1" promptTitle="PONDERACION" prompt="FAVOR NO DILIGENCIAR ESTA COLUMNA._x000a_Acá aparecerá automáticamente el puntaje consolidado para el nivel de criticidad de cada aspecto evaluable." sqref="U7" xr:uid="{D772FD26-DDBC-4F10-8BE7-BB2130CDD4DC}"/>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7" xr:uid="{5CDEA2B5-9189-4CC4-86D6-A96B413EBD6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7" xr:uid="{CA3D1DE0-2249-4345-A9B0-4B8FE92E7434}"/>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7" xr:uid="{26DB4375-95B0-4F5C-9162-3D146651CAA2}"/>
    <dataValidation allowBlank="1" showInputMessage="1" showErrorMessage="1" promptTitle="RESULTADOS AUDITORIAS ANTERIORES" prompt="Seleccionar la cantidad de hallazgos abiertos que posee temática producto de auditorias internas y externas." sqref="Q7" xr:uid="{9BD260CE-8287-4221-B721-426A0EDFFDED}"/>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7" xr:uid="{E81A5BCD-7F03-408D-BE90-A826C4DE90E0}"/>
    <dataValidation allowBlank="1" showInputMessage="1" showErrorMessage="1" promptTitle="IMPACTO OBJETIVOS ESTRATEGICOS" prompt="Seleccionar la opción que corresponda a la insidencia de este aspecto evaluable o temática en los objetivos estratégicos." sqref="O7" xr:uid="{A67D7215-5DD1-4C48-BFBF-7335E5AED91E}"/>
    <dataValidation allowBlank="1" showInputMessage="1" showErrorMessage="1" promptTitle="CALIFICACION INTERESES ALTA DIRE" prompt="FAVOR NO DILIGENCIAR ESTA COLUMNA. Esta calificación se generará automáticamente, respecto de la cantidad de PQR que seleccionó en la columna anterior." sqref="N7" xr:uid="{083FFBDC-690B-4179-8BD2-400972C7BC2D}"/>
    <dataValidation allowBlank="1" showInputMessage="1" showErrorMessage="1" promptTitle="TEMAS INTERES DIRECTIVOS" prompt="Seleccione la cantidad de PQR que tiene esta temática." sqref="M7" xr:uid="{7DC17132-145F-4CD5-AF18-FC353BAAA26B}"/>
    <dataValidation allowBlank="1" showInputMessage="1" showErrorMessage="1" promptTitle="CALIFICACION TIEMPO ULTIMA AUDIT" prompt="FAVOR NO DILIGENCIAR ESTA COLUMNA. Esta calificación aparecerá automáticamente con base en la hoja &quot;parámetros&quot; establecidos." sqref="L7" xr:uid="{25AD6911-F97F-4D8C-90D7-0ADF6034026D}"/>
    <dataValidation allowBlank="1" showInputMessage="1" showErrorMessage="1" promptTitle="TIEMPO DESDE ULTIMA AUDITORIA" prompt="Seleccione de la lista desplegable los años transcurridos desde la última auditoría o en caso que nunca se haya auditado seleccione &gt;4años." sqref="K7" xr:uid="{946A0955-8F4F-45B7-BB26-C4FC6CCBC80D}"/>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6 N6 P6 R6 T6 L6" xr:uid="{07FE8482-0C12-46F7-A5C1-26FDD0D6B752}">
      <formula1>0</formula1>
      <formula2>1</formula2>
    </dataValidation>
    <dataValidation allowBlank="1" showInputMessage="1" showErrorMessage="1" promptTitle="TOTAL PUNTAJE RIESGOS" prompt="FAVOR NO DILIGENCIAR NADA EN ESTA COLUMNA. Aparecerá automáticamente el puntaje consolidado del total de riesgos que afectan cada aspecto evaluable." sqref="H7" xr:uid="{1CD1348A-AF66-4941-9062-7DC3499A4E2A}"/>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7" xr:uid="{F451B80C-90B6-4FD2-BCC2-96C9D330ABEA}"/>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7" xr:uid="{B0AA1CB9-B8B9-48D9-B2AB-C462ED0073DE}"/>
    <dataValidation allowBlank="1" showInputMessage="1" showErrorMessage="1" promptTitle="Riesgo inherente" prompt="Digite la cantidad de riesgos inherentes por cada nivel que tiene el aspecto evaluable." sqref="D6:H6" xr:uid="{2AA9B664-68C3-4B3D-B536-2924427C3855}"/>
    <dataValidation allowBlank="1" showInputMessage="1" showErrorMessage="1" promptTitle="LOGO Y NOBRE ENTIDAD" prompt="En este espacio inserte el logo de la entidad o escriba el nombre de la misma." sqref="C2" xr:uid="{7FC3DA87-78B1-4730-81C7-7D36A4AC82CF}"/>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7" xr:uid="{C460C15E-1466-4E15-B2E7-7BC8978497A7}"/>
    <dataValidation type="list" allowBlank="1" showInputMessage="1" showErrorMessage="1" sqref="S8:S66" xr:uid="{0709EDB3-0428-4DD7-AD5F-F21F2F5E66F3}">
      <formula1>Impacto_Ppto_Def</formula1>
    </dataValidation>
    <dataValidation type="list" allowBlank="1" showInputMessage="1" showErrorMessage="1" sqref="Q8:Q66" xr:uid="{D0B8103A-F72D-442C-B3DF-7D51C9E1F577}">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8:M66" xr:uid="{E5555489-8742-46F9-8DCE-8DFC3622DCB4}">
      <formula1>Nivel_Directivo_Def_PQR</formula1>
    </dataValidation>
    <dataValidation type="list" allowBlank="1" showInputMessage="1" showErrorMessage="1" sqref="O8:O66" xr:uid="{662F7FAF-1BC1-4678-A9BA-2D67E93F3B2D}">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7" xr:uid="{3455E55B-66A9-4A42-9855-DFA6F2E36A24}"/>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7" xr:uid="{7E384C16-0561-4211-8B79-E87455F97B7A}"/>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7" xr:uid="{5FB05959-1163-4EA0-A462-899AFBE1EA0C}"/>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workbookViewId="0">
      <selection activeCell="J5" sqref="J5"/>
    </sheetView>
  </sheetViews>
  <sheetFormatPr baseColWidth="10" defaultColWidth="11.42578125" defaultRowHeight="15" x14ac:dyDescent="0.25"/>
  <cols>
    <col min="1" max="16384" width="11.42578125" style="30"/>
  </cols>
  <sheetData>
    <row r="1" spans="2:12" ht="15.75" thickBot="1" x14ac:dyDescent="0.3"/>
    <row r="2" spans="2:12" ht="36.75" customHeight="1" thickBot="1" x14ac:dyDescent="0.3">
      <c r="B2" s="183" t="s">
        <v>167</v>
      </c>
      <c r="C2" s="184"/>
      <c r="D2" s="184"/>
      <c r="E2" s="184"/>
      <c r="F2" s="184"/>
      <c r="G2" s="184"/>
      <c r="H2" s="184"/>
      <c r="I2" s="184"/>
      <c r="J2" s="184"/>
      <c r="K2" s="184"/>
      <c r="L2" s="185"/>
    </row>
    <row r="3" spans="2:12" ht="15.75" thickBot="1" x14ac:dyDescent="0.3"/>
    <row r="4" spans="2:12" ht="45" customHeight="1" thickBot="1" x14ac:dyDescent="0.3">
      <c r="B4" s="174" t="s">
        <v>129</v>
      </c>
      <c r="C4" s="193"/>
      <c r="D4" s="193"/>
      <c r="E4" s="193"/>
      <c r="F4" s="193"/>
      <c r="G4" s="193"/>
      <c r="H4" s="193"/>
      <c r="I4" s="193"/>
      <c r="J4" s="193"/>
      <c r="K4" s="193"/>
      <c r="L4" s="194"/>
    </row>
    <row r="5" spans="2:12" ht="5.25" customHeight="1" thickBot="1" x14ac:dyDescent="0.3"/>
    <row r="6" spans="2:12" x14ac:dyDescent="0.25">
      <c r="B6" s="177" t="s">
        <v>130</v>
      </c>
      <c r="C6" s="178"/>
      <c r="D6" s="178"/>
      <c r="E6" s="178"/>
      <c r="F6" s="178"/>
      <c r="G6" s="178"/>
      <c r="H6" s="178"/>
      <c r="I6" s="178"/>
      <c r="J6" s="178"/>
      <c r="K6" s="178"/>
      <c r="L6" s="179"/>
    </row>
    <row r="7" spans="2:12" ht="15.75" thickBot="1" x14ac:dyDescent="0.3">
      <c r="B7" s="180"/>
      <c r="C7" s="181"/>
      <c r="D7" s="181"/>
      <c r="E7" s="181"/>
      <c r="F7" s="181"/>
      <c r="G7" s="181"/>
      <c r="H7" s="181"/>
      <c r="I7" s="181"/>
      <c r="J7" s="181"/>
      <c r="K7" s="181"/>
      <c r="L7" s="182"/>
    </row>
    <row r="8" spans="2:12" ht="15.75" thickBot="1" x14ac:dyDescent="0.3">
      <c r="B8" s="110"/>
      <c r="C8" s="110"/>
      <c r="D8" s="110"/>
      <c r="E8" s="110"/>
      <c r="F8" s="110"/>
      <c r="G8" s="110"/>
      <c r="H8" s="110"/>
      <c r="I8" s="110"/>
      <c r="J8" s="110"/>
      <c r="K8" s="110"/>
      <c r="L8" s="110"/>
    </row>
    <row r="9" spans="2:12" ht="27.75" customHeight="1" thickBot="1" x14ac:dyDescent="0.3">
      <c r="B9" s="192" t="s">
        <v>168</v>
      </c>
      <c r="C9" s="193"/>
      <c r="D9" s="193"/>
      <c r="E9" s="193"/>
      <c r="F9" s="193"/>
      <c r="G9" s="193"/>
      <c r="H9" s="193"/>
      <c r="I9" s="193"/>
      <c r="J9" s="193"/>
      <c r="K9" s="193"/>
      <c r="L9" s="194"/>
    </row>
    <row r="10" spans="2:12" ht="5.25" customHeight="1" thickBot="1" x14ac:dyDescent="0.3"/>
    <row r="11" spans="2:12" x14ac:dyDescent="0.25">
      <c r="B11" s="177" t="s">
        <v>166</v>
      </c>
      <c r="C11" s="178"/>
      <c r="D11" s="178"/>
      <c r="E11" s="178"/>
      <c r="F11" s="178"/>
      <c r="G11" s="178"/>
      <c r="H11" s="178"/>
      <c r="I11" s="178"/>
      <c r="J11" s="178"/>
      <c r="K11" s="178"/>
      <c r="L11" s="179"/>
    </row>
    <row r="12" spans="2:12" ht="31.5" customHeight="1" thickBot="1" x14ac:dyDescent="0.3">
      <c r="B12" s="180"/>
      <c r="C12" s="181"/>
      <c r="D12" s="181"/>
      <c r="E12" s="181"/>
      <c r="F12" s="181"/>
      <c r="G12" s="181"/>
      <c r="H12" s="181"/>
      <c r="I12" s="181"/>
      <c r="J12" s="181"/>
      <c r="K12" s="181"/>
      <c r="L12" s="182"/>
    </row>
    <row r="13" spans="2:12" ht="15.75" thickBot="1" x14ac:dyDescent="0.3"/>
    <row r="14" spans="2:12" ht="27.75" customHeight="1" thickBot="1" x14ac:dyDescent="0.3">
      <c r="B14" s="174" t="s">
        <v>127</v>
      </c>
      <c r="C14" s="175"/>
      <c r="D14" s="175"/>
      <c r="E14" s="175"/>
      <c r="F14" s="175"/>
      <c r="G14" s="175"/>
      <c r="H14" s="175"/>
      <c r="I14" s="175"/>
      <c r="J14" s="175"/>
      <c r="K14" s="175"/>
      <c r="L14" s="176"/>
    </row>
    <row r="15" spans="2:12" ht="5.25" customHeight="1" thickBot="1" x14ac:dyDescent="0.3"/>
    <row r="16" spans="2:12" x14ac:dyDescent="0.25">
      <c r="B16" s="177" t="s">
        <v>126</v>
      </c>
      <c r="C16" s="178"/>
      <c r="D16" s="178"/>
      <c r="E16" s="178"/>
      <c r="F16" s="178"/>
      <c r="G16" s="178"/>
      <c r="H16" s="178"/>
      <c r="I16" s="178"/>
      <c r="J16" s="178"/>
      <c r="K16" s="178"/>
      <c r="L16" s="179"/>
    </row>
    <row r="17" spans="2:12" ht="15.75" thickBot="1" x14ac:dyDescent="0.3">
      <c r="B17" s="180"/>
      <c r="C17" s="181"/>
      <c r="D17" s="181"/>
      <c r="E17" s="181"/>
      <c r="F17" s="181"/>
      <c r="G17" s="181"/>
      <c r="H17" s="181"/>
      <c r="I17" s="181"/>
      <c r="J17" s="181"/>
      <c r="K17" s="181"/>
      <c r="L17" s="182"/>
    </row>
    <row r="18" spans="2:12" ht="15.75" thickBot="1" x14ac:dyDescent="0.3"/>
    <row r="19" spans="2:12" ht="15.75" thickBot="1" x14ac:dyDescent="0.3">
      <c r="B19" s="174" t="s">
        <v>141</v>
      </c>
      <c r="C19" s="175"/>
      <c r="D19" s="175"/>
      <c r="E19" s="175"/>
      <c r="F19" s="175"/>
      <c r="G19" s="175"/>
      <c r="H19" s="175"/>
      <c r="I19" s="175"/>
      <c r="J19" s="175"/>
      <c r="K19" s="175"/>
      <c r="L19" s="176"/>
    </row>
    <row r="20" spans="2:12" ht="15.75" thickBot="1" x14ac:dyDescent="0.3"/>
    <row r="21" spans="2:12" x14ac:dyDescent="0.25">
      <c r="B21" s="177" t="s">
        <v>165</v>
      </c>
      <c r="C21" s="178"/>
      <c r="D21" s="178"/>
      <c r="E21" s="178"/>
      <c r="F21" s="178"/>
      <c r="G21" s="178"/>
      <c r="H21" s="178"/>
      <c r="I21" s="178"/>
      <c r="J21" s="178"/>
      <c r="K21" s="178"/>
      <c r="L21" s="179"/>
    </row>
    <row r="22" spans="2:12" ht="36.75" customHeight="1" thickBot="1" x14ac:dyDescent="0.3">
      <c r="B22" s="180"/>
      <c r="C22" s="181"/>
      <c r="D22" s="181"/>
      <c r="E22" s="181"/>
      <c r="F22" s="181"/>
      <c r="G22" s="181"/>
      <c r="H22" s="181"/>
      <c r="I22" s="181"/>
      <c r="J22" s="181"/>
      <c r="K22" s="181"/>
      <c r="L22" s="182"/>
    </row>
    <row r="23" spans="2:12" ht="20.25" customHeight="1" thickBot="1" x14ac:dyDescent="0.3"/>
    <row r="24" spans="2:12" ht="25.5" customHeight="1" thickBot="1" x14ac:dyDescent="0.3">
      <c r="B24" s="201" t="s">
        <v>37</v>
      </c>
      <c r="C24" s="202"/>
      <c r="D24" s="202"/>
      <c r="E24" s="202"/>
      <c r="F24" s="202"/>
      <c r="G24" s="202"/>
      <c r="H24" s="202"/>
      <c r="I24" s="202"/>
      <c r="J24" s="202"/>
      <c r="K24" s="202"/>
      <c r="L24" s="203"/>
    </row>
    <row r="25" spans="2:12" ht="15.75" thickBot="1" x14ac:dyDescent="0.3"/>
    <row r="26" spans="2:12" ht="86.25" customHeight="1" thickBot="1" x14ac:dyDescent="0.3">
      <c r="B26" s="207" t="s">
        <v>128</v>
      </c>
      <c r="C26" s="208"/>
      <c r="D26" s="208"/>
      <c r="E26" s="208"/>
      <c r="F26" s="208"/>
      <c r="G26" s="208"/>
      <c r="H26" s="208"/>
      <c r="I26" s="208"/>
      <c r="J26" s="208"/>
      <c r="K26" s="208"/>
      <c r="L26" s="209"/>
    </row>
    <row r="27" spans="2:12" ht="15" customHeight="1" thickBot="1" x14ac:dyDescent="0.3">
      <c r="C27" s="42"/>
      <c r="D27" s="42"/>
      <c r="E27" s="42"/>
      <c r="F27" s="42"/>
      <c r="G27" s="42"/>
      <c r="H27" s="42"/>
      <c r="I27" s="42"/>
      <c r="J27" s="42"/>
    </row>
    <row r="28" spans="2:12" ht="45" customHeight="1" thickBot="1" x14ac:dyDescent="0.3">
      <c r="B28" s="174" t="s">
        <v>95</v>
      </c>
      <c r="C28" s="175"/>
      <c r="D28" s="175"/>
      <c r="E28" s="175"/>
      <c r="F28" s="175"/>
      <c r="G28" s="175"/>
      <c r="H28" s="175"/>
      <c r="I28" s="175"/>
      <c r="J28" s="175"/>
      <c r="K28" s="175"/>
      <c r="L28" s="176"/>
    </row>
    <row r="29" spans="2:12" ht="5.25" customHeight="1" thickBot="1" x14ac:dyDescent="0.3"/>
    <row r="30" spans="2:12" x14ac:dyDescent="0.25">
      <c r="B30" s="177" t="s">
        <v>131</v>
      </c>
      <c r="C30" s="178"/>
      <c r="D30" s="178"/>
      <c r="E30" s="178"/>
      <c r="F30" s="178"/>
      <c r="G30" s="178"/>
      <c r="H30" s="178"/>
      <c r="I30" s="178"/>
      <c r="J30" s="178"/>
      <c r="K30" s="178"/>
      <c r="L30" s="179"/>
    </row>
    <row r="31" spans="2:12" ht="15.75" thickBot="1" x14ac:dyDescent="0.3">
      <c r="B31" s="180"/>
      <c r="C31" s="181"/>
      <c r="D31" s="181"/>
      <c r="E31" s="181"/>
      <c r="F31" s="181"/>
      <c r="G31" s="181"/>
      <c r="H31" s="181"/>
      <c r="I31" s="181"/>
      <c r="J31" s="181"/>
      <c r="K31" s="181"/>
      <c r="L31" s="182"/>
    </row>
    <row r="32" spans="2:12" ht="15" customHeight="1" thickBot="1" x14ac:dyDescent="0.3">
      <c r="C32" s="42"/>
      <c r="D32" s="42"/>
      <c r="E32" s="42"/>
      <c r="F32" s="42"/>
      <c r="G32" s="42"/>
      <c r="H32" s="42"/>
      <c r="I32" s="42"/>
      <c r="J32" s="42"/>
      <c r="K32" s="42"/>
      <c r="L32" s="43"/>
    </row>
    <row r="33" spans="2:12" s="29" customFormat="1" ht="33.75" customHeight="1" thickBot="1" x14ac:dyDescent="0.3">
      <c r="B33" s="174" t="s">
        <v>96</v>
      </c>
      <c r="C33" s="175"/>
      <c r="D33" s="175"/>
      <c r="E33" s="175"/>
      <c r="F33" s="175"/>
      <c r="G33" s="175"/>
      <c r="H33" s="175"/>
      <c r="I33" s="175"/>
      <c r="J33" s="175"/>
      <c r="K33" s="175"/>
      <c r="L33" s="176"/>
    </row>
    <row r="34" spans="2:12" ht="6" customHeight="1" thickBot="1" x14ac:dyDescent="0.3"/>
    <row r="35" spans="2:12" x14ac:dyDescent="0.25">
      <c r="B35" s="186" t="s">
        <v>132</v>
      </c>
      <c r="C35" s="187"/>
      <c r="D35" s="187"/>
      <c r="E35" s="187"/>
      <c r="F35" s="187"/>
      <c r="G35" s="187"/>
      <c r="H35" s="187"/>
      <c r="I35" s="187"/>
      <c r="J35" s="187"/>
      <c r="K35" s="187"/>
      <c r="L35" s="188"/>
    </row>
    <row r="36" spans="2:12" ht="39" customHeight="1" thickBot="1" x14ac:dyDescent="0.3">
      <c r="B36" s="189"/>
      <c r="C36" s="190"/>
      <c r="D36" s="190"/>
      <c r="E36" s="190"/>
      <c r="F36" s="190"/>
      <c r="G36" s="190"/>
      <c r="H36" s="190"/>
      <c r="I36" s="190"/>
      <c r="J36" s="190"/>
      <c r="K36" s="190"/>
      <c r="L36" s="191"/>
    </row>
    <row r="37" spans="2:12" ht="15.75" thickBot="1" x14ac:dyDescent="0.3"/>
    <row r="38" spans="2:12" s="29" customFormat="1" ht="21" customHeight="1" thickBot="1" x14ac:dyDescent="0.3">
      <c r="B38" s="174" t="s">
        <v>135</v>
      </c>
      <c r="C38" s="175"/>
      <c r="D38" s="175"/>
      <c r="E38" s="175"/>
      <c r="F38" s="175"/>
      <c r="G38" s="175"/>
      <c r="H38" s="175"/>
      <c r="I38" s="175"/>
      <c r="J38" s="175"/>
      <c r="K38" s="175"/>
      <c r="L38" s="176"/>
    </row>
    <row r="39" spans="2:12" ht="6" customHeight="1" thickBot="1" x14ac:dyDescent="0.3"/>
    <row r="40" spans="2:12" x14ac:dyDescent="0.25">
      <c r="B40" s="186" t="s">
        <v>136</v>
      </c>
      <c r="C40" s="187"/>
      <c r="D40" s="187"/>
      <c r="E40" s="187"/>
      <c r="F40" s="187"/>
      <c r="G40" s="187"/>
      <c r="H40" s="187"/>
      <c r="I40" s="187"/>
      <c r="J40" s="187"/>
      <c r="K40" s="187"/>
      <c r="L40" s="188"/>
    </row>
    <row r="41" spans="2:12" ht="21" customHeight="1" thickBot="1" x14ac:dyDescent="0.3">
      <c r="B41" s="189"/>
      <c r="C41" s="190"/>
      <c r="D41" s="190"/>
      <c r="E41" s="190"/>
      <c r="F41" s="190"/>
      <c r="G41" s="190"/>
      <c r="H41" s="190"/>
      <c r="I41" s="190"/>
      <c r="J41" s="190"/>
      <c r="K41" s="190"/>
      <c r="L41" s="191"/>
    </row>
    <row r="42" spans="2:12" ht="15.75" thickBot="1" x14ac:dyDescent="0.3"/>
    <row r="43" spans="2:12" ht="15.75" thickBot="1" x14ac:dyDescent="0.3">
      <c r="B43" s="201" t="s">
        <v>133</v>
      </c>
      <c r="C43" s="202"/>
      <c r="D43" s="202"/>
      <c r="E43" s="202"/>
      <c r="F43" s="202"/>
      <c r="G43" s="202"/>
      <c r="H43" s="202"/>
      <c r="I43" s="202"/>
      <c r="J43" s="202"/>
      <c r="K43" s="202"/>
      <c r="L43" s="203"/>
    </row>
    <row r="44" spans="2:12" ht="15.75" thickBot="1" x14ac:dyDescent="0.3"/>
    <row r="45" spans="2:12" ht="29.25" customHeight="1" x14ac:dyDescent="0.25">
      <c r="B45" s="204" t="s">
        <v>97</v>
      </c>
      <c r="C45" s="205"/>
      <c r="D45" s="205"/>
      <c r="E45" s="205"/>
      <c r="F45" s="205"/>
      <c r="G45" s="205"/>
      <c r="H45" s="205"/>
      <c r="I45" s="205"/>
      <c r="J45" s="205"/>
      <c r="K45" s="205"/>
      <c r="L45" s="206"/>
    </row>
    <row r="46" spans="2:12" ht="15" customHeight="1" x14ac:dyDescent="0.25">
      <c r="B46" s="195"/>
      <c r="C46" s="196"/>
      <c r="D46" s="196"/>
      <c r="E46" s="196"/>
      <c r="F46" s="196"/>
      <c r="G46" s="196"/>
      <c r="H46" s="196"/>
      <c r="I46" s="196"/>
      <c r="J46" s="196"/>
      <c r="K46" s="196"/>
      <c r="L46" s="197"/>
    </row>
    <row r="47" spans="2:12" ht="15.75" thickBot="1" x14ac:dyDescent="0.3">
      <c r="B47" s="198"/>
      <c r="C47" s="199"/>
      <c r="D47" s="199"/>
      <c r="E47" s="199"/>
      <c r="F47" s="199"/>
      <c r="G47" s="199"/>
      <c r="H47" s="199"/>
      <c r="I47" s="199"/>
      <c r="J47" s="199"/>
      <c r="K47" s="199"/>
      <c r="L47" s="200"/>
    </row>
    <row r="48" spans="2:12" ht="15.75" thickBot="1" x14ac:dyDescent="0.3"/>
    <row r="49" spans="2:12" ht="15.75" thickBot="1" x14ac:dyDescent="0.3">
      <c r="B49" s="201" t="s">
        <v>98</v>
      </c>
      <c r="C49" s="202"/>
      <c r="D49" s="202"/>
      <c r="E49" s="202"/>
      <c r="F49" s="202"/>
      <c r="G49" s="202"/>
      <c r="H49" s="202"/>
      <c r="I49" s="202"/>
      <c r="J49" s="202"/>
      <c r="K49" s="202"/>
      <c r="L49" s="203"/>
    </row>
    <row r="50" spans="2:12" ht="15.75" thickBot="1" x14ac:dyDescent="0.3"/>
    <row r="51" spans="2:12" x14ac:dyDescent="0.25">
      <c r="B51" s="210" t="s">
        <v>99</v>
      </c>
      <c r="C51" s="211"/>
      <c r="D51" s="211"/>
      <c r="E51" s="211"/>
      <c r="F51" s="211"/>
      <c r="G51" s="211"/>
      <c r="H51" s="211"/>
      <c r="I51" s="211"/>
      <c r="J51" s="211"/>
      <c r="K51" s="211"/>
      <c r="L51" s="212"/>
    </row>
    <row r="52" spans="2:12" ht="37.5" customHeight="1" thickBot="1" x14ac:dyDescent="0.3">
      <c r="B52" s="213"/>
      <c r="C52" s="214"/>
      <c r="D52" s="214"/>
      <c r="E52" s="214"/>
      <c r="F52" s="214"/>
      <c r="G52" s="214"/>
      <c r="H52" s="214"/>
      <c r="I52" s="214"/>
      <c r="J52" s="214"/>
      <c r="K52" s="214"/>
      <c r="L52" s="215"/>
    </row>
    <row r="53" spans="2:12" ht="15.75" thickBot="1" x14ac:dyDescent="0.3">
      <c r="B53" s="63"/>
    </row>
    <row r="54" spans="2:12" ht="15.75" thickBot="1" x14ac:dyDescent="0.3">
      <c r="B54" s="174" t="s">
        <v>51</v>
      </c>
      <c r="C54" s="175"/>
      <c r="D54" s="175"/>
      <c r="E54" s="175"/>
      <c r="F54" s="175"/>
      <c r="G54" s="175"/>
      <c r="H54" s="175"/>
      <c r="I54" s="175"/>
      <c r="J54" s="175"/>
      <c r="K54" s="175"/>
      <c r="L54" s="176"/>
    </row>
    <row r="55" spans="2:12" ht="15.75" thickBot="1" x14ac:dyDescent="0.3"/>
    <row r="56" spans="2:12" x14ac:dyDescent="0.25">
      <c r="B56" s="177" t="s">
        <v>134</v>
      </c>
      <c r="C56" s="178"/>
      <c r="D56" s="178"/>
      <c r="E56" s="178"/>
      <c r="F56" s="178"/>
      <c r="G56" s="178"/>
      <c r="H56" s="178"/>
      <c r="I56" s="178"/>
      <c r="J56" s="178"/>
      <c r="K56" s="178"/>
      <c r="L56" s="179"/>
    </row>
    <row r="57" spans="2:12" ht="47.25" customHeight="1" thickBot="1" x14ac:dyDescent="0.3">
      <c r="B57" s="180"/>
      <c r="C57" s="181"/>
      <c r="D57" s="181"/>
      <c r="E57" s="181"/>
      <c r="F57" s="181"/>
      <c r="G57" s="181"/>
      <c r="H57" s="181"/>
      <c r="I57" s="181"/>
      <c r="J57" s="181"/>
      <c r="K57" s="181"/>
      <c r="L57" s="182"/>
    </row>
    <row r="58" spans="2:12" ht="15.75" thickBot="1" x14ac:dyDescent="0.3">
      <c r="C58" s="42"/>
      <c r="D58" s="42"/>
      <c r="E58" s="42"/>
      <c r="F58" s="42"/>
      <c r="G58" s="42"/>
      <c r="H58" s="42"/>
      <c r="I58" s="42"/>
      <c r="J58" s="42"/>
      <c r="K58" s="42"/>
      <c r="L58" s="43"/>
    </row>
    <row r="59" spans="2:12" ht="15.75" thickBot="1" x14ac:dyDescent="0.3">
      <c r="B59" s="174" t="s">
        <v>61</v>
      </c>
      <c r="C59" s="175"/>
      <c r="D59" s="175"/>
      <c r="E59" s="175"/>
      <c r="F59" s="175"/>
      <c r="G59" s="175"/>
      <c r="H59" s="175"/>
      <c r="I59" s="175"/>
      <c r="J59" s="175"/>
      <c r="K59" s="175"/>
      <c r="L59" s="176"/>
    </row>
    <row r="60" spans="2:12" ht="15.75" thickBot="1" x14ac:dyDescent="0.3"/>
    <row r="61" spans="2:12" x14ac:dyDescent="0.25">
      <c r="B61" s="177" t="s">
        <v>137</v>
      </c>
      <c r="C61" s="178"/>
      <c r="D61" s="178"/>
      <c r="E61" s="178"/>
      <c r="F61" s="178"/>
      <c r="G61" s="178"/>
      <c r="H61" s="178"/>
      <c r="I61" s="178"/>
      <c r="J61" s="178"/>
      <c r="K61" s="178"/>
      <c r="L61" s="179"/>
    </row>
    <row r="62" spans="2:12" ht="15.75" thickBot="1" x14ac:dyDescent="0.3">
      <c r="B62" s="180"/>
      <c r="C62" s="181"/>
      <c r="D62" s="181"/>
      <c r="E62" s="181"/>
      <c r="F62" s="181"/>
      <c r="G62" s="181"/>
      <c r="H62" s="181"/>
      <c r="I62" s="181"/>
      <c r="J62" s="181"/>
      <c r="K62" s="181"/>
      <c r="L62" s="182"/>
    </row>
    <row r="63" spans="2:12" ht="15.75" thickBot="1" x14ac:dyDescent="0.3"/>
    <row r="64" spans="2:12" ht="15.75" thickBot="1" x14ac:dyDescent="0.3">
      <c r="B64" s="174" t="s">
        <v>100</v>
      </c>
      <c r="C64" s="175"/>
      <c r="D64" s="175"/>
      <c r="E64" s="175"/>
      <c r="F64" s="175"/>
      <c r="G64" s="175"/>
      <c r="H64" s="175"/>
      <c r="I64" s="175"/>
      <c r="J64" s="175"/>
      <c r="K64" s="175"/>
      <c r="L64" s="176"/>
    </row>
    <row r="65" spans="2:12" ht="15.75" thickBot="1" x14ac:dyDescent="0.3"/>
    <row r="66" spans="2:12" x14ac:dyDescent="0.25">
      <c r="B66" s="177" t="s">
        <v>101</v>
      </c>
      <c r="C66" s="178"/>
      <c r="D66" s="178"/>
      <c r="E66" s="178"/>
      <c r="F66" s="178"/>
      <c r="G66" s="178"/>
      <c r="H66" s="178"/>
      <c r="I66" s="178"/>
      <c r="J66" s="178"/>
      <c r="K66" s="178"/>
      <c r="L66" s="179"/>
    </row>
    <row r="67" spans="2:12" ht="15.75" thickBot="1" x14ac:dyDescent="0.3">
      <c r="B67" s="180"/>
      <c r="C67" s="181"/>
      <c r="D67" s="181"/>
      <c r="E67" s="181"/>
      <c r="F67" s="181"/>
      <c r="G67" s="181"/>
      <c r="H67" s="181"/>
      <c r="I67" s="181"/>
      <c r="J67" s="181"/>
      <c r="K67" s="181"/>
      <c r="L67" s="182"/>
    </row>
    <row r="68" spans="2:12" ht="15.75" thickBot="1" x14ac:dyDescent="0.3"/>
    <row r="69" spans="2:12" ht="15.75" thickBot="1" x14ac:dyDescent="0.3">
      <c r="B69" s="174" t="s">
        <v>138</v>
      </c>
      <c r="C69" s="175"/>
      <c r="D69" s="175"/>
      <c r="E69" s="175"/>
      <c r="F69" s="175"/>
      <c r="G69" s="175"/>
      <c r="H69" s="175"/>
      <c r="I69" s="175"/>
      <c r="J69" s="175"/>
      <c r="K69" s="175"/>
      <c r="L69" s="176"/>
    </row>
    <row r="70" spans="2:12" ht="15.75" thickBot="1" x14ac:dyDescent="0.3"/>
    <row r="71" spans="2:12" x14ac:dyDescent="0.25">
      <c r="B71" s="177" t="s">
        <v>139</v>
      </c>
      <c r="C71" s="178"/>
      <c r="D71" s="178"/>
      <c r="E71" s="178"/>
      <c r="F71" s="178"/>
      <c r="G71" s="178"/>
      <c r="H71" s="178"/>
      <c r="I71" s="178"/>
      <c r="J71" s="178"/>
      <c r="K71" s="178"/>
      <c r="L71" s="179"/>
    </row>
    <row r="72" spans="2:12" ht="34.5" customHeight="1" thickBot="1" x14ac:dyDescent="0.3">
      <c r="B72" s="180"/>
      <c r="C72" s="181"/>
      <c r="D72" s="181"/>
      <c r="E72" s="181"/>
      <c r="F72" s="181"/>
      <c r="G72" s="181"/>
      <c r="H72" s="181"/>
      <c r="I72" s="181"/>
      <c r="J72" s="181"/>
      <c r="K72" s="181"/>
      <c r="L72" s="182"/>
    </row>
    <row r="73" spans="2:12" ht="15.75" thickBot="1" x14ac:dyDescent="0.3"/>
    <row r="74" spans="2:12" ht="15.75" thickBot="1" x14ac:dyDescent="0.3">
      <c r="B74" s="174" t="s">
        <v>102</v>
      </c>
      <c r="C74" s="175"/>
      <c r="D74" s="175"/>
      <c r="E74" s="175"/>
      <c r="F74" s="175"/>
      <c r="G74" s="175"/>
      <c r="H74" s="175"/>
      <c r="I74" s="175"/>
      <c r="J74" s="175"/>
      <c r="K74" s="175"/>
      <c r="L74" s="176"/>
    </row>
    <row r="75" spans="2:12" ht="15.75" thickBot="1" x14ac:dyDescent="0.3"/>
    <row r="76" spans="2:12" x14ac:dyDescent="0.25">
      <c r="B76" s="177" t="s">
        <v>140</v>
      </c>
      <c r="C76" s="178"/>
      <c r="D76" s="178"/>
      <c r="E76" s="178"/>
      <c r="F76" s="178"/>
      <c r="G76" s="178"/>
      <c r="H76" s="178"/>
      <c r="I76" s="178"/>
      <c r="J76" s="178"/>
      <c r="K76" s="178"/>
      <c r="L76" s="179"/>
    </row>
    <row r="77" spans="2:12" ht="15.75" thickBot="1" x14ac:dyDescent="0.3">
      <c r="B77" s="180"/>
      <c r="C77" s="181"/>
      <c r="D77" s="181"/>
      <c r="E77" s="181"/>
      <c r="F77" s="181"/>
      <c r="G77" s="181"/>
      <c r="H77" s="181"/>
      <c r="I77" s="181"/>
      <c r="J77" s="181"/>
      <c r="K77" s="181"/>
      <c r="L77" s="182"/>
    </row>
  </sheetData>
  <mergeCells count="33">
    <mergeCell ref="B71:L72"/>
    <mergeCell ref="B74:L74"/>
    <mergeCell ref="B76:L77"/>
    <mergeCell ref="B49:L49"/>
    <mergeCell ref="B51:L52"/>
    <mergeCell ref="B56:L57"/>
    <mergeCell ref="B59:L59"/>
    <mergeCell ref="B61:L62"/>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19:L19"/>
    <mergeCell ref="B21:L22"/>
    <mergeCell ref="B2:L2"/>
    <mergeCell ref="B38:L38"/>
    <mergeCell ref="B40:L41"/>
    <mergeCell ref="B9:L9"/>
    <mergeCell ref="B11:L12"/>
    <mergeCell ref="B4:L4"/>
    <mergeCell ref="B6:L7"/>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66FE-2A78-4F40-B3EB-74443E064F0D}">
  <dimension ref="A2:J74"/>
  <sheetViews>
    <sheetView showGridLines="0" workbookViewId="0">
      <selection activeCell="C10" sqref="C10"/>
    </sheetView>
  </sheetViews>
  <sheetFormatPr baseColWidth="10" defaultRowHeight="15" x14ac:dyDescent="0.25"/>
  <cols>
    <col min="2" max="2" width="55.42578125" bestFit="1" customWidth="1"/>
    <col min="3" max="3" width="17.42578125" style="71" bestFit="1" customWidth="1"/>
    <col min="4" max="4" width="16.42578125" bestFit="1" customWidth="1"/>
    <col min="6" max="6" width="17.42578125" bestFit="1" customWidth="1"/>
    <col min="7" max="7" width="16.42578125" bestFit="1" customWidth="1"/>
  </cols>
  <sheetData>
    <row r="2" spans="1:5" ht="15.75" thickBot="1" x14ac:dyDescent="0.3">
      <c r="C2" s="104"/>
    </row>
    <row r="3" spans="1:5" ht="15.75" thickBot="1" x14ac:dyDescent="0.3">
      <c r="B3" t="s">
        <v>53</v>
      </c>
      <c r="C3" s="113">
        <v>20000000000</v>
      </c>
    </row>
    <row r="5" spans="1:5" x14ac:dyDescent="0.25">
      <c r="A5" s="86" t="s">
        <v>94</v>
      </c>
      <c r="B5" s="87" t="s">
        <v>81</v>
      </c>
    </row>
    <row r="6" spans="1:5" x14ac:dyDescent="0.25">
      <c r="A6" s="82">
        <v>1</v>
      </c>
      <c r="B6" s="83" t="s">
        <v>76</v>
      </c>
    </row>
    <row r="7" spans="1:5" x14ac:dyDescent="0.25">
      <c r="A7" s="82">
        <v>2</v>
      </c>
      <c r="B7" s="83" t="s">
        <v>77</v>
      </c>
    </row>
    <row r="8" spans="1:5" x14ac:dyDescent="0.25">
      <c r="A8" s="82">
        <v>3</v>
      </c>
      <c r="B8" s="83" t="s">
        <v>78</v>
      </c>
    </row>
    <row r="9" spans="1:5" x14ac:dyDescent="0.25">
      <c r="A9" s="84">
        <v>4</v>
      </c>
      <c r="B9" s="85" t="s">
        <v>79</v>
      </c>
    </row>
    <row r="10" spans="1:5" x14ac:dyDescent="0.25">
      <c r="A10" s="82">
        <v>5</v>
      </c>
      <c r="B10" s="83" t="s">
        <v>80</v>
      </c>
    </row>
    <row r="13" spans="1:5" x14ac:dyDescent="0.25">
      <c r="B13" t="s">
        <v>43</v>
      </c>
    </row>
    <row r="14" spans="1:5" x14ac:dyDescent="0.25">
      <c r="B14" t="s">
        <v>82</v>
      </c>
      <c r="C14" s="71">
        <v>0</v>
      </c>
      <c r="D14" s="71">
        <v>1</v>
      </c>
      <c r="E14" s="71">
        <v>1</v>
      </c>
    </row>
    <row r="15" spans="1:5" x14ac:dyDescent="0.25">
      <c r="B15" t="s">
        <v>110</v>
      </c>
      <c r="C15" s="71">
        <f>D14</f>
        <v>1</v>
      </c>
      <c r="D15" s="71">
        <v>2</v>
      </c>
      <c r="E15" s="71">
        <v>2</v>
      </c>
    </row>
    <row r="16" spans="1:5" x14ac:dyDescent="0.25">
      <c r="B16" t="s">
        <v>111</v>
      </c>
      <c r="C16" s="71">
        <f t="shared" ref="C16:C18" si="0">D15</f>
        <v>2</v>
      </c>
      <c r="D16" s="71">
        <v>3</v>
      </c>
      <c r="E16" s="71">
        <v>3</v>
      </c>
    </row>
    <row r="17" spans="2:5" x14ac:dyDescent="0.25">
      <c r="B17" t="s">
        <v>112</v>
      </c>
      <c r="C17" s="71">
        <f t="shared" si="0"/>
        <v>3</v>
      </c>
      <c r="D17" s="71">
        <v>4</v>
      </c>
      <c r="E17" s="71">
        <v>4</v>
      </c>
    </row>
    <row r="18" spans="2:5" x14ac:dyDescent="0.25">
      <c r="B18" t="s">
        <v>83</v>
      </c>
      <c r="C18" s="71">
        <f t="shared" si="0"/>
        <v>4</v>
      </c>
      <c r="D18" s="71">
        <v>99</v>
      </c>
      <c r="E18" s="71">
        <v>5</v>
      </c>
    </row>
    <row r="21" spans="2:5" x14ac:dyDescent="0.25">
      <c r="B21" t="s">
        <v>44</v>
      </c>
      <c r="D21" s="81" t="s">
        <v>143</v>
      </c>
    </row>
    <row r="22" spans="2:5" x14ac:dyDescent="0.25">
      <c r="B22" t="s">
        <v>113</v>
      </c>
      <c r="C22" s="71">
        <v>1</v>
      </c>
      <c r="D22" t="s">
        <v>118</v>
      </c>
      <c r="E22" t="s">
        <v>142</v>
      </c>
    </row>
    <row r="23" spans="2:5" x14ac:dyDescent="0.25">
      <c r="B23" t="s">
        <v>114</v>
      </c>
      <c r="C23" s="71">
        <v>2</v>
      </c>
      <c r="D23" t="s">
        <v>120</v>
      </c>
      <c r="E23" t="s">
        <v>144</v>
      </c>
    </row>
    <row r="24" spans="2:5" x14ac:dyDescent="0.25">
      <c r="B24" t="s">
        <v>115</v>
      </c>
      <c r="C24" s="71">
        <v>3</v>
      </c>
      <c r="D24" t="s">
        <v>121</v>
      </c>
      <c r="E24" t="s">
        <v>145</v>
      </c>
    </row>
    <row r="25" spans="2:5" x14ac:dyDescent="0.25">
      <c r="B25" t="s">
        <v>116</v>
      </c>
      <c r="C25" s="71">
        <v>4</v>
      </c>
      <c r="D25" t="s">
        <v>122</v>
      </c>
      <c r="E25" t="s">
        <v>146</v>
      </c>
    </row>
    <row r="26" spans="2:5" x14ac:dyDescent="0.25">
      <c r="B26" t="s">
        <v>117</v>
      </c>
      <c r="C26" s="71">
        <v>5</v>
      </c>
      <c r="D26" t="s">
        <v>119</v>
      </c>
      <c r="E26" t="s">
        <v>147</v>
      </c>
    </row>
    <row r="29" spans="2:5" x14ac:dyDescent="0.25">
      <c r="B29" s="81" t="s">
        <v>148</v>
      </c>
    </row>
    <row r="30" spans="2:5" x14ac:dyDescent="0.25">
      <c r="B30" t="s">
        <v>47</v>
      </c>
      <c r="C30" s="71">
        <v>1</v>
      </c>
    </row>
    <row r="31" spans="2:5" x14ac:dyDescent="0.25">
      <c r="B31" t="s">
        <v>149</v>
      </c>
      <c r="C31" s="71">
        <v>2</v>
      </c>
    </row>
    <row r="32" spans="2:5" x14ac:dyDescent="0.25">
      <c r="B32" t="s">
        <v>150</v>
      </c>
      <c r="C32" s="71">
        <v>3</v>
      </c>
    </row>
    <row r="33" spans="2:10" x14ac:dyDescent="0.25">
      <c r="B33" t="s">
        <v>151</v>
      </c>
      <c r="C33" s="71">
        <v>4</v>
      </c>
    </row>
    <row r="34" spans="2:10" x14ac:dyDescent="0.25">
      <c r="B34" t="s">
        <v>152</v>
      </c>
      <c r="C34" s="71">
        <v>5</v>
      </c>
    </row>
    <row r="36" spans="2:10" x14ac:dyDescent="0.25">
      <c r="B36" t="s">
        <v>48</v>
      </c>
    </row>
    <row r="37" spans="2:10" x14ac:dyDescent="0.25">
      <c r="B37" t="s">
        <v>153</v>
      </c>
      <c r="C37" s="71">
        <v>1</v>
      </c>
    </row>
    <row r="38" spans="2:10" x14ac:dyDescent="0.25">
      <c r="B38" t="s">
        <v>154</v>
      </c>
      <c r="C38" s="71">
        <v>2</v>
      </c>
    </row>
    <row r="39" spans="2:10" x14ac:dyDescent="0.25">
      <c r="B39" t="s">
        <v>155</v>
      </c>
      <c r="C39" s="71">
        <v>3</v>
      </c>
    </row>
    <row r="40" spans="2:10" x14ac:dyDescent="0.25">
      <c r="B40" t="s">
        <v>156</v>
      </c>
      <c r="C40" s="71">
        <v>4</v>
      </c>
    </row>
    <row r="41" spans="2:10" x14ac:dyDescent="0.25">
      <c r="B41" t="s">
        <v>157</v>
      </c>
      <c r="C41" s="71">
        <v>5</v>
      </c>
    </row>
    <row r="42" spans="2:10" x14ac:dyDescent="0.25">
      <c r="F42" s="68">
        <f>+C3</f>
        <v>20000000000</v>
      </c>
      <c r="G42" t="s">
        <v>53</v>
      </c>
    </row>
    <row r="43" spans="2:10" x14ac:dyDescent="0.25">
      <c r="F43" s="67">
        <v>0.03</v>
      </c>
      <c r="G43" t="s">
        <v>52</v>
      </c>
    </row>
    <row r="44" spans="2:10" x14ac:dyDescent="0.25">
      <c r="B44" t="s">
        <v>51</v>
      </c>
      <c r="F44" s="68">
        <f>F42*F43</f>
        <v>600000000</v>
      </c>
      <c r="J44" s="81" t="s">
        <v>93</v>
      </c>
    </row>
    <row r="45" spans="2:10" x14ac:dyDescent="0.25">
      <c r="B45" t="s">
        <v>54</v>
      </c>
      <c r="C45" s="72">
        <f t="shared" ref="C45:C46" si="1">D46</f>
        <v>0.5</v>
      </c>
      <c r="D45" s="67">
        <v>1</v>
      </c>
      <c r="E45">
        <v>5</v>
      </c>
      <c r="F45" s="68">
        <f>C45*$F$44</f>
        <v>300000000</v>
      </c>
      <c r="G45" s="68">
        <f t="shared" ref="G45:G49" si="2">D45*$F$44</f>
        <v>600000000</v>
      </c>
    </row>
    <row r="46" spans="2:10" x14ac:dyDescent="0.25">
      <c r="B46" t="s">
        <v>55</v>
      </c>
      <c r="C46" s="72">
        <f t="shared" si="1"/>
        <v>0.2</v>
      </c>
      <c r="D46" s="67">
        <v>0.5</v>
      </c>
      <c r="E46">
        <v>4</v>
      </c>
      <c r="F46" s="68">
        <f t="shared" ref="F46:F49" si="3">C46*$F$44</f>
        <v>120000000</v>
      </c>
      <c r="G46" s="68">
        <f t="shared" si="2"/>
        <v>300000000</v>
      </c>
    </row>
    <row r="47" spans="2:10" x14ac:dyDescent="0.25">
      <c r="B47" t="s">
        <v>56</v>
      </c>
      <c r="C47" s="72">
        <f>D48</f>
        <v>0.05</v>
      </c>
      <c r="D47" s="67">
        <v>0.2</v>
      </c>
      <c r="E47">
        <v>3</v>
      </c>
      <c r="F47" s="68">
        <f t="shared" si="3"/>
        <v>30000000</v>
      </c>
      <c r="G47" s="68">
        <f t="shared" si="2"/>
        <v>120000000</v>
      </c>
    </row>
    <row r="48" spans="2:10" x14ac:dyDescent="0.25">
      <c r="B48" t="s">
        <v>57</v>
      </c>
      <c r="C48" s="72">
        <f>D49</f>
        <v>0.01</v>
      </c>
      <c r="D48" s="67">
        <v>0.05</v>
      </c>
      <c r="E48">
        <v>2</v>
      </c>
      <c r="F48" s="68">
        <f t="shared" si="3"/>
        <v>6000000</v>
      </c>
      <c r="G48" s="68">
        <f t="shared" si="2"/>
        <v>30000000</v>
      </c>
    </row>
    <row r="49" spans="2:7" x14ac:dyDescent="0.25">
      <c r="B49" t="s">
        <v>58</v>
      </c>
      <c r="C49" s="72">
        <v>0</v>
      </c>
      <c r="D49" s="67">
        <v>0.01</v>
      </c>
      <c r="E49">
        <v>1</v>
      </c>
      <c r="F49" s="68">
        <f t="shared" si="3"/>
        <v>0</v>
      </c>
      <c r="G49" s="68">
        <f t="shared" si="2"/>
        <v>6000000</v>
      </c>
    </row>
    <row r="53" spans="2:7" x14ac:dyDescent="0.25">
      <c r="B53" t="s">
        <v>61</v>
      </c>
    </row>
    <row r="54" spans="2:7" x14ac:dyDescent="0.25">
      <c r="B54" s="69" t="s">
        <v>6</v>
      </c>
      <c r="C54" s="76" t="s">
        <v>89</v>
      </c>
      <c r="D54" s="69" t="s">
        <v>71</v>
      </c>
      <c r="E54">
        <v>0</v>
      </c>
      <c r="F54">
        <v>1.5</v>
      </c>
      <c r="G54" t="s">
        <v>6</v>
      </c>
    </row>
    <row r="55" spans="2:7" x14ac:dyDescent="0.25">
      <c r="B55" s="69" t="s">
        <v>87</v>
      </c>
      <c r="C55" s="76" t="s">
        <v>88</v>
      </c>
      <c r="D55" s="69" t="s">
        <v>71</v>
      </c>
      <c r="E55">
        <f>F54</f>
        <v>1.5</v>
      </c>
      <c r="F55">
        <v>2</v>
      </c>
      <c r="G55" t="s">
        <v>87</v>
      </c>
    </row>
    <row r="56" spans="2:7" x14ac:dyDescent="0.25">
      <c r="B56" s="65" t="s">
        <v>1</v>
      </c>
      <c r="C56" s="75" t="s">
        <v>67</v>
      </c>
      <c r="D56" s="65" t="s">
        <v>70</v>
      </c>
      <c r="E56">
        <f>F55</f>
        <v>2</v>
      </c>
      <c r="F56">
        <v>3</v>
      </c>
      <c r="G56" t="s">
        <v>1</v>
      </c>
    </row>
    <row r="57" spans="2:7" x14ac:dyDescent="0.25">
      <c r="B57" s="66" t="s">
        <v>0</v>
      </c>
      <c r="C57" s="74" t="s">
        <v>66</v>
      </c>
      <c r="D57" s="66" t="s">
        <v>69</v>
      </c>
      <c r="E57">
        <f>F56</f>
        <v>3</v>
      </c>
      <c r="F57">
        <v>4</v>
      </c>
      <c r="G57" t="s">
        <v>0</v>
      </c>
    </row>
    <row r="58" spans="2:7" x14ac:dyDescent="0.25">
      <c r="B58" s="70" t="s">
        <v>5</v>
      </c>
      <c r="C58" s="73" t="s">
        <v>63</v>
      </c>
      <c r="D58" s="70" t="s">
        <v>68</v>
      </c>
      <c r="E58">
        <v>4</v>
      </c>
      <c r="F58">
        <v>5</v>
      </c>
      <c r="G58" t="s">
        <v>5</v>
      </c>
    </row>
    <row r="61" spans="2:7" x14ac:dyDescent="0.25">
      <c r="B61" t="s">
        <v>65</v>
      </c>
    </row>
    <row r="62" spans="2:7" x14ac:dyDescent="0.25">
      <c r="B62" s="69" t="s">
        <v>6</v>
      </c>
      <c r="C62" s="76" t="s">
        <v>75</v>
      </c>
      <c r="D62" s="69" t="s">
        <v>89</v>
      </c>
    </row>
    <row r="63" spans="2:7" x14ac:dyDescent="0.25">
      <c r="B63" s="69" t="s">
        <v>87</v>
      </c>
      <c r="C63" s="76" t="s">
        <v>74</v>
      </c>
      <c r="D63" s="69" t="s">
        <v>88</v>
      </c>
    </row>
    <row r="64" spans="2:7" x14ac:dyDescent="0.25">
      <c r="B64" s="65" t="s">
        <v>1</v>
      </c>
      <c r="C64" s="75" t="s">
        <v>73</v>
      </c>
      <c r="D64" s="65" t="s">
        <v>67</v>
      </c>
    </row>
    <row r="65" spans="2:4" ht="16.5" customHeight="1" x14ac:dyDescent="0.25">
      <c r="B65" s="66" t="s">
        <v>0</v>
      </c>
      <c r="C65" s="74" t="s">
        <v>72</v>
      </c>
      <c r="D65" s="66" t="s">
        <v>66</v>
      </c>
    </row>
    <row r="66" spans="2:4" x14ac:dyDescent="0.25">
      <c r="B66" s="70" t="s">
        <v>5</v>
      </c>
      <c r="C66" s="73" t="s">
        <v>64</v>
      </c>
      <c r="D66" s="70" t="s">
        <v>63</v>
      </c>
    </row>
    <row r="69" spans="2:4" x14ac:dyDescent="0.25">
      <c r="B69" t="s">
        <v>81</v>
      </c>
    </row>
    <row r="70" spans="2:4" x14ac:dyDescent="0.25">
      <c r="B70" t="s">
        <v>76</v>
      </c>
      <c r="C70" s="71">
        <v>1</v>
      </c>
    </row>
    <row r="71" spans="2:4" x14ac:dyDescent="0.25">
      <c r="B71" t="s">
        <v>77</v>
      </c>
      <c r="C71" s="71">
        <v>2</v>
      </c>
    </row>
    <row r="72" spans="2:4" x14ac:dyDescent="0.25">
      <c r="B72" t="s">
        <v>78</v>
      </c>
      <c r="C72" s="71">
        <v>3</v>
      </c>
    </row>
    <row r="73" spans="2:4" x14ac:dyDescent="0.25">
      <c r="B73" t="s">
        <v>79</v>
      </c>
      <c r="C73" s="71">
        <v>4</v>
      </c>
    </row>
    <row r="74" spans="2:4" x14ac:dyDescent="0.25">
      <c r="B74" t="s">
        <v>80</v>
      </c>
      <c r="C74" s="71">
        <v>5</v>
      </c>
    </row>
  </sheetData>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42578125" style="6" customWidth="1"/>
    <col min="3" max="4" width="31.140625" style="6" customWidth="1"/>
    <col min="5" max="5" width="17" style="6" customWidth="1"/>
    <col min="6" max="6" width="13.570312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216" t="s">
        <v>7</v>
      </c>
      <c r="C2" s="217"/>
      <c r="D2" s="217"/>
      <c r="E2" s="217"/>
      <c r="F2" s="218"/>
    </row>
    <row r="3" spans="2:6" ht="14.45" customHeight="1" x14ac:dyDescent="0.25">
      <c r="B3" s="219"/>
      <c r="C3" s="220"/>
      <c r="D3" s="220"/>
      <c r="E3" s="220"/>
      <c r="F3" s="221"/>
    </row>
    <row r="4" spans="2:6" ht="14.45" customHeight="1" thickBot="1" x14ac:dyDescent="0.3">
      <c r="B4" s="222"/>
      <c r="C4" s="223"/>
      <c r="D4" s="223"/>
      <c r="E4" s="223"/>
      <c r="F4" s="224"/>
    </row>
    <row r="5" spans="2:6" ht="16.5" thickBot="1" x14ac:dyDescent="0.3">
      <c r="B5" s="225" t="s">
        <v>8</v>
      </c>
      <c r="C5" s="226"/>
      <c r="D5" s="249"/>
      <c r="E5" s="250"/>
      <c r="F5" s="251"/>
    </row>
    <row r="6" spans="2:6" ht="5.0999999999999996" customHeight="1" thickBot="1" x14ac:dyDescent="0.3">
      <c r="B6" s="44"/>
      <c r="C6" s="44"/>
      <c r="D6" s="44"/>
      <c r="E6" s="44"/>
      <c r="F6" s="31"/>
    </row>
    <row r="7" spans="2:6" ht="15" customHeight="1" x14ac:dyDescent="0.25">
      <c r="B7" s="227" t="s">
        <v>9</v>
      </c>
      <c r="C7" s="227" t="s">
        <v>10</v>
      </c>
      <c r="D7" s="227" t="s">
        <v>34</v>
      </c>
      <c r="E7" s="229" t="s">
        <v>11</v>
      </c>
      <c r="F7" s="227" t="s">
        <v>12</v>
      </c>
    </row>
    <row r="8" spans="2:6" ht="43.7" customHeight="1" thickBot="1" x14ac:dyDescent="0.3">
      <c r="B8" s="228"/>
      <c r="C8" s="228"/>
      <c r="D8" s="228"/>
      <c r="E8" s="230"/>
      <c r="F8" s="228"/>
    </row>
    <row r="9" spans="2:6" ht="15.6" customHeight="1" x14ac:dyDescent="0.25">
      <c r="B9" s="254" t="s">
        <v>29</v>
      </c>
      <c r="C9" s="252"/>
      <c r="D9" s="252" t="s">
        <v>35</v>
      </c>
      <c r="E9" s="256">
        <v>10</v>
      </c>
      <c r="F9" s="259" t="s">
        <v>3</v>
      </c>
    </row>
    <row r="10" spans="2:6" x14ac:dyDescent="0.25">
      <c r="B10" s="255"/>
      <c r="C10" s="253"/>
      <c r="D10" s="253"/>
      <c r="E10" s="257"/>
      <c r="F10" s="260"/>
    </row>
    <row r="11" spans="2:6" x14ac:dyDescent="0.25">
      <c r="B11" s="255" t="s">
        <v>29</v>
      </c>
      <c r="C11" s="253"/>
      <c r="D11" s="253" t="s">
        <v>35</v>
      </c>
      <c r="E11" s="258">
        <v>10</v>
      </c>
      <c r="F11" s="260" t="s">
        <v>30</v>
      </c>
    </row>
    <row r="12" spans="2:6" x14ac:dyDescent="0.25">
      <c r="B12" s="255"/>
      <c r="C12" s="253"/>
      <c r="D12" s="253"/>
      <c r="E12" s="258"/>
      <c r="F12" s="260"/>
    </row>
    <row r="13" spans="2:6" ht="15.75" thickBot="1" x14ac:dyDescent="0.3">
      <c r="B13" s="64"/>
      <c r="C13" s="28"/>
      <c r="D13" s="28"/>
      <c r="E13" s="40"/>
      <c r="F13" s="41"/>
    </row>
    <row r="14" spans="2:6" ht="15.75" thickBot="1" x14ac:dyDescent="0.3">
      <c r="B14" s="231" t="s">
        <v>31</v>
      </c>
      <c r="C14" s="232"/>
      <c r="D14" s="233"/>
      <c r="E14" s="25">
        <f>SUM(E9:E13)</f>
        <v>20</v>
      </c>
      <c r="F14" s="24"/>
    </row>
    <row r="15" spans="2:6" ht="15.75" thickBot="1" x14ac:dyDescent="0.3">
      <c r="B15" s="234" t="s">
        <v>32</v>
      </c>
      <c r="C15" s="235"/>
      <c r="D15" s="236"/>
      <c r="E15" s="26"/>
      <c r="F15" s="23"/>
    </row>
    <row r="16" spans="2:6" ht="15.75" thickBot="1" x14ac:dyDescent="0.3">
      <c r="B16" s="237" t="s">
        <v>33</v>
      </c>
      <c r="C16" s="238"/>
      <c r="D16" s="239"/>
      <c r="E16" s="27"/>
      <c r="F16" s="16"/>
    </row>
    <row r="17" spans="2:7" x14ac:dyDescent="0.25">
      <c r="B17" s="240" t="s">
        <v>39</v>
      </c>
      <c r="C17" s="241"/>
      <c r="D17" s="241"/>
      <c r="E17" s="241"/>
      <c r="F17" s="242"/>
    </row>
    <row r="18" spans="2:7" x14ac:dyDescent="0.25">
      <c r="B18" s="243"/>
      <c r="C18" s="244"/>
      <c r="D18" s="244"/>
      <c r="E18" s="244"/>
      <c r="F18" s="245"/>
    </row>
    <row r="19" spans="2:7" ht="15.75" thickBot="1" x14ac:dyDescent="0.3">
      <c r="B19" s="246"/>
      <c r="C19" s="247"/>
      <c r="D19" s="247"/>
      <c r="E19" s="247"/>
      <c r="F19" s="248"/>
    </row>
    <row r="20" spans="2:7" x14ac:dyDescent="0.25">
      <c r="B20" s="17"/>
      <c r="C20" s="17"/>
      <c r="D20" s="17"/>
      <c r="E20" s="17"/>
      <c r="F20" s="17"/>
    </row>
    <row r="21" spans="2:7" x14ac:dyDescent="0.25">
      <c r="B21" s="63" t="s">
        <v>40</v>
      </c>
    </row>
    <row r="23" spans="2:7" x14ac:dyDescent="0.25">
      <c r="C23" s="29"/>
      <c r="D23" s="29"/>
      <c r="E23" s="30"/>
      <c r="F23" s="30"/>
      <c r="G23" s="30"/>
    </row>
    <row r="24" spans="2:7" x14ac:dyDescent="0.25">
      <c r="D24" s="7"/>
    </row>
  </sheetData>
  <mergeCells count="22">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 ref="B2:F4"/>
    <mergeCell ref="B5:C5"/>
    <mergeCell ref="B7:B8"/>
    <mergeCell ref="C7:C8"/>
    <mergeCell ref="E7:E8"/>
    <mergeCell ref="F7:F8"/>
  </mergeCells>
  <dataValidations count="2">
    <dataValidation type="list" allowBlank="1" showInputMessage="1" showErrorMessage="1" sqref="F9 F11 F13" xr:uid="{00000000-0002-0000-0200-000000000000}">
      <formula1>"Si,No"</formula1>
    </dataValidation>
    <dataValidation type="list" allowBlank="1" showInputMessage="1" showErrorMessage="1" sqref="D9:D12" xr:uid="{00000000-0002-0000-02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425781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0" ht="15.75" thickBot="1" x14ac:dyDescent="0.3"/>
    <row r="2" spans="2:20" ht="14.45" customHeight="1" x14ac:dyDescent="0.25">
      <c r="B2" s="261" t="s">
        <v>41</v>
      </c>
      <c r="C2" s="217"/>
      <c r="D2" s="217"/>
      <c r="E2" s="217"/>
      <c r="F2" s="217"/>
      <c r="G2" s="217"/>
      <c r="H2" s="217"/>
      <c r="I2" s="217"/>
      <c r="J2" s="217"/>
      <c r="K2" s="217"/>
      <c r="L2" s="217"/>
      <c r="M2" s="217"/>
      <c r="N2" s="217"/>
      <c r="O2" s="217"/>
      <c r="P2" s="217"/>
      <c r="Q2" s="217"/>
      <c r="R2" s="217"/>
      <c r="S2" s="217"/>
      <c r="T2" s="218"/>
    </row>
    <row r="3" spans="2:20" ht="14.45" customHeight="1" x14ac:dyDescent="0.25">
      <c r="B3" s="262"/>
      <c r="C3" s="220"/>
      <c r="D3" s="220"/>
      <c r="E3" s="220"/>
      <c r="F3" s="220"/>
      <c r="G3" s="220"/>
      <c r="H3" s="220"/>
      <c r="I3" s="220"/>
      <c r="J3" s="220"/>
      <c r="K3" s="220"/>
      <c r="L3" s="220"/>
      <c r="M3" s="220"/>
      <c r="N3" s="220"/>
      <c r="O3" s="220"/>
      <c r="P3" s="220"/>
      <c r="Q3" s="220"/>
      <c r="R3" s="220"/>
      <c r="S3" s="220"/>
      <c r="T3" s="221"/>
    </row>
    <row r="4" spans="2:20" ht="14.45" customHeight="1" thickBot="1" x14ac:dyDescent="0.3">
      <c r="B4" s="263"/>
      <c r="C4" s="264"/>
      <c r="D4" s="264"/>
      <c r="E4" s="264"/>
      <c r="F4" s="264"/>
      <c r="G4" s="264"/>
      <c r="H4" s="264"/>
      <c r="I4" s="264"/>
      <c r="J4" s="264"/>
      <c r="K4" s="264"/>
      <c r="L4" s="264"/>
      <c r="M4" s="264"/>
      <c r="N4" s="264"/>
      <c r="O4" s="264"/>
      <c r="P4" s="264"/>
      <c r="Q4" s="264"/>
      <c r="R4" s="264"/>
      <c r="S4" s="264"/>
      <c r="T4" s="265"/>
    </row>
    <row r="5" spans="2:20" ht="16.5" thickBot="1" x14ac:dyDescent="0.3">
      <c r="B5" s="266" t="s">
        <v>4</v>
      </c>
      <c r="C5" s="267"/>
      <c r="D5" s="267"/>
      <c r="E5" s="267"/>
      <c r="F5" s="267"/>
      <c r="G5" s="267"/>
      <c r="H5" s="267"/>
      <c r="I5" s="267"/>
      <c r="J5" s="267"/>
      <c r="K5" s="267"/>
      <c r="L5" s="267"/>
      <c r="M5" s="267"/>
      <c r="N5" s="267"/>
      <c r="O5" s="267"/>
      <c r="P5" s="267"/>
      <c r="Q5" s="267"/>
      <c r="R5" s="267"/>
      <c r="S5" s="267"/>
      <c r="T5" s="268"/>
    </row>
    <row r="6" spans="2:20" ht="16.5" thickBot="1" x14ac:dyDescent="0.3">
      <c r="B6" s="225" t="s">
        <v>8</v>
      </c>
      <c r="C6" s="226"/>
      <c r="D6" s="19"/>
      <c r="E6" s="269"/>
      <c r="F6" s="270"/>
      <c r="G6" s="270"/>
      <c r="H6" s="270"/>
      <c r="I6" s="270"/>
      <c r="J6" s="270"/>
      <c r="K6" s="270"/>
      <c r="L6" s="270"/>
      <c r="M6" s="270"/>
      <c r="N6" s="270"/>
      <c r="O6" s="270"/>
      <c r="P6" s="270"/>
      <c r="Q6" s="270"/>
      <c r="R6" s="270"/>
      <c r="S6" s="270"/>
      <c r="T6" s="271"/>
    </row>
    <row r="7" spans="2:20" ht="15" hidden="1" customHeight="1" thickBot="1" x14ac:dyDescent="0.3">
      <c r="B7" s="18"/>
      <c r="C7" s="18"/>
      <c r="D7" s="18"/>
      <c r="E7" s="18"/>
      <c r="F7" s="18"/>
      <c r="G7" s="18"/>
      <c r="H7" s="18"/>
      <c r="I7" s="18"/>
      <c r="J7" s="18"/>
      <c r="K7" s="18"/>
      <c r="L7" s="18"/>
      <c r="M7" s="18"/>
      <c r="N7" s="18"/>
      <c r="O7" s="18"/>
      <c r="P7" s="18"/>
      <c r="Q7" s="18"/>
      <c r="R7" s="18"/>
      <c r="S7" s="18"/>
      <c r="T7" s="32"/>
    </row>
    <row r="8" spans="2:20" ht="15" customHeight="1" thickBot="1" x14ac:dyDescent="0.3">
      <c r="B8" s="227" t="s">
        <v>38</v>
      </c>
      <c r="C8" s="227" t="s">
        <v>10</v>
      </c>
      <c r="D8" s="227" t="s">
        <v>34</v>
      </c>
      <c r="E8" s="276" t="s">
        <v>11</v>
      </c>
      <c r="F8" s="227" t="s">
        <v>13</v>
      </c>
      <c r="G8" s="227" t="s">
        <v>14</v>
      </c>
      <c r="H8" s="273" t="s">
        <v>15</v>
      </c>
      <c r="I8" s="274"/>
      <c r="J8" s="274"/>
      <c r="K8" s="274"/>
      <c r="L8" s="274"/>
      <c r="M8" s="274"/>
      <c r="N8" s="274"/>
      <c r="O8" s="274"/>
      <c r="P8" s="274"/>
      <c r="Q8" s="274"/>
      <c r="R8" s="274"/>
      <c r="S8" s="274"/>
      <c r="T8" s="275"/>
    </row>
    <row r="9" spans="2:20" ht="43.7" customHeight="1" thickBot="1" x14ac:dyDescent="0.3">
      <c r="B9" s="272"/>
      <c r="C9" s="272"/>
      <c r="D9" s="272"/>
      <c r="E9" s="277"/>
      <c r="F9" s="272"/>
      <c r="G9" s="272"/>
      <c r="H9" s="8" t="s">
        <v>16</v>
      </c>
      <c r="I9" s="9" t="s">
        <v>17</v>
      </c>
      <c r="J9" s="10" t="s">
        <v>18</v>
      </c>
      <c r="K9" s="10" t="s">
        <v>19</v>
      </c>
      <c r="L9" s="10" t="s">
        <v>20</v>
      </c>
      <c r="M9" s="10" t="s">
        <v>21</v>
      </c>
      <c r="N9" s="10" t="s">
        <v>22</v>
      </c>
      <c r="O9" s="10" t="s">
        <v>23</v>
      </c>
      <c r="P9" s="10" t="s">
        <v>24</v>
      </c>
      <c r="Q9" s="10" t="s">
        <v>25</v>
      </c>
      <c r="R9" s="10" t="s">
        <v>26</v>
      </c>
      <c r="S9" s="10" t="s">
        <v>27</v>
      </c>
      <c r="T9" s="11" t="s">
        <v>28</v>
      </c>
    </row>
    <row r="10" spans="2:20" ht="15" customHeight="1" x14ac:dyDescent="0.25">
      <c r="B10" s="287" t="s">
        <v>29</v>
      </c>
      <c r="C10" s="287"/>
      <c r="D10" s="292" t="s">
        <v>35</v>
      </c>
      <c r="E10" s="293"/>
      <c r="F10" s="285"/>
      <c r="G10" s="281"/>
      <c r="H10" s="49" t="s">
        <v>36</v>
      </c>
      <c r="I10" s="46"/>
      <c r="J10" s="34"/>
      <c r="K10" s="34"/>
      <c r="L10" s="34"/>
      <c r="M10" s="34"/>
      <c r="N10" s="34"/>
      <c r="O10" s="34"/>
      <c r="P10" s="34"/>
      <c r="Q10" s="34"/>
      <c r="R10" s="34"/>
      <c r="S10" s="34"/>
      <c r="T10" s="35"/>
    </row>
    <row r="11" spans="2:20" x14ac:dyDescent="0.25">
      <c r="B11" s="288"/>
      <c r="C11" s="288"/>
      <c r="D11" s="291"/>
      <c r="E11" s="294"/>
      <c r="F11" s="286"/>
      <c r="G11" s="282"/>
      <c r="H11" s="50" t="s">
        <v>36</v>
      </c>
      <c r="I11" s="47"/>
      <c r="J11" s="12"/>
      <c r="K11" s="12"/>
      <c r="L11" s="12"/>
      <c r="M11" s="12"/>
      <c r="N11" s="12"/>
      <c r="O11" s="12"/>
      <c r="P11" s="12"/>
      <c r="Q11" s="12"/>
      <c r="R11" s="12"/>
      <c r="S11" s="12"/>
      <c r="T11" s="13"/>
    </row>
    <row r="12" spans="2:20" x14ac:dyDescent="0.25">
      <c r="B12" s="288"/>
      <c r="C12" s="290"/>
      <c r="D12" s="291"/>
      <c r="E12" s="289"/>
      <c r="F12" s="284"/>
      <c r="G12" s="283"/>
      <c r="H12" s="50" t="s">
        <v>36</v>
      </c>
      <c r="I12" s="47"/>
      <c r="J12" s="12"/>
      <c r="K12" s="12"/>
      <c r="L12" s="12"/>
      <c r="M12" s="12"/>
      <c r="N12" s="12"/>
      <c r="O12" s="12"/>
      <c r="P12" s="12"/>
      <c r="Q12" s="12"/>
      <c r="R12" s="12"/>
      <c r="S12" s="12"/>
      <c r="T12" s="13"/>
    </row>
    <row r="13" spans="2:20" x14ac:dyDescent="0.25">
      <c r="B13" s="288"/>
      <c r="C13" s="290"/>
      <c r="D13" s="291"/>
      <c r="E13" s="289"/>
      <c r="F13" s="284"/>
      <c r="G13" s="283"/>
      <c r="H13" s="50" t="s">
        <v>36</v>
      </c>
      <c r="I13" s="47"/>
      <c r="J13" s="12"/>
      <c r="K13" s="12"/>
      <c r="L13" s="12"/>
      <c r="M13" s="12"/>
      <c r="N13" s="12"/>
      <c r="O13" s="12"/>
      <c r="P13" s="12"/>
      <c r="Q13" s="12"/>
      <c r="R13" s="12"/>
      <c r="S13" s="12"/>
      <c r="T13" s="13"/>
    </row>
    <row r="14" spans="2:20" ht="15.75" thickBot="1" x14ac:dyDescent="0.3">
      <c r="B14" s="20"/>
      <c r="C14" s="21"/>
      <c r="D14" s="39"/>
      <c r="E14" s="38"/>
      <c r="F14" s="22"/>
      <c r="G14" s="45"/>
      <c r="H14" s="51" t="s">
        <v>36</v>
      </c>
      <c r="I14" s="48"/>
      <c r="J14" s="36"/>
      <c r="K14" s="36"/>
      <c r="L14" s="36"/>
      <c r="M14" s="36"/>
      <c r="N14" s="36"/>
      <c r="O14" s="36"/>
      <c r="P14" s="36"/>
      <c r="Q14" s="36"/>
      <c r="R14" s="36"/>
      <c r="S14" s="36"/>
      <c r="T14" s="37"/>
    </row>
    <row r="15" spans="2:20" ht="15.75" thickBot="1" x14ac:dyDescent="0.3">
      <c r="B15" s="278" t="s">
        <v>31</v>
      </c>
      <c r="C15" s="279"/>
      <c r="D15" s="280"/>
      <c r="E15" s="33">
        <f>SUM(E10:E14)</f>
        <v>0</v>
      </c>
      <c r="F15" s="53"/>
      <c r="G15" s="54"/>
      <c r="H15" s="55"/>
      <c r="I15" s="55"/>
      <c r="J15" s="55"/>
      <c r="K15" s="54"/>
      <c r="L15" s="55"/>
      <c r="M15" s="55"/>
      <c r="N15" s="55"/>
      <c r="O15" s="55"/>
      <c r="P15" s="55"/>
      <c r="Q15" s="55"/>
      <c r="R15" s="55"/>
      <c r="S15" s="55"/>
      <c r="T15" s="56"/>
    </row>
    <row r="16" spans="2:20" ht="15.75" thickBot="1" x14ac:dyDescent="0.3">
      <c r="B16" s="234" t="s">
        <v>32</v>
      </c>
      <c r="C16" s="235"/>
      <c r="D16" s="236"/>
      <c r="E16" s="14"/>
      <c r="F16" s="57"/>
      <c r="T16" s="58"/>
    </row>
    <row r="17" spans="2:20" ht="15.75" thickBot="1" x14ac:dyDescent="0.3">
      <c r="B17" s="234" t="s">
        <v>33</v>
      </c>
      <c r="C17" s="235"/>
      <c r="D17" s="236"/>
      <c r="E17" s="15">
        <f>+E16-E15</f>
        <v>0</v>
      </c>
      <c r="F17" s="59"/>
      <c r="G17" s="60"/>
      <c r="H17" s="61"/>
      <c r="I17" s="61"/>
      <c r="J17" s="61"/>
      <c r="K17" s="60"/>
      <c r="L17" s="61"/>
      <c r="M17" s="61"/>
      <c r="N17" s="61"/>
      <c r="O17" s="61"/>
      <c r="P17" s="61"/>
      <c r="Q17" s="61"/>
      <c r="R17" s="61"/>
      <c r="S17" s="61"/>
      <c r="T17" s="62"/>
    </row>
    <row r="18" spans="2:20" x14ac:dyDescent="0.25">
      <c r="B18" s="240" t="s">
        <v>39</v>
      </c>
      <c r="C18" s="241"/>
      <c r="D18" s="241"/>
      <c r="E18" s="241"/>
      <c r="F18" s="241"/>
      <c r="G18" s="241"/>
      <c r="H18" s="241"/>
      <c r="I18" s="241"/>
      <c r="J18" s="241"/>
      <c r="K18" s="241"/>
      <c r="L18" s="241"/>
      <c r="M18" s="241"/>
      <c r="N18" s="241"/>
      <c r="O18" s="241"/>
      <c r="P18" s="241"/>
      <c r="Q18" s="241"/>
      <c r="R18" s="241"/>
      <c r="S18" s="241"/>
      <c r="T18" s="242"/>
    </row>
    <row r="19" spans="2:20" x14ac:dyDescent="0.25">
      <c r="B19" s="243"/>
      <c r="C19" s="244"/>
      <c r="D19" s="244"/>
      <c r="E19" s="244"/>
      <c r="F19" s="244"/>
      <c r="G19" s="244"/>
      <c r="H19" s="244"/>
      <c r="I19" s="244"/>
      <c r="J19" s="244"/>
      <c r="K19" s="244"/>
      <c r="L19" s="244"/>
      <c r="M19" s="244"/>
      <c r="N19" s="244"/>
      <c r="O19" s="244"/>
      <c r="P19" s="244"/>
      <c r="Q19" s="244"/>
      <c r="R19" s="244"/>
      <c r="S19" s="244"/>
      <c r="T19" s="245"/>
    </row>
    <row r="20" spans="2:20" ht="15.75" thickBot="1" x14ac:dyDescent="0.3">
      <c r="B20" s="246"/>
      <c r="C20" s="247"/>
      <c r="D20" s="247"/>
      <c r="E20" s="247"/>
      <c r="F20" s="247"/>
      <c r="G20" s="247"/>
      <c r="H20" s="247"/>
      <c r="I20" s="247"/>
      <c r="J20" s="247"/>
      <c r="K20" s="247"/>
      <c r="L20" s="247"/>
      <c r="M20" s="247"/>
      <c r="N20" s="247"/>
      <c r="O20" s="247"/>
      <c r="P20" s="247"/>
      <c r="Q20" s="247"/>
      <c r="R20" s="247"/>
      <c r="S20" s="247"/>
      <c r="T20" s="248"/>
    </row>
    <row r="21" spans="2:20" x14ac:dyDescent="0.25">
      <c r="B21" s="17"/>
      <c r="C21" s="17"/>
      <c r="D21" s="17"/>
      <c r="E21" s="17"/>
    </row>
    <row r="22" spans="2:20" x14ac:dyDescent="0.25">
      <c r="B22" s="63" t="s">
        <v>40</v>
      </c>
    </row>
    <row r="23" spans="2:20" x14ac:dyDescent="0.25">
      <c r="K23" s="52"/>
      <c r="M23" s="7"/>
      <c r="N23" s="7"/>
    </row>
    <row r="24" spans="2:20" x14ac:dyDescent="0.25">
      <c r="K24" s="6"/>
      <c r="N24" s="7"/>
    </row>
  </sheetData>
  <mergeCells count="27">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 ref="B2:T4"/>
    <mergeCell ref="B5:T5"/>
    <mergeCell ref="B6:C6"/>
    <mergeCell ref="E6:T6"/>
    <mergeCell ref="G8:G9"/>
    <mergeCell ref="H8:T8"/>
    <mergeCell ref="F8:F9"/>
    <mergeCell ref="B8:B9"/>
    <mergeCell ref="C8:C9"/>
    <mergeCell ref="E8:E9"/>
    <mergeCell ref="D8:D9"/>
  </mergeCells>
  <dataValidations count="2">
    <dataValidation type="list" allowBlank="1" showInputMessage="1" showErrorMessage="1" sqref="D10:D13" xr:uid="{00000000-0002-0000-0300-000000000000}">
      <formula1>"Aseguramiento,Consultoria"</formula1>
    </dataValidation>
    <dataValidation type="list" allowBlank="1" showInputMessage="1" showErrorMessage="1" sqref="H10:H14" xr:uid="{00000000-0002-0000-03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Priorización A</vt:lpstr>
      <vt:lpstr>Priorización B</vt:lpstr>
      <vt:lpstr>Orientaciones Grales.</vt:lpstr>
      <vt:lpstr>Parámetros</vt:lpstr>
      <vt:lpstr>Procesos A Auditar Vs Recursos</vt:lpstr>
      <vt:lpstr>Seguimiento Programa Anual</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Asus</cp:lastModifiedBy>
  <dcterms:created xsi:type="dcterms:W3CDTF">2014-03-13T13:58:02Z</dcterms:created>
  <dcterms:modified xsi:type="dcterms:W3CDTF">2023-06-30T19:23:30Z</dcterms:modified>
</cp:coreProperties>
</file>