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16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PP V16" sheetId="16" r:id="rId4"/>
    <sheet name="Hoja4" sheetId="20" state="hidden" r:id="rId5"/>
    <sheet name="Hoja1" sheetId="17" state="hidden" r:id="rId6"/>
    <sheet name="resumen" sheetId="6" state="hidden" r:id="rId7"/>
  </sheets>
  <externalReferences>
    <externalReference r:id="rId8"/>
  </externalReferences>
  <definedNames>
    <definedName name="_xlnm._FilterDatabase" localSheetId="0" hidden="1">'INVERSION PROYECTO 1039'!$A$11:$BE$52</definedName>
    <definedName name="_xlnm._FilterDatabase" localSheetId="3" hidden="1">'PP V16'!$A$12:$Z$95</definedName>
    <definedName name="_xlnm._FilterDatabase" localSheetId="2" hidden="1">SEGPLAN2!$A$12:$BK$136</definedName>
    <definedName name="_xlnm.Print_Area" localSheetId="3">'PP V16'!$A$1:$Y$95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concurrentCalc="0"/>
  <pivotCaches>
    <pivotCache cacheId="0" r:id="rId9"/>
  </pivotCaches>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E69" i="17" l="1"/>
  <c r="V87" i="16"/>
  <c r="M86" i="16"/>
  <c r="V26" i="16"/>
  <c r="V24" i="16"/>
  <c r="V20" i="16"/>
  <c r="V21" i="16"/>
  <c r="V22" i="16"/>
  <c r="V19" i="16"/>
  <c r="Q25" i="16"/>
  <c r="Q26" i="16"/>
  <c r="Q27" i="16"/>
  <c r="Q24" i="16"/>
  <c r="U19" i="16"/>
  <c r="Q19" i="16"/>
  <c r="R54" i="16"/>
  <c r="Q54" i="16"/>
  <c r="N54" i="16"/>
  <c r="Q14" i="16"/>
  <c r="Q15" i="16"/>
  <c r="Q16" i="16"/>
  <c r="Q17" i="16"/>
  <c r="U57" i="16"/>
  <c r="U25" i="16"/>
  <c r="U26" i="16"/>
  <c r="U27" i="16"/>
  <c r="W15" i="16"/>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M15" i="16"/>
  <c r="U79" i="16"/>
  <c r="U80" i="16"/>
  <c r="U81" i="16"/>
  <c r="Q79" i="16"/>
  <c r="Q80" i="16"/>
  <c r="Q81" i="16"/>
  <c r="U64" i="16"/>
  <c r="U67" i="16"/>
  <c r="U68" i="16"/>
  <c r="Q64" i="16"/>
  <c r="Q67" i="16"/>
  <c r="Q68" i="16"/>
  <c r="Q13" i="16"/>
  <c r="U13" i="16"/>
  <c r="M41" i="16"/>
  <c r="M47" i="16"/>
  <c r="V40" i="16"/>
  <c r="Y66" i="16"/>
  <c r="Y65" i="16"/>
  <c r="Y73" i="16"/>
  <c r="Y15" i="16"/>
  <c r="V42" i="16"/>
  <c r="V41" i="16"/>
  <c r="W41" i="16"/>
  <c r="X41" i="16"/>
  <c r="U42" i="16"/>
  <c r="W47" i="16"/>
  <c r="X47" i="16"/>
  <c r="V47" i="16"/>
  <c r="U47" i="16"/>
  <c r="U48" i="16"/>
  <c r="U49" i="16"/>
  <c r="U50" i="16"/>
  <c r="U41" i="16"/>
  <c r="U43" i="16"/>
  <c r="U44" i="16"/>
  <c r="Y41" i="16"/>
  <c r="Y47" i="16"/>
  <c r="V13" i="16"/>
  <c r="K54" i="16"/>
  <c r="J54" i="16"/>
  <c r="Q85" i="16"/>
  <c r="Q86" i="16"/>
  <c r="U85" i="16"/>
  <c r="U86" i="16"/>
  <c r="U87" i="16"/>
  <c r="Q44" i="16"/>
  <c r="Q43" i="16"/>
  <c r="U53" i="16"/>
  <c r="U52" i="16"/>
  <c r="U54" i="16"/>
  <c r="X53" i="16"/>
  <c r="W53" i="16"/>
  <c r="V53" i="16"/>
  <c r="M53" i="16"/>
  <c r="X52" i="16"/>
  <c r="W52" i="16"/>
  <c r="V52" i="16"/>
  <c r="M52" i="16"/>
  <c r="M54" i="16"/>
  <c r="V54" i="16"/>
  <c r="W54" i="16"/>
  <c r="Y52" i="16"/>
  <c r="Y53" i="16"/>
  <c r="T69" i="16"/>
  <c r="T70" i="16"/>
  <c r="S69" i="16"/>
  <c r="S70" i="16"/>
  <c r="R69" i="16"/>
  <c r="R70" i="16"/>
  <c r="P69" i="16"/>
  <c r="P70" i="16"/>
  <c r="O69" i="16"/>
  <c r="O70" i="16"/>
  <c r="N69" i="16"/>
  <c r="N70" i="16"/>
  <c r="L69" i="16"/>
  <c r="L70" i="16"/>
  <c r="K69" i="16"/>
  <c r="K70" i="16"/>
  <c r="J69" i="16"/>
  <c r="J70" i="16"/>
  <c r="T88" i="16"/>
  <c r="T89" i="16"/>
  <c r="S88" i="16"/>
  <c r="S89" i="16"/>
  <c r="R88" i="16"/>
  <c r="R89" i="16"/>
  <c r="P88" i="16"/>
  <c r="P89" i="16"/>
  <c r="O88" i="16"/>
  <c r="O89" i="16"/>
  <c r="N88" i="16"/>
  <c r="N89" i="16"/>
  <c r="L88" i="16"/>
  <c r="L89" i="16"/>
  <c r="K88" i="16"/>
  <c r="K89" i="16"/>
  <c r="J88" i="16"/>
  <c r="J89" i="16"/>
  <c r="T82" i="16"/>
  <c r="T83" i="16"/>
  <c r="S82" i="16"/>
  <c r="S83" i="16"/>
  <c r="R82" i="16"/>
  <c r="R83" i="16"/>
  <c r="P82" i="16"/>
  <c r="P83" i="16"/>
  <c r="O82" i="16"/>
  <c r="O83" i="16"/>
  <c r="N82" i="16"/>
  <c r="N83" i="16"/>
  <c r="L82" i="16"/>
  <c r="L83" i="16"/>
  <c r="K82" i="16"/>
  <c r="K83" i="16"/>
  <c r="T76" i="16"/>
  <c r="T77" i="16"/>
  <c r="S76" i="16"/>
  <c r="S77" i="16"/>
  <c r="R76" i="16"/>
  <c r="R77" i="16"/>
  <c r="P76" i="16"/>
  <c r="P77" i="16"/>
  <c r="O76" i="16"/>
  <c r="O77" i="16"/>
  <c r="N76" i="16"/>
  <c r="N77" i="16"/>
  <c r="L76" i="16"/>
  <c r="L77" i="16"/>
  <c r="K76" i="16"/>
  <c r="K77" i="16"/>
  <c r="J76" i="16"/>
  <c r="J77" i="16"/>
  <c r="T60" i="16"/>
  <c r="T61" i="16"/>
  <c r="S60" i="16"/>
  <c r="S61" i="16"/>
  <c r="R60" i="16"/>
  <c r="R61" i="16"/>
  <c r="P60" i="16"/>
  <c r="P61" i="16"/>
  <c r="O60" i="16"/>
  <c r="O61" i="16"/>
  <c r="N60" i="16"/>
  <c r="N61" i="16"/>
  <c r="L60" i="16"/>
  <c r="L61" i="16"/>
  <c r="K60" i="16"/>
  <c r="K61" i="16"/>
  <c r="J60" i="16"/>
  <c r="T51" i="16"/>
  <c r="T54" i="16"/>
  <c r="S51" i="16"/>
  <c r="S54" i="16"/>
  <c r="R51" i="16"/>
  <c r="P51" i="16"/>
  <c r="P54" i="16"/>
  <c r="O51" i="16"/>
  <c r="O54" i="16"/>
  <c r="N51" i="16"/>
  <c r="L51" i="16"/>
  <c r="L54" i="16"/>
  <c r="K51" i="16"/>
  <c r="T45" i="16"/>
  <c r="T55" i="16"/>
  <c r="S45" i="16"/>
  <c r="S55" i="16"/>
  <c r="R45" i="16"/>
  <c r="R55" i="16"/>
  <c r="P45" i="16"/>
  <c r="P55" i="16"/>
  <c r="O45" i="16"/>
  <c r="N45" i="16"/>
  <c r="N5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U17" i="16"/>
  <c r="V17" i="16"/>
  <c r="W17" i="16"/>
  <c r="X17" i="16"/>
  <c r="X85" i="16"/>
  <c r="X86" i="16"/>
  <c r="X87" i="16"/>
  <c r="W85" i="16"/>
  <c r="W86" i="16"/>
  <c r="W87" i="16"/>
  <c r="Y87" i="16"/>
  <c r="V85" i="16"/>
  <c r="V86"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7" i="16"/>
  <c r="X20" i="16"/>
  <c r="X21" i="16"/>
  <c r="X22" i="16"/>
  <c r="W20" i="16"/>
  <c r="W21" i="16"/>
  <c r="W22" i="16"/>
  <c r="W14" i="16"/>
  <c r="W16" i="16"/>
  <c r="W13" i="16"/>
  <c r="V14" i="16"/>
  <c r="V16" i="16"/>
  <c r="U14" i="16"/>
  <c r="U16" i="16"/>
  <c r="X14" i="16"/>
  <c r="X16" i="16"/>
  <c r="R90" i="16"/>
  <c r="N39" i="16"/>
  <c r="N90" i="16"/>
  <c r="K55" i="16"/>
  <c r="L55" i="16"/>
  <c r="O55" i="16"/>
  <c r="K90" i="16"/>
  <c r="L90" i="16"/>
  <c r="P39" i="16"/>
  <c r="P62" i="16"/>
  <c r="Y54" i="16"/>
  <c r="V18" i="16"/>
  <c r="Y85" i="16"/>
  <c r="S39" i="16"/>
  <c r="S62" i="16"/>
  <c r="T39" i="16"/>
  <c r="T62" i="16"/>
  <c r="Y68" i="16"/>
  <c r="Y35" i="16"/>
  <c r="Y81" i="16"/>
  <c r="Y48" i="16"/>
  <c r="Y72" i="16"/>
  <c r="Y37" i="16"/>
  <c r="R39" i="16"/>
  <c r="R62" i="16"/>
  <c r="Y64" i="16"/>
  <c r="Y50" i="16"/>
  <c r="Y42" i="16"/>
  <c r="O39" i="16"/>
  <c r="Y57" i="16"/>
  <c r="Y20" i="16"/>
  <c r="Y44" i="16"/>
  <c r="Y43" i="16"/>
  <c r="Y58" i="16"/>
  <c r="Y75" i="16"/>
  <c r="Y74"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7" i="16"/>
  <c r="J82" i="16"/>
  <c r="J83" i="16"/>
  <c r="J90" i="16"/>
  <c r="M79" i="16"/>
  <c r="M80" i="16"/>
  <c r="M81" i="16"/>
  <c r="M72" i="16"/>
  <c r="M74" i="16"/>
  <c r="M75" i="16"/>
  <c r="M64" i="16"/>
  <c r="M67" i="16"/>
  <c r="M68" i="16"/>
  <c r="J61" i="16"/>
  <c r="M57" i="16"/>
  <c r="M58" i="16"/>
  <c r="M59" i="16"/>
  <c r="M50" i="16"/>
  <c r="M49" i="16"/>
  <c r="M48" i="16"/>
  <c r="J51" i="16"/>
  <c r="J55" i="16"/>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91" i="16"/>
  <c r="K39" i="16"/>
  <c r="K62" i="16"/>
  <c r="K91" i="16"/>
  <c r="N62" i="16"/>
  <c r="N91" i="16"/>
  <c r="O62" i="16"/>
  <c r="O91" i="16"/>
  <c r="L39" i="16"/>
  <c r="L62" i="16"/>
  <c r="L91" i="16"/>
  <c r="P91" i="16"/>
  <c r="J39" i="16"/>
  <c r="J62" i="16"/>
  <c r="J91" i="16"/>
  <c r="T91" i="16"/>
  <c r="S91" i="16"/>
  <c r="M84" i="16"/>
  <c r="M88" i="16"/>
  <c r="M89" i="16"/>
  <c r="M71" i="16"/>
  <c r="M76" i="16"/>
  <c r="M77" i="16"/>
  <c r="M78" i="16"/>
  <c r="M82" i="16"/>
  <c r="M83" i="16"/>
  <c r="V63" i="16"/>
  <c r="V69" i="16"/>
  <c r="V70" i="16"/>
  <c r="V56" i="16"/>
  <c r="V60" i="16"/>
  <c r="V61" i="16"/>
  <c r="U24" i="16"/>
  <c r="U28" i="16"/>
  <c r="X84" i="16"/>
  <c r="X88" i="16"/>
  <c r="X89" i="16"/>
  <c r="X78" i="16"/>
  <c r="X82" i="16"/>
  <c r="X83" i="16"/>
  <c r="X71" i="16"/>
  <c r="X76" i="16"/>
  <c r="X77" i="16"/>
  <c r="X63" i="16"/>
  <c r="X69" i="16"/>
  <c r="X70" i="16"/>
  <c r="X56" i="16"/>
  <c r="X60" i="16"/>
  <c r="X61" i="16"/>
  <c r="X46" i="16"/>
  <c r="X51" i="16"/>
  <c r="X54" i="16"/>
  <c r="X40" i="16"/>
  <c r="X45" i="16"/>
  <c r="X34" i="16"/>
  <c r="X38" i="16"/>
  <c r="X29" i="16"/>
  <c r="X33" i="16"/>
  <c r="X24" i="16"/>
  <c r="X28" i="16"/>
  <c r="X19" i="16"/>
  <c r="X23" i="16"/>
  <c r="X13" i="16"/>
  <c r="X18" i="16"/>
  <c r="W84" i="16"/>
  <c r="W88" i="16"/>
  <c r="W89" i="16"/>
  <c r="W78" i="16"/>
  <c r="W82" i="16"/>
  <c r="W83" i="16"/>
  <c r="W71" i="16"/>
  <c r="W76" i="16"/>
  <c r="W77" i="16"/>
  <c r="W63" i="16"/>
  <c r="W69" i="16"/>
  <c r="W70" i="16"/>
  <c r="W56" i="16"/>
  <c r="W60" i="16"/>
  <c r="W61" i="16"/>
  <c r="W46" i="16"/>
  <c r="W51" i="16"/>
  <c r="W40" i="16"/>
  <c r="W45" i="16"/>
  <c r="W34" i="16"/>
  <c r="W38" i="16"/>
  <c r="W29" i="16"/>
  <c r="W33" i="16"/>
  <c r="W24" i="16"/>
  <c r="W28" i="16"/>
  <c r="W19" i="16"/>
  <c r="W23" i="16"/>
  <c r="V84" i="16"/>
  <c r="V88" i="16"/>
  <c r="V89" i="16"/>
  <c r="V78" i="16"/>
  <c r="V82" i="16"/>
  <c r="V83" i="16"/>
  <c r="V71" i="16"/>
  <c r="V76" i="16"/>
  <c r="V77" i="16"/>
  <c r="V46" i="16"/>
  <c r="V51" i="16"/>
  <c r="V45" i="16"/>
  <c r="V34" i="16"/>
  <c r="V38" i="16"/>
  <c r="V29" i="16"/>
  <c r="V33" i="16"/>
  <c r="V28" i="16"/>
  <c r="V23" i="16"/>
  <c r="U29" i="16"/>
  <c r="U33" i="16"/>
  <c r="U84" i="16"/>
  <c r="U88" i="16"/>
  <c r="U89" i="16"/>
  <c r="U78" i="16"/>
  <c r="U82" i="16"/>
  <c r="U83" i="16"/>
  <c r="U71" i="16"/>
  <c r="U76" i="16"/>
  <c r="U77" i="16"/>
  <c r="U63" i="16"/>
  <c r="U69" i="16"/>
  <c r="U70" i="16"/>
  <c r="U56" i="16"/>
  <c r="U60" i="16"/>
  <c r="U61" i="16"/>
  <c r="U46" i="16"/>
  <c r="U51" i="16"/>
  <c r="U40" i="16"/>
  <c r="U45" i="16"/>
  <c r="U34" i="16"/>
  <c r="U38" i="16"/>
  <c r="U23" i="16"/>
  <c r="U18" i="16"/>
  <c r="Q40" i="16"/>
  <c r="Q45" i="16"/>
  <c r="Q23" i="16"/>
  <c r="Q84" i="16"/>
  <c r="Q88" i="16"/>
  <c r="Q89" i="16"/>
  <c r="Q78" i="16"/>
  <c r="Q82" i="16"/>
  <c r="Q83" i="16"/>
  <c r="Q71" i="16"/>
  <c r="Q76" i="16"/>
  <c r="Q77" i="16"/>
  <c r="Q63" i="16"/>
  <c r="Q69" i="16"/>
  <c r="Q70" i="16"/>
  <c r="Q56" i="16"/>
  <c r="Q60" i="16"/>
  <c r="Q61" i="16"/>
  <c r="Q46" i="16"/>
  <c r="Q51" i="16"/>
  <c r="Q34" i="16"/>
  <c r="Q38" i="16"/>
  <c r="Q29" i="16"/>
  <c r="Q33" i="16"/>
  <c r="Q28" i="16"/>
  <c r="M63" i="16"/>
  <c r="M69" i="16"/>
  <c r="M70" i="16"/>
  <c r="M56" i="16"/>
  <c r="M60" i="16"/>
  <c r="M61" i="16"/>
  <c r="M46" i="16"/>
  <c r="M51" i="16"/>
  <c r="M40" i="16"/>
  <c r="M45" i="16"/>
  <c r="M34" i="16"/>
  <c r="M38" i="16"/>
  <c r="M29" i="16"/>
  <c r="M33" i="16"/>
  <c r="M24" i="16"/>
  <c r="M28" i="16"/>
  <c r="M19" i="16"/>
  <c r="M23" i="16"/>
  <c r="M13" i="16"/>
  <c r="M18"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c r="AA47" i="3"/>
  <c r="AA52" i="3"/>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c r="X110" i="3"/>
  <c r="X117" i="3"/>
  <c r="Z110" i="3"/>
  <c r="AA110" i="3"/>
  <c r="AA117" i="3"/>
  <c r="AA121" i="3"/>
  <c r="AA127" i="3"/>
  <c r="AA131" i="3"/>
  <c r="Y111" i="3"/>
  <c r="AB111" i="3"/>
  <c r="Y112" i="3"/>
  <c r="AB112" i="3"/>
  <c r="Y113" i="3"/>
  <c r="AB113" i="3"/>
  <c r="Y114" i="3"/>
  <c r="AB114" i="3"/>
  <c r="Y115" i="3"/>
  <c r="AB116" i="3"/>
  <c r="Z117" i="3"/>
  <c r="Y118" i="3"/>
  <c r="AB118" i="3"/>
  <c r="Y119" i="3"/>
  <c r="AB119" i="3"/>
  <c r="Y120" i="3"/>
  <c r="AB120" i="3"/>
  <c r="Z121" i="3"/>
  <c r="Y122" i="3"/>
  <c r="Y123" i="3"/>
  <c r="Y124" i="3"/>
  <c r="AB124" i="3"/>
  <c r="Y125" i="3"/>
  <c r="AB125" i="3"/>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c r="Y100" i="3"/>
  <c r="Y63" i="3"/>
  <c r="Y58" i="3"/>
  <c r="H35" i="6"/>
  <c r="F35" i="6"/>
  <c r="C35" i="6"/>
  <c r="D35" i="6"/>
  <c r="I34" i="6"/>
  <c r="G34" i="6"/>
  <c r="D34" i="6"/>
  <c r="E34" i="6"/>
  <c r="I33" i="6"/>
  <c r="G33" i="6"/>
  <c r="D33" i="6"/>
  <c r="E33" i="6"/>
  <c r="H32" i="6"/>
  <c r="C32" i="6"/>
  <c r="F32" i="6"/>
  <c r="I31" i="6"/>
  <c r="G31" i="6"/>
  <c r="I30" i="6"/>
  <c r="G30" i="6"/>
  <c r="D30" i="6"/>
  <c r="E30" i="6"/>
  <c r="D29" i="6"/>
  <c r="E29" i="6"/>
  <c r="I29" i="6"/>
  <c r="G29" i="6"/>
  <c r="H22" i="6"/>
  <c r="C22" i="6"/>
  <c r="F22" i="6"/>
  <c r="D22" i="6"/>
  <c r="I21" i="6"/>
  <c r="G21" i="6"/>
  <c r="D21" i="6"/>
  <c r="E21" i="6"/>
  <c r="I20" i="6"/>
  <c r="G20" i="6"/>
  <c r="D20" i="6"/>
  <c r="E20" i="6"/>
  <c r="H19" i="6"/>
  <c r="C19" i="6"/>
  <c r="F19" i="6"/>
  <c r="D19" i="6"/>
  <c r="I18" i="6"/>
  <c r="G18" i="6"/>
  <c r="I17" i="6"/>
  <c r="G17" i="6"/>
  <c r="D17" i="6"/>
  <c r="E17" i="6"/>
  <c r="I16" i="6"/>
  <c r="G16" i="6"/>
  <c r="D16" i="6"/>
  <c r="E16" i="6"/>
  <c r="H9" i="6"/>
  <c r="H6" i="6"/>
  <c r="F9" i="6"/>
  <c r="C9" i="6"/>
  <c r="D9" i="6"/>
  <c r="I8" i="6"/>
  <c r="G8" i="6"/>
  <c r="D8" i="6"/>
  <c r="E8" i="6"/>
  <c r="I7" i="6"/>
  <c r="G7" i="6"/>
  <c r="D7" i="6"/>
  <c r="E7" i="6"/>
  <c r="C6" i="6"/>
  <c r="F6" i="6"/>
  <c r="D6" i="6"/>
  <c r="I5" i="6"/>
  <c r="G5" i="6"/>
  <c r="I4" i="6"/>
  <c r="G4" i="6"/>
  <c r="D4" i="6"/>
  <c r="E4" i="6"/>
  <c r="I3" i="6"/>
  <c r="G3" i="6"/>
  <c r="D3" i="6"/>
  <c r="K117" i="2"/>
  <c r="AC116" i="2"/>
  <c r="AC117" i="2"/>
  <c r="AU107" i="2"/>
  <c r="BF106" i="2"/>
  <c r="BA106" i="2"/>
  <c r="AZ106" i="2"/>
  <c r="AY106" i="2"/>
  <c r="K104" i="2"/>
  <c r="AC104" i="2"/>
  <c r="AF104" i="2"/>
  <c r="AC102" i="2"/>
  <c r="K103" i="2"/>
  <c r="AR101" i="2"/>
  <c r="AQ101" i="2"/>
  <c r="AP101" i="2"/>
  <c r="AJ101" i="2"/>
  <c r="AI101" i="2"/>
  <c r="AH101" i="2"/>
  <c r="AG101" i="2"/>
  <c r="AC100" i="2"/>
  <c r="AF100" i="2"/>
  <c r="AM100" i="2"/>
  <c r="K99" i="2"/>
  <c r="K101" i="2"/>
  <c r="AC98" i="2"/>
  <c r="AF98" i="2"/>
  <c r="AK98" i="2"/>
  <c r="AL98" i="2"/>
  <c r="AM98" i="2"/>
  <c r="AN98" i="2"/>
  <c r="AN101" i="2"/>
  <c r="AT97" i="2"/>
  <c r="AS97" i="2"/>
  <c r="AQ97" i="2"/>
  <c r="AO97" i="2"/>
  <c r="AN97" i="2"/>
  <c r="AM97" i="2"/>
  <c r="AL97" i="2"/>
  <c r="AK97" i="2"/>
  <c r="AJ97" i="2"/>
  <c r="AI97" i="2"/>
  <c r="AH97" i="2"/>
  <c r="AG97" i="2"/>
  <c r="AE97" i="2"/>
  <c r="AD97" i="2"/>
  <c r="K97" i="2"/>
  <c r="AC96" i="2"/>
  <c r="AF96" i="2"/>
  <c r="AP96" i="2"/>
  <c r="AU96" i="2"/>
  <c r="AC95" i="2"/>
  <c r="AF95" i="2"/>
  <c r="AR95" i="2"/>
  <c r="AU95" i="2"/>
  <c r="AT94" i="2"/>
  <c r="AS94" i="2"/>
  <c r="AR94" i="2"/>
  <c r="AP94" i="2"/>
  <c r="AN94" i="2"/>
  <c r="AL94" i="2"/>
  <c r="AJ94" i="2"/>
  <c r="AH94" i="2"/>
  <c r="K94" i="2"/>
  <c r="BI93" i="2"/>
  <c r="BB93" i="2"/>
  <c r="AC93" i="2"/>
  <c r="AF93" i="2"/>
  <c r="AG93" i="2"/>
  <c r="AG94" i="2"/>
  <c r="AT92" i="2"/>
  <c r="AS92" i="2"/>
  <c r="AR92" i="2"/>
  <c r="AP92" i="2"/>
  <c r="AN92" i="2"/>
  <c r="AL92" i="2"/>
  <c r="AJ92" i="2"/>
  <c r="AH92" i="2"/>
  <c r="K92" i="2"/>
  <c r="BI91" i="2"/>
  <c r="BB91" i="2"/>
  <c r="AC91" i="2"/>
  <c r="AC92" i="2"/>
  <c r="AF92" i="2"/>
  <c r="AC89" i="2"/>
  <c r="K90" i="2"/>
  <c r="BI89" i="2"/>
  <c r="BB89" i="2"/>
  <c r="AT88" i="2"/>
  <c r="AS88" i="2"/>
  <c r="BI87" i="2"/>
  <c r="BB87" i="2"/>
  <c r="AC87" i="2"/>
  <c r="AF87" i="2"/>
  <c r="AH87" i="2"/>
  <c r="AH88" i="2"/>
  <c r="K86" i="2"/>
  <c r="AC86" i="2"/>
  <c r="K85" i="2"/>
  <c r="AC85" i="2"/>
  <c r="AF85" i="2"/>
  <c r="AR85" i="2"/>
  <c r="K84" i="2"/>
  <c r="BI83" i="2"/>
  <c r="BB83" i="2"/>
  <c r="AC83" i="2"/>
  <c r="AF83" i="2"/>
  <c r="AH83" i="2"/>
  <c r="AI83" i="2"/>
  <c r="AJ83" i="2"/>
  <c r="AK83" i="2"/>
  <c r="AL83" i="2"/>
  <c r="AM83" i="2"/>
  <c r="AN83" i="2"/>
  <c r="AO83" i="2"/>
  <c r="AP83" i="2"/>
  <c r="AQ83" i="2"/>
  <c r="AR83" i="2"/>
  <c r="AC82" i="2"/>
  <c r="AF82" i="2"/>
  <c r="AH82" i="2"/>
  <c r="AC81" i="2"/>
  <c r="AF81" i="2"/>
  <c r="AH81" i="2"/>
  <c r="AC80" i="2"/>
  <c r="AF80" i="2"/>
  <c r="AH80" i="2"/>
  <c r="AI80" i="2"/>
  <c r="AC79" i="2"/>
  <c r="K78" i="2"/>
  <c r="AC78" i="2"/>
  <c r="AF78" i="2"/>
  <c r="AC77" i="2"/>
  <c r="AF77" i="2"/>
  <c r="AR77" i="2"/>
  <c r="AR78" i="2"/>
  <c r="AT76" i="2"/>
  <c r="AS76" i="2"/>
  <c r="AR76" i="2"/>
  <c r="AQ76" i="2"/>
  <c r="AP76" i="2"/>
  <c r="AO76" i="2"/>
  <c r="AN76" i="2"/>
  <c r="AU75" i="2"/>
  <c r="AU76" i="2"/>
  <c r="K75" i="2"/>
  <c r="AT74" i="2"/>
  <c r="AS74" i="2"/>
  <c r="AR74" i="2"/>
  <c r="AQ74" i="2"/>
  <c r="AP74" i="2"/>
  <c r="AO74" i="2"/>
  <c r="AN74" i="2"/>
  <c r="AM74" i="2"/>
  <c r="K74" i="2"/>
  <c r="AU73" i="2"/>
  <c r="AU74" i="2"/>
  <c r="AC73" i="2"/>
  <c r="AF73" i="2"/>
  <c r="AL72" i="2"/>
  <c r="AK72" i="2"/>
  <c r="AJ72" i="2"/>
  <c r="AI72" i="2"/>
  <c r="K72" i="2"/>
  <c r="AU71" i="2"/>
  <c r="AC71" i="2"/>
  <c r="AF71" i="2"/>
  <c r="AU70" i="2"/>
  <c r="AC70" i="2"/>
  <c r="AF70" i="2"/>
  <c r="AT69" i="2"/>
  <c r="AK69" i="2"/>
  <c r="AJ69" i="2"/>
  <c r="AI69" i="2"/>
  <c r="AH69" i="2"/>
  <c r="AG69" i="2"/>
  <c r="AC68" i="2"/>
  <c r="AF68" i="2"/>
  <c r="AC67" i="2"/>
  <c r="AF67" i="2"/>
  <c r="AC66" i="2"/>
  <c r="AF66" i="2"/>
  <c r="K65" i="2"/>
  <c r="AC65" i="2"/>
  <c r="AF65" i="2"/>
  <c r="AL65" i="2"/>
  <c r="AM65" i="2"/>
  <c r="AN65" i="2"/>
  <c r="AO65" i="2"/>
  <c r="AP65" i="2"/>
  <c r="AQ65" i="2"/>
  <c r="AR65" i="2"/>
  <c r="AS65" i="2"/>
  <c r="K64" i="2"/>
  <c r="AT63" i="2"/>
  <c r="AS63" i="2"/>
  <c r="AR63" i="2"/>
  <c r="AQ63" i="2"/>
  <c r="AP63" i="2"/>
  <c r="AO63" i="2"/>
  <c r="AN63" i="2"/>
  <c r="AM63" i="2"/>
  <c r="AL63" i="2"/>
  <c r="AK63" i="2"/>
  <c r="AJ63" i="2"/>
  <c r="AG63" i="2"/>
  <c r="AH63" i="2"/>
  <c r="AI63" i="2"/>
  <c r="AU62" i="2"/>
  <c r="AC62" i="2"/>
  <c r="AF62" i="2"/>
  <c r="AC61" i="2"/>
  <c r="AF61" i="2"/>
  <c r="AC60" i="2"/>
  <c r="AF60" i="2"/>
  <c r="BI59" i="2"/>
  <c r="BB59" i="2"/>
  <c r="AC59" i="2"/>
  <c r="AF59" i="2"/>
  <c r="AU58" i="2"/>
  <c r="K58" i="2"/>
  <c r="K63" i="2"/>
  <c r="AS57" i="2"/>
  <c r="BI56" i="2"/>
  <c r="BB56" i="2"/>
  <c r="K56" i="2"/>
  <c r="K57" i="2"/>
  <c r="K55" i="2"/>
  <c r="BI54" i="2"/>
  <c r="BB54" i="2"/>
  <c r="AC54" i="2"/>
  <c r="AF54" i="2"/>
  <c r="AG54" i="2"/>
  <c r="AT53" i="2"/>
  <c r="AR53" i="2"/>
  <c r="AP53" i="2"/>
  <c r="AO53" i="2"/>
  <c r="AN53" i="2"/>
  <c r="AM53" i="2"/>
  <c r="AL53" i="2"/>
  <c r="AK53" i="2"/>
  <c r="AJ53" i="2"/>
  <c r="AH53" i="2"/>
  <c r="AG53" i="2"/>
  <c r="AC52" i="2"/>
  <c r="AF52" i="2"/>
  <c r="AQ52" i="2"/>
  <c r="AU52" i="2"/>
  <c r="AC51" i="2"/>
  <c r="AF51" i="2"/>
  <c r="AQ51" i="2"/>
  <c r="AU51" i="2"/>
  <c r="AC50" i="2"/>
  <c r="AF50" i="2"/>
  <c r="AU49" i="2"/>
  <c r="K49" i="2"/>
  <c r="AC49" i="2"/>
  <c r="AF49" i="2"/>
  <c r="AU48" i="2"/>
  <c r="AC48" i="2"/>
  <c r="AF48" i="2"/>
  <c r="BI47" i="2"/>
  <c r="BB47" i="2"/>
  <c r="AC47" i="2"/>
  <c r="AF47" i="2"/>
  <c r="BI46" i="2"/>
  <c r="BB46" i="2"/>
  <c r="AS46" i="2"/>
  <c r="AS44" i="2"/>
  <c r="K46" i="2"/>
  <c r="AC46" i="2"/>
  <c r="AF46" i="2"/>
  <c r="AI46" i="2"/>
  <c r="K45" i="2"/>
  <c r="AC45" i="2"/>
  <c r="AF45" i="2"/>
  <c r="BI44" i="2"/>
  <c r="BB44" i="2"/>
  <c r="K44" i="2"/>
  <c r="AE43" i="2"/>
  <c r="AE105" i="2"/>
  <c r="AD43" i="2"/>
  <c r="AD14" i="2"/>
  <c r="AC42" i="2"/>
  <c r="AF42" i="2"/>
  <c r="AM42" i="2"/>
  <c r="AN42" i="2"/>
  <c r="AO42" i="2"/>
  <c r="AP42" i="2"/>
  <c r="AQ42" i="2"/>
  <c r="AR42" i="2"/>
  <c r="AC41" i="2"/>
  <c r="AF41" i="2"/>
  <c r="BI40" i="2"/>
  <c r="BB40" i="2"/>
  <c r="K40" i="2"/>
  <c r="AC40" i="2"/>
  <c r="AF40" i="2"/>
  <c r="AH40" i="2"/>
  <c r="BI39" i="2"/>
  <c r="BI15" i="2"/>
  <c r="BI18" i="2"/>
  <c r="BI32" i="2"/>
  <c r="BI34" i="2"/>
  <c r="BI35" i="2"/>
  <c r="BI36" i="2"/>
  <c r="BI38" i="2"/>
  <c r="AC39" i="2"/>
  <c r="AF39" i="2"/>
  <c r="BB38" i="2"/>
  <c r="K38" i="2"/>
  <c r="AC38" i="2"/>
  <c r="AF38" i="2"/>
  <c r="AH38" i="2"/>
  <c r="AC37" i="2"/>
  <c r="AF37" i="2"/>
  <c r="BB36" i="2"/>
  <c r="K36" i="2"/>
  <c r="BB35" i="2"/>
  <c r="AC35" i="2"/>
  <c r="AF35" i="2"/>
  <c r="BB34" i="2"/>
  <c r="K34" i="2"/>
  <c r="AC34" i="2"/>
  <c r="AT33" i="2"/>
  <c r="AS33" i="2"/>
  <c r="K33" i="2"/>
  <c r="BB32" i="2"/>
  <c r="AC32" i="2"/>
  <c r="K31" i="2"/>
  <c r="AC30" i="2"/>
  <c r="AF30" i="2"/>
  <c r="AK30" i="2"/>
  <c r="K29" i="2"/>
  <c r="AC28" i="2"/>
  <c r="K27" i="2"/>
  <c r="AC26" i="2"/>
  <c r="K25" i="2"/>
  <c r="AC24" i="2"/>
  <c r="AC25" i="2"/>
  <c r="AF25" i="2"/>
  <c r="K23" i="2"/>
  <c r="AC22" i="2"/>
  <c r="AC23" i="2"/>
  <c r="AF23" i="2"/>
  <c r="AU21" i="2"/>
  <c r="AU20" i="2"/>
  <c r="AC20" i="2"/>
  <c r="AS19" i="2"/>
  <c r="AL19" i="2"/>
  <c r="AJ19" i="2"/>
  <c r="AI19" i="2"/>
  <c r="K19" i="2"/>
  <c r="BB18" i="2"/>
  <c r="AM18" i="2"/>
  <c r="AN18" i="2"/>
  <c r="AO18" i="2"/>
  <c r="AO19" i="2"/>
  <c r="AK18" i="2"/>
  <c r="AK19" i="2"/>
  <c r="AC18" i="2"/>
  <c r="AT17" i="2"/>
  <c r="AS17" i="2"/>
  <c r="K17" i="2"/>
  <c r="AC16" i="2"/>
  <c r="AF16" i="2"/>
  <c r="AH16" i="2"/>
  <c r="BB15" i="2"/>
  <c r="AC15" i="2"/>
  <c r="AF15" i="2"/>
  <c r="AH15" i="2"/>
  <c r="AI15" i="2"/>
  <c r="AJ15" i="2"/>
  <c r="AK15" i="2"/>
  <c r="AL15" i="2"/>
  <c r="AM15" i="2"/>
  <c r="AN15" i="2"/>
  <c r="AO15" i="2"/>
  <c r="AP15" i="2"/>
  <c r="K14" i="2"/>
  <c r="AC13" i="2"/>
  <c r="K12" i="2"/>
  <c r="AC11" i="2"/>
  <c r="K10" i="2"/>
  <c r="AC9" i="2"/>
  <c r="AF9" i="2"/>
  <c r="AK9" i="2"/>
  <c r="AK10" i="2"/>
  <c r="BA49" i="1"/>
  <c r="AT49" i="1"/>
  <c r="AO49" i="1"/>
  <c r="AC49" i="1"/>
  <c r="AA49" i="1"/>
  <c r="AA50" i="1"/>
  <c r="AA51" i="1"/>
  <c r="Z49" i="1"/>
  <c r="Z50" i="1"/>
  <c r="Z51" i="1"/>
  <c r="AB48" i="1"/>
  <c r="Y47" i="1"/>
  <c r="AB47" i="1"/>
  <c r="Y46" i="1"/>
  <c r="AB46" i="1"/>
  <c r="AB45" i="1"/>
  <c r="BD44" i="1"/>
  <c r="AW44" i="1"/>
  <c r="AB44" i="1"/>
  <c r="BD43" i="1"/>
  <c r="AW43" i="1"/>
  <c r="AN43" i="1"/>
  <c r="AB43" i="1"/>
  <c r="BD42" i="1"/>
  <c r="AW42" i="1"/>
  <c r="Y42" i="1"/>
  <c r="AB42" i="1"/>
  <c r="AJ42" i="1"/>
  <c r="BD41" i="1"/>
  <c r="AW41" i="1"/>
  <c r="AB41" i="1"/>
  <c r="BD40" i="1"/>
  <c r="AW40" i="1"/>
  <c r="Y40" i="1"/>
  <c r="AB40" i="1"/>
  <c r="BD39" i="1"/>
  <c r="AW39" i="1"/>
  <c r="AB39" i="1"/>
  <c r="BD38" i="1"/>
  <c r="AW38" i="1"/>
  <c r="Y38" i="1"/>
  <c r="AB38" i="1"/>
  <c r="AI38" i="1"/>
  <c r="BD37" i="1"/>
  <c r="AW37" i="1"/>
  <c r="AB37" i="1"/>
  <c r="AI37" i="1"/>
  <c r="BD36" i="1"/>
  <c r="AW36" i="1"/>
  <c r="AB36" i="1"/>
  <c r="BD35" i="1"/>
  <c r="AW35" i="1"/>
  <c r="Y35" i="1"/>
  <c r="AD35" i="1"/>
  <c r="AD21" i="1"/>
  <c r="AF21" i="1"/>
  <c r="AF28" i="1"/>
  <c r="AG28" i="1"/>
  <c r="AH28" i="1"/>
  <c r="AE29" i="1"/>
  <c r="AF29" i="1"/>
  <c r="AG29" i="1"/>
  <c r="AH29" i="1"/>
  <c r="AI29" i="1"/>
  <c r="AJ29" i="1"/>
  <c r="AK29" i="1"/>
  <c r="AL29" i="1"/>
  <c r="AM29" i="1"/>
  <c r="AE30" i="1"/>
  <c r="BD34" i="1"/>
  <c r="AW34" i="1"/>
  <c r="AJ34" i="1"/>
  <c r="Y34" i="1"/>
  <c r="AB34" i="1"/>
  <c r="BD33" i="1"/>
  <c r="AW33" i="1"/>
  <c r="Y33" i="1"/>
  <c r="AB33" i="1"/>
  <c r="BD32" i="1"/>
  <c r="AW32" i="1"/>
  <c r="Y32" i="1"/>
  <c r="AB32" i="1"/>
  <c r="Y31" i="1"/>
  <c r="AB31" i="1"/>
  <c r="BD30" i="1"/>
  <c r="AW30" i="1"/>
  <c r="Y30" i="1"/>
  <c r="AB30" i="1"/>
  <c r="BD29" i="1"/>
  <c r="AW29" i="1"/>
  <c r="Y29" i="1"/>
  <c r="AB29" i="1"/>
  <c r="BD28" i="1"/>
  <c r="AW28" i="1"/>
  <c r="Y28" i="1"/>
  <c r="AB28" i="1"/>
  <c r="BD27" i="1"/>
  <c r="AW27" i="1"/>
  <c r="Y27" i="1"/>
  <c r="AB27" i="1"/>
  <c r="BD26" i="1"/>
  <c r="AW26" i="1"/>
  <c r="AB26" i="1"/>
  <c r="BD25" i="1"/>
  <c r="AW25" i="1"/>
  <c r="AB25" i="1"/>
  <c r="BD24" i="1"/>
  <c r="AW24" i="1"/>
  <c r="AB24" i="1"/>
  <c r="BD23" i="1"/>
  <c r="AW23" i="1"/>
  <c r="Y23" i="1"/>
  <c r="AB23" i="1"/>
  <c r="BD22" i="1"/>
  <c r="AW22" i="1"/>
  <c r="AK22" i="1"/>
  <c r="AL22" i="1"/>
  <c r="Y22" i="1"/>
  <c r="AB22" i="1"/>
  <c r="AB12" i="1"/>
  <c r="AG12" i="1"/>
  <c r="Y13" i="1"/>
  <c r="AB13" i="1"/>
  <c r="AB14" i="1"/>
  <c r="Y15" i="1"/>
  <c r="AB15" i="1"/>
  <c r="AP15" i="1"/>
  <c r="Y16" i="1"/>
  <c r="AB16" i="1"/>
  <c r="Y17" i="1"/>
  <c r="AB17" i="1"/>
  <c r="Y18" i="1"/>
  <c r="AB18" i="1"/>
  <c r="Y19" i="1"/>
  <c r="AB19" i="1"/>
  <c r="Y20" i="1"/>
  <c r="AB20" i="1"/>
  <c r="Y21" i="1"/>
  <c r="AB21" i="1"/>
  <c r="BD21" i="1"/>
  <c r="AW21" i="1"/>
  <c r="AE21" i="1"/>
  <c r="AG21" i="1"/>
  <c r="AI21" i="1"/>
  <c r="BD20" i="1"/>
  <c r="AW20" i="1"/>
  <c r="BD19" i="1"/>
  <c r="AW19" i="1"/>
  <c r="BD18" i="1"/>
  <c r="AW18" i="1"/>
  <c r="BD17" i="1"/>
  <c r="AW17" i="1"/>
  <c r="BD16" i="1"/>
  <c r="AW16" i="1"/>
  <c r="BD15" i="1"/>
  <c r="AW15" i="1"/>
  <c r="BD13" i="1"/>
  <c r="AW13" i="1"/>
  <c r="BD12" i="1"/>
  <c r="AW12" i="1"/>
  <c r="A12" i="1"/>
  <c r="E3" i="6"/>
  <c r="AC94" i="2"/>
  <c r="AF94" i="2"/>
  <c r="AF79" i="2"/>
  <c r="AH79" i="2"/>
  <c r="AB122" i="3"/>
  <c r="AB108" i="3"/>
  <c r="Q39" i="16"/>
  <c r="Y64" i="3"/>
  <c r="AA53" i="3"/>
  <c r="AC74" i="2"/>
  <c r="AF74" i="2"/>
  <c r="AF24" i="2"/>
  <c r="AK24" i="2"/>
  <c r="X55" i="16"/>
  <c r="W55" i="16"/>
  <c r="W39" i="16"/>
  <c r="M55" i="16"/>
  <c r="AA132" i="3"/>
  <c r="AA90" i="3"/>
  <c r="V90" i="16"/>
  <c r="V39" i="16"/>
  <c r="M39" i="16"/>
  <c r="M90" i="16"/>
  <c r="K69" i="2"/>
  <c r="H36" i="6"/>
  <c r="I35" i="6"/>
  <c r="V55" i="16"/>
  <c r="X39" i="16"/>
  <c r="X90" i="16"/>
  <c r="G19" i="6"/>
  <c r="AU72" i="2"/>
  <c r="W90" i="16"/>
  <c r="G35" i="6"/>
  <c r="AA64" i="3"/>
  <c r="AC64" i="2"/>
  <c r="AF64" i="2"/>
  <c r="AL64" i="2"/>
  <c r="Z90" i="3"/>
  <c r="AR97" i="2"/>
  <c r="AL101" i="2"/>
  <c r="AC55" i="2"/>
  <c r="AF55" i="2"/>
  <c r="AU63" i="2"/>
  <c r="AA106" i="3"/>
  <c r="U55" i="16"/>
  <c r="AB90" i="3"/>
  <c r="AE49" i="1"/>
  <c r="C23" i="6"/>
  <c r="Z64" i="3"/>
  <c r="Q55" i="16"/>
  <c r="AB35" i="1"/>
  <c r="AG35" i="1"/>
  <c r="U39" i="16"/>
  <c r="Q90" i="16"/>
  <c r="U90" i="16"/>
  <c r="Y13" i="16"/>
  <c r="Y18" i="16"/>
  <c r="I22" i="6"/>
  <c r="AL85" i="2"/>
  <c r="AM85" i="2"/>
  <c r="AN85" i="2"/>
  <c r="G6" i="6"/>
  <c r="I19" i="6"/>
  <c r="E22" i="6"/>
  <c r="K88" i="2"/>
  <c r="AM19" i="2"/>
  <c r="AC56" i="2"/>
  <c r="AF56" i="2"/>
  <c r="AG56" i="2"/>
  <c r="AH56" i="2"/>
  <c r="AU97" i="2"/>
  <c r="I9" i="6"/>
  <c r="Y90" i="3"/>
  <c r="Z53" i="3"/>
  <c r="Y106" i="3"/>
  <c r="Z75" i="3"/>
  <c r="AB27" i="3"/>
  <c r="AB39" i="3"/>
  <c r="K53" i="2"/>
  <c r="G9" i="6"/>
  <c r="G22" i="6"/>
  <c r="AB121" i="3"/>
  <c r="AC31" i="2"/>
  <c r="AF31" i="2"/>
  <c r="H23" i="6"/>
  <c r="AO98" i="2"/>
  <c r="AO101" i="2"/>
  <c r="AP97" i="2"/>
  <c r="Z106" i="3"/>
  <c r="Y127" i="3"/>
  <c r="AA75" i="3"/>
  <c r="AD49" i="1"/>
  <c r="AU9" i="2"/>
  <c r="AP18" i="2"/>
  <c r="AP19" i="2"/>
  <c r="AF91" i="2"/>
  <c r="AG91" i="2"/>
  <c r="AG92" i="2"/>
  <c r="AC97" i="2"/>
  <c r="AF97" i="2"/>
  <c r="Y53" i="3"/>
  <c r="Y39" i="3"/>
  <c r="E32" i="6"/>
  <c r="AF30" i="1"/>
  <c r="AG30" i="1"/>
  <c r="AH30" i="1"/>
  <c r="AI30" i="1"/>
  <c r="AJ30" i="1"/>
  <c r="AK30" i="1"/>
  <c r="AL30" i="1"/>
  <c r="AM30" i="1"/>
  <c r="AS53" i="2"/>
  <c r="AB75" i="3"/>
  <c r="AK25" i="2"/>
  <c r="AU25" i="2"/>
  <c r="AU24" i="2"/>
  <c r="AU30" i="2"/>
  <c r="AK31" i="2"/>
  <c r="AU31" i="2"/>
  <c r="AU100" i="2"/>
  <c r="AM101" i="2"/>
  <c r="AH54" i="2"/>
  <c r="AG55" i="2"/>
  <c r="AB123" i="3"/>
  <c r="AB127" i="3"/>
  <c r="AB106" i="3"/>
  <c r="AC44" i="2"/>
  <c r="AF44" i="2"/>
  <c r="AB131" i="3"/>
  <c r="Y121" i="3"/>
  <c r="AI87" i="2"/>
  <c r="AC58" i="2"/>
  <c r="AF58" i="2"/>
  <c r="I32" i="6"/>
  <c r="Z39" i="3"/>
  <c r="D32" i="6"/>
  <c r="D36" i="6"/>
  <c r="AU44" i="2"/>
  <c r="AU77" i="2"/>
  <c r="AU78" i="2"/>
  <c r="BI106" i="2"/>
  <c r="AC84" i="2"/>
  <c r="AF84" i="2"/>
  <c r="AC57" i="2"/>
  <c r="AF57" i="2"/>
  <c r="F10" i="6"/>
  <c r="BD49" i="1"/>
  <c r="Y117" i="3"/>
  <c r="AU42" i="2"/>
  <c r="F23" i="6"/>
  <c r="G23" i="6"/>
  <c r="BB106" i="2"/>
  <c r="AD105" i="2"/>
  <c r="C36" i="6"/>
  <c r="Z132" i="3"/>
  <c r="AC99" i="2"/>
  <c r="E35" i="6"/>
  <c r="Y75" i="3"/>
  <c r="Y56" i="16"/>
  <c r="Y60" i="16"/>
  <c r="Y61" i="16"/>
  <c r="Y29" i="16"/>
  <c r="Y33" i="16"/>
  <c r="Y40" i="16"/>
  <c r="Y45" i="16"/>
  <c r="Y46" i="16"/>
  <c r="Y51" i="16"/>
  <c r="Y24" i="16"/>
  <c r="Y28" i="16"/>
  <c r="Y19" i="16"/>
  <c r="Y23" i="16"/>
  <c r="Y84" i="16"/>
  <c r="Y88" i="16"/>
  <c r="Y89" i="16"/>
  <c r="Y71" i="16"/>
  <c r="Y76" i="16"/>
  <c r="Y77" i="16"/>
  <c r="Y78" i="16"/>
  <c r="Y82" i="16"/>
  <c r="Y83" i="16"/>
  <c r="Y63" i="16"/>
  <c r="Y69" i="16"/>
  <c r="Y70" i="16"/>
  <c r="AI79" i="2"/>
  <c r="AH84" i="2"/>
  <c r="AH17" i="2"/>
  <c r="AI16" i="2"/>
  <c r="AC75" i="2"/>
  <c r="K76" i="2"/>
  <c r="AI82" i="2"/>
  <c r="AJ82" i="2"/>
  <c r="AK82" i="2"/>
  <c r="AL82" i="2"/>
  <c r="AM82" i="2"/>
  <c r="AN82" i="2"/>
  <c r="AO82" i="2"/>
  <c r="AP82" i="2"/>
  <c r="AQ82" i="2"/>
  <c r="AR82" i="2"/>
  <c r="AF11" i="2"/>
  <c r="AP11" i="2"/>
  <c r="AC12" i="2"/>
  <c r="AF12" i="2"/>
  <c r="AU46" i="2"/>
  <c r="AI53" i="2"/>
  <c r="AQ15" i="1"/>
  <c r="AP49" i="1"/>
  <c r="AI40" i="2"/>
  <c r="AJ40" i="2"/>
  <c r="AK40" i="2"/>
  <c r="AL40" i="2"/>
  <c r="AM40" i="2"/>
  <c r="AN40" i="2"/>
  <c r="AO40" i="2"/>
  <c r="AP40" i="2"/>
  <c r="AQ40" i="2"/>
  <c r="AR40" i="2"/>
  <c r="AS40" i="2"/>
  <c r="AG57" i="2"/>
  <c r="AF102" i="2"/>
  <c r="AC103" i="2"/>
  <c r="E6" i="6"/>
  <c r="C10" i="6"/>
  <c r="E9" i="6"/>
  <c r="D10" i="6"/>
  <c r="H10" i="6"/>
  <c r="I6" i="6"/>
  <c r="AQ15" i="2"/>
  <c r="AG13" i="1"/>
  <c r="F36" i="6"/>
  <c r="G32" i="6"/>
  <c r="AJ80" i="2"/>
  <c r="AK80" i="2"/>
  <c r="AL80" i="2"/>
  <c r="AM80" i="2"/>
  <c r="AN80" i="2"/>
  <c r="AO80" i="2"/>
  <c r="AP80" i="2"/>
  <c r="AQ80" i="2"/>
  <c r="AR80" i="2"/>
  <c r="AF34" i="2"/>
  <c r="AH34" i="2"/>
  <c r="AU10" i="2"/>
  <c r="AT105" i="2"/>
  <c r="AT106" i="2"/>
  <c r="AF20" i="2"/>
  <c r="AC21" i="2"/>
  <c r="AF21" i="2"/>
  <c r="AC36" i="2"/>
  <c r="AF36" i="2"/>
  <c r="AH36" i="2"/>
  <c r="K43" i="2"/>
  <c r="AI81" i="2"/>
  <c r="AJ81" i="2"/>
  <c r="AK81" i="2"/>
  <c r="AL81" i="2"/>
  <c r="AM81" i="2"/>
  <c r="AN81" i="2"/>
  <c r="AO81" i="2"/>
  <c r="AP81" i="2"/>
  <c r="AQ81" i="2"/>
  <c r="AR81" i="2"/>
  <c r="AF86" i="2"/>
  <c r="AC88" i="2"/>
  <c r="AF88" i="2"/>
  <c r="AI93" i="2"/>
  <c r="AU83" i="2"/>
  <c r="Y49" i="1"/>
  <c r="Y50" i="1"/>
  <c r="Y51" i="1"/>
  <c r="AC19" i="2"/>
  <c r="AF19" i="2"/>
  <c r="AF18" i="2"/>
  <c r="AC29" i="2"/>
  <c r="AF29" i="2"/>
  <c r="AF28" i="2"/>
  <c r="AK28" i="2"/>
  <c r="AI38" i="2"/>
  <c r="AJ38" i="2"/>
  <c r="AK38" i="2"/>
  <c r="AL38" i="2"/>
  <c r="AM38" i="2"/>
  <c r="AN38" i="2"/>
  <c r="AO38" i="2"/>
  <c r="AP38" i="2"/>
  <c r="AQ38" i="2"/>
  <c r="AR38" i="2"/>
  <c r="AS38" i="2"/>
  <c r="AQ53" i="2"/>
  <c r="AI28" i="1"/>
  <c r="AJ28" i="1"/>
  <c r="AN19" i="2"/>
  <c r="AF13" i="2"/>
  <c r="AN13" i="2"/>
  <c r="AC14" i="2"/>
  <c r="AF14" i="2"/>
  <c r="AC27" i="2"/>
  <c r="AF27" i="2"/>
  <c r="AF26" i="2"/>
  <c r="AK26" i="2"/>
  <c r="AF32" i="2"/>
  <c r="AG32" i="2"/>
  <c r="AC33" i="2"/>
  <c r="AF33" i="2"/>
  <c r="AU65" i="2"/>
  <c r="D23" i="6"/>
  <c r="E23" i="6"/>
  <c r="E19" i="6"/>
  <c r="Y34" i="16"/>
  <c r="Y38" i="16"/>
  <c r="AC10" i="2"/>
  <c r="AC72" i="2"/>
  <c r="AF72" i="2"/>
  <c r="AW49" i="1"/>
  <c r="AF22" i="2"/>
  <c r="AK22" i="2"/>
  <c r="AF89" i="2"/>
  <c r="AG89" i="2"/>
  <c r="AC90" i="2"/>
  <c r="AF90" i="2"/>
  <c r="AB115" i="3"/>
  <c r="AB117" i="3"/>
  <c r="AB107" i="3"/>
  <c r="AB110" i="3"/>
  <c r="Y110" i="3"/>
  <c r="AC17" i="2"/>
  <c r="AF17" i="2"/>
  <c r="AA39" i="3"/>
  <c r="AB53" i="3"/>
  <c r="I36" i="6"/>
  <c r="AC69" i="2"/>
  <c r="Y55" i="16"/>
  <c r="X62" i="16"/>
  <c r="X91" i="16"/>
  <c r="W62" i="16"/>
  <c r="W91" i="16"/>
  <c r="M62" i="16"/>
  <c r="M91" i="16"/>
  <c r="AQ18" i="2"/>
  <c r="AQ19" i="2"/>
  <c r="Y90" i="16"/>
  <c r="V62" i="16"/>
  <c r="V91" i="16"/>
  <c r="AF69" i="2"/>
  <c r="AI91" i="2"/>
  <c r="Y39" i="16"/>
  <c r="I23" i="6"/>
  <c r="Q62" i="16"/>
  <c r="Q91" i="16"/>
  <c r="U62" i="16"/>
  <c r="U91" i="16"/>
  <c r="AH49" i="1"/>
  <c r="E36" i="6"/>
  <c r="G36" i="6"/>
  <c r="AB49" i="1"/>
  <c r="AB50" i="1"/>
  <c r="AB51" i="1"/>
  <c r="AG49" i="1"/>
  <c r="AA133" i="3"/>
  <c r="AA134" i="3"/>
  <c r="K105" i="2"/>
  <c r="AU98" i="2"/>
  <c r="Y132" i="3"/>
  <c r="Y133" i="3"/>
  <c r="Y134" i="3"/>
  <c r="G10" i="6"/>
  <c r="Z133" i="3"/>
  <c r="Z134" i="3"/>
  <c r="AF49" i="1"/>
  <c r="AC63" i="2"/>
  <c r="AF63" i="2"/>
  <c r="AU82" i="2"/>
  <c r="AF99" i="2"/>
  <c r="AK99" i="2"/>
  <c r="AC101" i="2"/>
  <c r="AF101" i="2"/>
  <c r="AU38" i="2"/>
  <c r="AC53" i="2"/>
  <c r="AF53" i="2"/>
  <c r="AU53" i="2"/>
  <c r="AI88" i="2"/>
  <c r="AJ87" i="2"/>
  <c r="AU80" i="2"/>
  <c r="E10" i="6"/>
  <c r="AU40" i="2"/>
  <c r="AH55" i="2"/>
  <c r="AI54" i="2"/>
  <c r="AU22" i="2"/>
  <c r="AK23" i="2"/>
  <c r="AU23" i="2"/>
  <c r="AF10" i="2"/>
  <c r="AK28" i="1"/>
  <c r="AJ49" i="1"/>
  <c r="AU28" i="2"/>
  <c r="AK29" i="2"/>
  <c r="AU29" i="2"/>
  <c r="AO85" i="2"/>
  <c r="AI92" i="2"/>
  <c r="AK91" i="2"/>
  <c r="AI49" i="1"/>
  <c r="AF75" i="2"/>
  <c r="AC76" i="2"/>
  <c r="AF76" i="2"/>
  <c r="AR15" i="2"/>
  <c r="AU15" i="2"/>
  <c r="AL102" i="2"/>
  <c r="AF103" i="2"/>
  <c r="AJ16" i="2"/>
  <c r="AI17" i="2"/>
  <c r="AG33" i="2"/>
  <c r="AH32" i="2"/>
  <c r="AN14" i="2"/>
  <c r="AU13" i="2"/>
  <c r="AI36" i="2"/>
  <c r="AJ36" i="2"/>
  <c r="AK36" i="2"/>
  <c r="AL36" i="2"/>
  <c r="AM36" i="2"/>
  <c r="AN36" i="2"/>
  <c r="AO36" i="2"/>
  <c r="AP36" i="2"/>
  <c r="AQ36" i="2"/>
  <c r="AR36" i="2"/>
  <c r="AS36" i="2"/>
  <c r="AC43" i="2"/>
  <c r="AF43" i="2"/>
  <c r="AJ79" i="2"/>
  <c r="AI84" i="2"/>
  <c r="AB132" i="3"/>
  <c r="AB133" i="3"/>
  <c r="AH89" i="2"/>
  <c r="AG90" i="2"/>
  <c r="AK27" i="2"/>
  <c r="AU27" i="2"/>
  <c r="AU26" i="2"/>
  <c r="AI94" i="2"/>
  <c r="AK93" i="2"/>
  <c r="AU81" i="2"/>
  <c r="AH43" i="2"/>
  <c r="AI34" i="2"/>
  <c r="AM64" i="2"/>
  <c r="AL69" i="2"/>
  <c r="I10" i="6"/>
  <c r="AH57" i="2"/>
  <c r="AI56" i="2"/>
  <c r="AP12" i="2"/>
  <c r="AU11" i="2"/>
  <c r="AD130" i="3"/>
  <c r="AR18" i="2"/>
  <c r="Y62" i="16"/>
  <c r="Y91" i="16"/>
  <c r="AU36" i="2"/>
  <c r="AK87" i="2"/>
  <c r="AJ88" i="2"/>
  <c r="AJ54" i="2"/>
  <c r="AI55" i="2"/>
  <c r="AU99" i="2"/>
  <c r="AU101" i="2"/>
  <c r="AK101" i="2"/>
  <c r="AH90" i="2"/>
  <c r="AI89" i="2"/>
  <c r="AH33" i="2"/>
  <c r="AI32" i="2"/>
  <c r="AP85" i="2"/>
  <c r="AD131" i="3"/>
  <c r="AB134" i="3"/>
  <c r="AC132" i="3"/>
  <c r="AJ56" i="2"/>
  <c r="AI57" i="2"/>
  <c r="AM69" i="2"/>
  <c r="AN64" i="2"/>
  <c r="AK94" i="2"/>
  <c r="AM93" i="2"/>
  <c r="AG105" i="2"/>
  <c r="AG106" i="2"/>
  <c r="AJ17" i="2"/>
  <c r="AK16" i="2"/>
  <c r="AU102" i="2"/>
  <c r="AU103" i="2"/>
  <c r="AL103" i="2"/>
  <c r="AL28" i="1"/>
  <c r="AK49" i="1"/>
  <c r="AC105" i="2"/>
  <c r="AC106" i="2"/>
  <c r="AI43" i="2"/>
  <c r="AJ34" i="2"/>
  <c r="AK79" i="2"/>
  <c r="AJ84" i="2"/>
  <c r="AR19" i="2"/>
  <c r="AU19" i="2"/>
  <c r="AU18" i="2"/>
  <c r="AM91" i="2"/>
  <c r="AK92" i="2"/>
  <c r="AF105" i="2"/>
  <c r="AF106" i="2"/>
  <c r="AU12" i="2"/>
  <c r="AU14" i="2"/>
  <c r="AK54" i="2"/>
  <c r="AJ55" i="2"/>
  <c r="AL87" i="2"/>
  <c r="AK88" i="2"/>
  <c r="AJ43" i="2"/>
  <c r="AK34" i="2"/>
  <c r="AI33" i="2"/>
  <c r="AJ32" i="2"/>
  <c r="AH105" i="2"/>
  <c r="AH106" i="2"/>
  <c r="AK84" i="2"/>
  <c r="AL79" i="2"/>
  <c r="AL16" i="2"/>
  <c r="AK17" i="2"/>
  <c r="AO64" i="2"/>
  <c r="AN69" i="2"/>
  <c r="AQ85" i="2"/>
  <c r="AO93" i="2"/>
  <c r="AM94" i="2"/>
  <c r="AM28" i="1"/>
  <c r="AL49" i="1"/>
  <c r="AJ57" i="2"/>
  <c r="AK56" i="2"/>
  <c r="AM92" i="2"/>
  <c r="AO91" i="2"/>
  <c r="AJ89" i="2"/>
  <c r="AI90" i="2"/>
  <c r="AL88" i="2"/>
  <c r="AM87" i="2"/>
  <c r="AL54" i="2"/>
  <c r="AK55" i="2"/>
  <c r="AK32" i="2"/>
  <c r="AJ33" i="2"/>
  <c r="AK89" i="2"/>
  <c r="AJ90" i="2"/>
  <c r="AK57" i="2"/>
  <c r="AL56" i="2"/>
  <c r="AI105" i="2"/>
  <c r="AI106" i="2"/>
  <c r="AQ93" i="2"/>
  <c r="AQ94" i="2"/>
  <c r="AO94" i="2"/>
  <c r="AU85" i="2"/>
  <c r="AM79" i="2"/>
  <c r="AL84" i="2"/>
  <c r="AM49" i="1"/>
  <c r="AN28" i="1"/>
  <c r="AN49" i="1"/>
  <c r="AM16" i="2"/>
  <c r="AL17" i="2"/>
  <c r="AL34" i="2"/>
  <c r="AK43" i="2"/>
  <c r="AQ91" i="2"/>
  <c r="AO92" i="2"/>
  <c r="AO69" i="2"/>
  <c r="AP64" i="2"/>
  <c r="AM54" i="2"/>
  <c r="AL55" i="2"/>
  <c r="AN87" i="2"/>
  <c r="AM88" i="2"/>
  <c r="AP69" i="2"/>
  <c r="AQ64" i="2"/>
  <c r="AN16" i="2"/>
  <c r="AM17" i="2"/>
  <c r="AL57" i="2"/>
  <c r="AM56" i="2"/>
  <c r="AK90" i="2"/>
  <c r="AL89" i="2"/>
  <c r="AJ105" i="2"/>
  <c r="AJ106" i="2"/>
  <c r="AM34" i="2"/>
  <c r="AL43" i="2"/>
  <c r="AM84" i="2"/>
  <c r="AN79" i="2"/>
  <c r="AQ92" i="2"/>
  <c r="AU91" i="2"/>
  <c r="AU92" i="2"/>
  <c r="AU93" i="2"/>
  <c r="AU94" i="2"/>
  <c r="AK33" i="2"/>
  <c r="AL32" i="2"/>
  <c r="AO87" i="2"/>
  <c r="AN88" i="2"/>
  <c r="AM55" i="2"/>
  <c r="AN54" i="2"/>
  <c r="AQ69" i="2"/>
  <c r="AR64" i="2"/>
  <c r="AO16" i="2"/>
  <c r="AN17" i="2"/>
  <c r="AL33" i="2"/>
  <c r="AM32" i="2"/>
  <c r="AL90" i="2"/>
  <c r="AM89" i="2"/>
  <c r="AK105" i="2"/>
  <c r="AK106" i="2"/>
  <c r="AO79" i="2"/>
  <c r="AN84" i="2"/>
  <c r="AM43" i="2"/>
  <c r="AN34" i="2"/>
  <c r="AM57" i="2"/>
  <c r="AN56" i="2"/>
  <c r="AN55" i="2"/>
  <c r="AO54" i="2"/>
  <c r="AP87" i="2"/>
  <c r="AO88" i="2"/>
  <c r="AN89" i="2"/>
  <c r="AM90" i="2"/>
  <c r="AN57" i="2"/>
  <c r="AO56" i="2"/>
  <c r="AP16" i="2"/>
  <c r="AO17" i="2"/>
  <c r="AO84" i="2"/>
  <c r="AP79" i="2"/>
  <c r="AN32" i="2"/>
  <c r="AM33" i="2"/>
  <c r="AS64" i="2"/>
  <c r="AR69" i="2"/>
  <c r="AO34" i="2"/>
  <c r="AN43" i="2"/>
  <c r="AL105" i="2"/>
  <c r="AL106" i="2"/>
  <c r="AP88" i="2"/>
  <c r="AQ87" i="2"/>
  <c r="AO55" i="2"/>
  <c r="AP54" i="2"/>
  <c r="AP34" i="2"/>
  <c r="AO43" i="2"/>
  <c r="AO32" i="2"/>
  <c r="AN33" i="2"/>
  <c r="AQ16" i="2"/>
  <c r="AP17" i="2"/>
  <c r="AS69" i="2"/>
  <c r="AU64" i="2"/>
  <c r="AU69" i="2"/>
  <c r="AQ79" i="2"/>
  <c r="AP84" i="2"/>
  <c r="AM105" i="2"/>
  <c r="AM106" i="2"/>
  <c r="AP56" i="2"/>
  <c r="AO57" i="2"/>
  <c r="AO89" i="2"/>
  <c r="AN90" i="2"/>
  <c r="AQ54" i="2"/>
  <c r="AP55" i="2"/>
  <c r="AR87" i="2"/>
  <c r="AR88" i="2"/>
  <c r="AQ88" i="2"/>
  <c r="AQ84" i="2"/>
  <c r="AR79" i="2"/>
  <c r="AR16" i="2"/>
  <c r="AQ17" i="2"/>
  <c r="AN105" i="2"/>
  <c r="AN106" i="2"/>
  <c r="AO90" i="2"/>
  <c r="AP89" i="2"/>
  <c r="AO33" i="2"/>
  <c r="AP32" i="2"/>
  <c r="AQ56" i="2"/>
  <c r="AP57" i="2"/>
  <c r="AP43" i="2"/>
  <c r="AQ34" i="2"/>
  <c r="AU88" i="2"/>
  <c r="AO105" i="2"/>
  <c r="AO106" i="2"/>
  <c r="AU87" i="2"/>
  <c r="AQ55" i="2"/>
  <c r="AR54" i="2"/>
  <c r="AQ32" i="2"/>
  <c r="AP33" i="2"/>
  <c r="AQ89" i="2"/>
  <c r="AP90" i="2"/>
  <c r="AR17" i="2"/>
  <c r="AU16" i="2"/>
  <c r="AU17" i="2"/>
  <c r="AQ43" i="2"/>
  <c r="AR34" i="2"/>
  <c r="AR84" i="2"/>
  <c r="AU84" i="2"/>
  <c r="AU79" i="2"/>
  <c r="AR56" i="2"/>
  <c r="AQ57" i="2"/>
  <c r="AP105" i="2"/>
  <c r="AP106" i="2"/>
  <c r="AR55" i="2"/>
  <c r="AU55" i="2"/>
  <c r="AU54" i="2"/>
  <c r="AR57" i="2"/>
  <c r="AU57" i="2"/>
  <c r="AU56" i="2"/>
  <c r="AQ90" i="2"/>
  <c r="AR89" i="2"/>
  <c r="AS34" i="2"/>
  <c r="AR43" i="2"/>
  <c r="AR32" i="2"/>
  <c r="AQ33" i="2"/>
  <c r="AR90" i="2"/>
  <c r="AU90" i="2"/>
  <c r="AU89" i="2"/>
  <c r="AS43" i="2"/>
  <c r="AU34" i="2"/>
  <c r="AQ105" i="2"/>
  <c r="AQ106" i="2"/>
  <c r="AR33" i="2"/>
  <c r="AU32" i="2"/>
  <c r="AS105" i="2"/>
  <c r="AS106" i="2"/>
  <c r="AU43" i="2"/>
  <c r="AU33" i="2"/>
  <c r="AU105" i="2"/>
  <c r="AR105" i="2"/>
  <c r="AR106" i="2"/>
  <c r="AU106" i="2"/>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<sst xmlns="http://schemas.openxmlformats.org/spreadsheetml/2006/main" count="2896" uniqueCount="733">
  <si>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</si>
  <si>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</si>
  <si>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</si>
  <si>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</si>
  <si>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</si>
  <si>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</si>
  <si>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</si>
  <si>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</si>
  <si>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</si>
  <si>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</si>
  <si>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</si>
  <si>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</si>
  <si>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</si>
  <si>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</si>
  <si>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</si>
  <si>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</si>
  <si>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</si>
  <si>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</si>
  <si>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</si>
  <si>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</si>
  <si>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</si>
  <si>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</si>
  <si>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</si>
  <si>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</si>
  <si>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</si>
  <si>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</si>
  <si>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</si>
  <si>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</si>
  <si>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</si>
  <si>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</si>
  <si>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</si>
  <si>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</si>
  <si>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</si>
  <si>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</si>
  <si>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</si>
  <si>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</si>
  <si>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</si>
  <si>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</si>
  <si>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</si>
  <si>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</si>
  <si>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</si>
  <si>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</si>
  <si>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</si>
  <si>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</si>
  <si>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</si>
  <si>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</si>
  <si>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</si>
  <si>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</si>
  <si>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</si>
  <si>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</si>
  <si>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</si>
  <si>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</si>
  <si>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</si>
  <si>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</si>
  <si>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</si>
  <si>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</si>
  <si>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</si>
  <si>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</si>
  <si>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</si>
  <si>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</si>
  <si>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</si>
  <si>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</si>
  <si>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</si>
  <si>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</si>
  <si>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</si>
  <si>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</si>
  <si>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</si>
  <si>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</si>
  <si>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</si>
  <si>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</si>
  <si>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</si>
  <si>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</si>
  <si>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</si>
  <si>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</si>
  <si>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</si>
  <si>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</si>
  <si>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</si>
  <si>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</si>
  <si>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</si>
  <si>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</si>
  <si>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</si>
  <si>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</si>
  <si>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</si>
  <si>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</si>
  <si>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</si>
  <si>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</si>
  <si>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</si>
  <si>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</si>
  <si>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</si>
  <si>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</si>
  <si>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</si>
  <si>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</si>
  <si>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</si>
  <si>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</si>
  <si>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</si>
  <si>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</si>
  <si>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</si>
  <si>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</si>
  <si>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</si>
  <si>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</si>
  <si>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</si>
  <si>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</si>
  <si>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</si>
  <si>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</si>
  <si>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</si>
  <si>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</si>
  <si>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</si>
  <si>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</si>
  <si>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</si>
  <si>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</si>
  <si>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</si>
  <si>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</si>
  <si>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</si>
  <si>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</si>
  <si>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</si>
  <si>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</si>
  <si>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</si>
  <si>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</si>
  <si>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</si>
  <si>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</si>
  <si>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</si>
  <si>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</si>
  <si>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</si>
  <si>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</si>
  <si>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</si>
  <si>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</si>
  <si>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</si>
  <si>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</si>
  <si>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</si>
  <si>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</si>
  <si>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</si>
  <si>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</si>
  <si>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</si>
  <si>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</si>
  <si>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</si>
  <si>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</si>
  <si>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</si>
  <si>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</si>
  <si>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</si>
  <si>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</si>
  <si>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</si>
  <si>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</si>
  <si>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</si>
  <si>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</si>
  <si>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</si>
  <si>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</si>
  <si>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</si>
  <si>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</si>
  <si>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</si>
  <si>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</si>
  <si>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</si>
  <si>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</si>
  <si>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</si>
  <si>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</si>
  <si>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</si>
  <si>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</si>
  <si>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</si>
  <si>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</si>
  <si>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</si>
  <si>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</si>
  <si>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</si>
  <si>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</si>
  <si>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</si>
  <si>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</si>
  <si>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</si>
  <si>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</si>
  <si>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</si>
  <si>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</si>
  <si>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</si>
  <si>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</si>
  <si>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</si>
  <si>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</si>
  <si>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</si>
  <si>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</si>
  <si>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</si>
  <si>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</si>
  <si>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</si>
  <si>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</si>
  <si>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</si>
  <si>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</si>
  <si>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</si>
  <si>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</si>
  <si>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</si>
  <si>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</si>
  <si>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</si>
  <si>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</si>
  <si>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</si>
  <si>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</si>
  <si>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</si>
  <si>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</si>
  <si>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</si>
  <si>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</si>
  <si>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</si>
  <si>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</si>
  <si>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</si>
  <si>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</si>
  <si>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</si>
  <si>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</si>
  <si>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</si>
  <si>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</si>
  <si>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</si>
  <si>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</si>
  <si>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</si>
  <si>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</si>
  <si>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</si>
  <si>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</si>
  <si>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</si>
  <si>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</si>
  <si>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</si>
  <si>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</si>
  <si>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</si>
  <si>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</si>
  <si>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</si>
  <si>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</si>
  <si>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</si>
  <si>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</si>
  <si>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</si>
  <si>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</si>
  <si>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</si>
  <si>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</si>
  <si>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</si>
  <si>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</si>
  <si>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</si>
  <si>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</si>
  <si>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</si>
  <si>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</si>
  <si>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</si>
  <si>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</si>
  <si>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</si>
  <si>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</si>
  <si>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</si>
  <si>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</si>
  <si>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</si>
  <si>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</si>
  <si>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</si>
  <si>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</si>
  <si>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</si>
  <si>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</si>
  <si>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</si>
  <si>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</si>
  <si>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</si>
  <si>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</si>
  <si>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</si>
  <si>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</si>
  <si>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</si>
  <si>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</si>
  <si>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</si>
  <si>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</si>
  <si>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</si>
  <si>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</si>
  <si>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</si>
  <si>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</si>
  <si>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</si>
  <si>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</si>
  <si>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</si>
  <si>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</si>
  <si>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</si>
  <si>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</si>
  <si>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</si>
  <si>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</si>
  <si>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</si>
  <si>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</si>
  <si>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</si>
  <si>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</si>
  <si>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</si>
  <si>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</si>
  <si>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</si>
  <si>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</si>
  <si>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</si>
  <si>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</si>
  <si>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</si>
  <si>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</si>
  <si>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</si>
  <si>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</si>
  <si>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</si>
  <si>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</si>
  <si>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</si>
  <si>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</si>
  <si>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</si>
  <si>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</si>
  <si>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</si>
  <si>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</si>
  <si>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</si>
  <si>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</si>
  <si>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</si>
  <si>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</si>
  <si>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</si>
  <si>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</si>
  <si>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</si>
  <si>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</si>
  <si>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</si>
  <si>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</si>
  <si>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</si>
  <si>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</si>
  <si>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</si>
  <si>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</si>
  <si>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</si>
  <si>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</si>
  <si>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</si>
  <si>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</si>
  <si>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</si>
  <si>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</si>
  <si>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</si>
  <si>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</si>
  <si>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</si>
  <si>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</si>
  <si>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</si>
  <si>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</si>
  <si>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</si>
  <si>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</si>
  <si>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</si>
  <si>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</si>
  <si>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</si>
  <si>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</si>
  <si>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</si>
  <si>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</si>
  <si>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</si>
  <si>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</si>
  <si>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</si>
  <si>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</si>
  <si>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</si>
  <si>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</si>
  <si>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</si>
  <si>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</si>
  <si>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</si>
  <si>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</si>
  <si>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</si>
  <si>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</si>
  <si>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</si>
  <si>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</si>
  <si>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</si>
  <si>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</si>
  <si>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</si>
  <si>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</si>
  <si>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</si>
  <si>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</si>
  <si>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</si>
  <si>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</si>
  <si>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</si>
  <si>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</si>
  <si>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</si>
  <si>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</si>
  <si>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</si>
  <si>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</si>
  <si>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</si>
  <si>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</si>
  <si>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</si>
  <si>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</si>
  <si>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</si>
  <si>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</si>
  <si>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</si>
  <si>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</si>
  <si>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</si>
  <si>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</si>
  <si>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</si>
  <si>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</si>
  <si>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</si>
  <si>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</si>
  <si>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</si>
  <si>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</si>
  <si>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</si>
  <si>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</si>
  <si>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</si>
  <si>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</si>
  <si>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</si>
  <si>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</si>
  <si>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</si>
  <si>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</si>
  <si>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</si>
  <si>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</si>
  <si>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</si>
  <si>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</si>
  <si>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</si>
  <si>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</si>
  <si>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</si>
  <si>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</si>
  <si>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</si>
  <si>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</si>
  <si>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</si>
  <si>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</si>
  <si>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</si>
  <si>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</si>
  <si>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</si>
  <si>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</si>
  <si>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</si>
  <si>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</si>
  <si>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</si>
  <si>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</si>
  <si>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</si>
  <si>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</si>
  <si>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</si>
  <si>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</si>
  <si>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</si>
  <si>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</si>
  <si>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</si>
  <si>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</si>
  <si>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</si>
  <si>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</si>
  <si>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</si>
  <si>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</si>
  <si>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</si>
  <si>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</si>
  <si>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</si>
  <si>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</si>
  <si>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</si>
  <si>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</si>
  <si>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</si>
  <si>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</si>
  <si>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</si>
  <si>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</si>
  <si>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</si>
  <si>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</si>
  <si>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</si>
  <si>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</si>
  <si>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</si>
  <si>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</si>
  <si>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</si>
  <si>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</si>
  <si>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</si>
  <si>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</si>
  <si>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</si>
  <si>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</si>
  <si>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</si>
  <si>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</si>
  <si>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</si>
  <si>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</si>
  <si>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</si>
  <si>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</si>
  <si>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</si>
  <si>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</si>
  <si>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</si>
  <si>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</si>
  <si>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</si>
  <si>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</si>
  <si>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</si>
  <si>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</si>
  <si>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</si>
  <si>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</si>
  <si>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</si>
  <si>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</si>
  <si>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</si>
  <si>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</si>
  <si>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</si>
  <si>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</si>
  <si>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</si>
  <si>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</si>
  <si>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</si>
  <si>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</si>
  <si>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</si>
  <si>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</si>
  <si>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</si>
  <si>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</si>
  <si>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</si>
  <si>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</si>
  <si>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</si>
  <si>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</si>
  <si>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</si>
  <si>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</si>
  <si>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</si>
  <si>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</si>
  <si>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</si>
  <si>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</si>
  <si>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</si>
  <si>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</si>
  <si>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</si>
  <si>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</si>
  <si>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</si>
  <si>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</si>
  <si>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</si>
  <si>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</si>
  <si>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</si>
  <si>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</si>
  <si>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</si>
  <si>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</si>
  <si>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</si>
  <si>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</si>
  <si>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</si>
  <si>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</si>
  <si>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</si>
  <si>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</si>
  <si>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</si>
  <si>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</si>
  <si>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</si>
  <si>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</si>
  <si>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</si>
  <si>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</si>
  <si>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</si>
  <si>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</si>
  <si>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</si>
  <si>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</si>
  <si>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</si>
  <si>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</si>
  <si>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</si>
  <si>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</si>
  <si>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</si>
  <si>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</si>
  <si>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</si>
  <si>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</si>
  <si>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</si>
  <si>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</si>
  <si>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</si>
  <si>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</si>
  <si>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</si>
  <si>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</si>
  <si>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</si>
  <si>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</si>
  <si>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</si>
  <si>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</si>
  <si>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</si>
  <si>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</si>
  <si>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</si>
  <si>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</si>
  <si>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</si>
  <si>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</si>
  <si>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</si>
  <si>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</si>
  <si>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</si>
  <si>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</si>
  <si>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</si>
  <si>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</si>
  <si>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</si>
  <si>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</si>
  <si>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</si>
  <si>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</si>
  <si>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</si>
  <si>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</si>
  <si>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</si>
  <si>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</si>
  <si>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</si>
  <si>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</si>
  <si>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</si>
  <si>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</si>
  <si>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</si>
  <si>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</si>
  <si>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</si>
  <si>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</si>
  <si>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</si>
  <si>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</si>
  <si>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</si>
  <si>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</si>
  <si>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</si>
  <si>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</si>
  <si>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</si>
  <si>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</si>
  <si>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</si>
  <si>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</si>
  <si>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</si>
  <si>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</si>
  <si>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</si>
  <si>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</si>
  <si>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</si>
  <si>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</si>
  <si>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</si>
  <si>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</si>
  <si>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</si>
  <si>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</si>
  <si>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</si>
  <si>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</si>
  <si>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</si>
  <si>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</si>
  <si>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</si>
  <si>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</si>
  <si>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</si>
  <si>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</si>
  <si>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</si>
  <si>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</si>
  <si>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</si>
  <si>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</si>
  <si>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</si>
  <si>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</si>
  <si>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</si>
  <si>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</si>
  <si>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</si>
  <si>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</si>
  <si>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</si>
  <si>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</si>
  <si>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</si>
  <si>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</si>
  <si>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</si>
  <si>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</si>
  <si>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</si>
  <si>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</si>
  <si>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</si>
  <si>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</si>
  <si>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</si>
  <si>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</si>
  <si>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</si>
  <si>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</si>
  <si>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</si>
  <si>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</si>
  <si>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</si>
  <si>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</si>
  <si>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</si>
  <si>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</si>
  <si>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</si>
  <si>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</si>
  <si>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</si>
  <si>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</si>
  <si>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</si>
  <si>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</si>
  <si>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</si>
  <si>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</si>
  <si>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</si>
  <si>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</si>
  <si>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</si>
  <si>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</si>
  <si>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</si>
  <si>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</si>
  <si>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</si>
  <si>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</si>
  <si>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</si>
  <si>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</si>
  <si>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</si>
  <si>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</si>
  <si>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</si>
  <si>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</si>
  <si>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</si>
  <si>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</si>
  <si>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</si>
  <si>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</si>
  <si>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</si>
  <si>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</si>
  <si>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</si>
  <si>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</si>
  <si>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</si>
  <si>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</si>
  <si>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</si>
  <si>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</si>
  <si>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</si>
  <si>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</si>
  <si>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</si>
  <si>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</si>
  <si>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</si>
  <si>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</si>
  <si>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</si>
  <si>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</si>
  <si>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</si>
  <si>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</si>
  <si>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</si>
  <si>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</si>
  <si>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</si>
  <si>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</si>
  <si>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</si>
  <si>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</si>
  <si>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</si>
  <si>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</si>
  <si>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</si>
  <si>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</si>
  <si>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</si>
  <si>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</si>
  <si>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</si>
  <si>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</si>
  <si>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</si>
  <si>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</si>
  <si>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</si>
  <si>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</si>
  <si>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</si>
  <si>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</si>
  <si>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</si>
  <si>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</si>
  <si>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</si>
  <si>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</si>
  <si>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</si>
  <si>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</si>
  <si>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</si>
  <si>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</si>
  <si>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</si>
  <si>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</si>
  <si>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</si>
  <si>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</si>
  <si>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</si>
  <si>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</si>
  <si>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</si>
  <si>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</si>
  <si>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</si>
  <si>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</si>
  <si>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</si>
  <si>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</si>
  <si>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</si>
  <si>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</si>
  <si>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</si>
  <si>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</si>
  <si>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</si>
  <si>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</si>
  <si>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</si>
  <si>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</si>
  <si>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</si>
  <si>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</si>
  <si>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</si>
  <si>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</si>
  <si>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</si>
  <si>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</si>
  <si>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</si>
  <si>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</si>
  <si>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</si>
  <si>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</si>
  <si>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</si>
  <si>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</si>
  <si>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</si>
  <si>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</si>
  <si>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</si>
  <si>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</si>
  <si>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</si>
  <si>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</si>
  <si>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</si>
  <si>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</si>
  <si>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</si>
  <si>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</si>
  <si>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</si>
  <si>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</si>
  <si>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</si>
  <si>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</si>
  <si>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</si>
  <si>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</si>
  <si>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</si>
  <si>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</si>
  <si>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</si>
  <si>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</si>
  <si>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</si>
  <si>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</si>
  <si>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</si>
  <si>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</si>
  <si>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</si>
  <si>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 xml:space="preserve">Directora General </t>
  </si>
  <si>
    <t>Cecilia Rincón Verdugo</t>
  </si>
  <si>
    <t>Inírida Morales Villegas</t>
  </si>
  <si>
    <t xml:space="preserve">Subdirectora Académica </t>
  </si>
  <si>
    <t>Etiquetas de fila</t>
  </si>
  <si>
    <t>Total general</t>
  </si>
  <si>
    <t>pospre</t>
  </si>
  <si>
    <t xml:space="preserve">Suma de TOTAL </t>
  </si>
  <si>
    <t>Versión: 16
FECHA:23/12/2022</t>
  </si>
  <si>
    <t>Nota: El presente movimiento presupuestal con la modificación del PAA solicitada con radicado  No.00106-817-0002034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</si>
</sst>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5">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
      <sz val="10"/>
      <color indexed="63"/>
      <name val="Calibri"/>
      <family val="2"/>
      <charset val="1"/>
    </font>
    <font>
      <b/>
      <sz val="10"/>
      <color theme="1"/>
      <name val="Arial"/>
      <family val="2"/>
      <charset val="1"/>
    </font>
    <font>
      <sz val="14"/>
      <color theme="1"/>
      <name val="Calibri"/>
      <family val="2"/>
      <charset val="1"/>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983">
    <xf numFmtId="0" fontId="0" fillId="0" borderId="0" xfId="0"/>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Border="1" applyAlignment="1">
      <alignment horizontal="left" vertical="center" wrapText="1"/>
    </xf>
    <xf numFmtId="178" fontId="5" fillId="0" borderId="16" xfId="0" applyNumberFormat="1" applyFont="1" applyBorder="1" applyAlignment="1">
      <alignment horizontal="left" vertical="center" wrapText="1"/>
    </xf>
    <xf numFmtId="171" fontId="5" fillId="0" borderId="16" xfId="0" applyNumberFormat="1" applyFont="1" applyBorder="1" applyAlignment="1">
      <alignment horizontal="left" vertical="center" wrapText="1"/>
    </xf>
    <xf numFmtId="170" fontId="5" fillId="0" borderId="16" xfId="0" applyNumberFormat="1" applyFont="1" applyBorder="1" applyAlignment="1">
      <alignment vertical="center"/>
    </xf>
    <xf numFmtId="0" fontId="40" fillId="0" borderId="16" xfId="0" applyFont="1" applyBorder="1" applyAlignment="1">
      <alignment horizontal="left" vertical="center" wrapText="1"/>
    </xf>
    <xf numFmtId="0" fontId="40" fillId="0" borderId="16" xfId="0" applyFont="1" applyBorder="1" applyAlignment="1">
      <alignment horizontal="center" vertical="center" wrapText="1"/>
    </xf>
    <xf numFmtId="171" fontId="39" fillId="0" borderId="16" xfId="0" applyNumberFormat="1" applyFont="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Border="1" applyAlignment="1">
      <alignment horizontal="center" vertical="center" wrapText="1"/>
    </xf>
    <xf numFmtId="171" fontId="5" fillId="0" borderId="50" xfId="0" applyNumberFormat="1" applyFont="1" applyBorder="1" applyAlignment="1">
      <alignment horizontal="left" vertical="center" wrapText="1"/>
    </xf>
    <xf numFmtId="171" fontId="5" fillId="0" borderId="1" xfId="0" applyNumberFormat="1" applyFont="1" applyBorder="1" applyAlignment="1">
      <alignment vertical="center"/>
    </xf>
    <xf numFmtId="0" fontId="5" fillId="0" borderId="1" xfId="0" applyFont="1" applyBorder="1" applyAlignment="1">
      <alignment vertical="center"/>
    </xf>
    <xf numFmtId="0" fontId="39" fillId="0" borderId="69" xfId="0" applyFont="1" applyBorder="1" applyAlignment="1">
      <alignment vertical="center" wrapText="1"/>
    </xf>
    <xf numFmtId="6" fontId="40" fillId="0" borderId="16" xfId="0" applyNumberFormat="1" applyFont="1" applyBorder="1" applyAlignment="1">
      <alignment horizontal="left" vertical="center" wrapText="1"/>
    </xf>
    <xf numFmtId="179" fontId="5" fillId="0" borderId="16" xfId="0" applyNumberFormat="1" applyFont="1" applyBorder="1" applyAlignment="1">
      <alignment horizontal="left" vertical="center" wrapText="1"/>
    </xf>
    <xf numFmtId="3" fontId="5" fillId="0" borderId="16" xfId="0" applyNumberFormat="1" applyFont="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Border="1" applyAlignment="1">
      <alignment horizontal="center" vertical="center" wrapText="1"/>
    </xf>
    <xf numFmtId="178" fontId="40" fillId="0" borderId="16" xfId="0" applyNumberFormat="1" applyFont="1" applyBorder="1" applyAlignment="1">
      <alignment horizontal="left" vertical="center" wrapText="1"/>
    </xf>
    <xf numFmtId="171" fontId="40" fillId="0" borderId="1" xfId="0" applyNumberFormat="1" applyFont="1" applyBorder="1" applyAlignment="1">
      <alignment vertical="center"/>
    </xf>
    <xf numFmtId="0" fontId="40" fillId="0" borderId="1" xfId="0" applyFont="1" applyBorder="1" applyAlignment="1">
      <alignment vertical="center"/>
    </xf>
    <xf numFmtId="170" fontId="40" fillId="0" borderId="16" xfId="0" applyNumberFormat="1" applyFont="1" applyBorder="1" applyAlignment="1">
      <alignment vertical="center"/>
    </xf>
    <xf numFmtId="0" fontId="40" fillId="0" borderId="16" xfId="0" applyFont="1" applyBorder="1" applyAlignment="1">
      <alignment vertical="center"/>
    </xf>
    <xf numFmtId="0" fontId="7" fillId="0" borderId="0" xfId="0" applyFont="1"/>
    <xf numFmtId="0" fontId="49" fillId="0" borderId="0" xfId="0" applyFont="1"/>
    <xf numFmtId="0" fontId="5" fillId="0" borderId="21" xfId="0" applyFont="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Border="1" applyAlignment="1">
      <alignment vertical="center"/>
    </xf>
    <xf numFmtId="0" fontId="5" fillId="0" borderId="58" xfId="0" applyFont="1" applyBorder="1" applyAlignment="1">
      <alignment vertical="center"/>
    </xf>
    <xf numFmtId="171" fontId="0" fillId="0" borderId="0" xfId="0" applyNumberFormat="1"/>
    <xf numFmtId="171" fontId="49" fillId="0" borderId="0" xfId="0" applyNumberFormat="1" applyFont="1"/>
    <xf numFmtId="0" fontId="40" fillId="0" borderId="58" xfId="0" applyFont="1" applyBorder="1" applyAlignment="1">
      <alignment vertical="center"/>
    </xf>
    <xf numFmtId="0" fontId="5" fillId="0" borderId="69" xfId="0" applyFont="1" applyBorder="1" applyAlignment="1">
      <alignment horizontal="center" vertical="center" wrapText="1"/>
    </xf>
    <xf numFmtId="0" fontId="40" fillId="0" borderId="5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69" xfId="0" applyFont="1" applyBorder="1" applyAlignment="1">
      <alignment horizontal="center" vertical="center" wrapText="1"/>
    </xf>
    <xf numFmtId="171" fontId="5" fillId="0" borderId="69" xfId="0" applyNumberFormat="1" applyFont="1" applyBorder="1" applyAlignment="1">
      <alignment horizontal="center" vertical="center" wrapText="1"/>
    </xf>
    <xf numFmtId="168" fontId="5" fillId="0" borderId="21" xfId="0" applyNumberFormat="1" applyFont="1" applyBorder="1" applyAlignment="1">
      <alignment horizontal="center" vertical="center" wrapText="1"/>
    </xf>
    <xf numFmtId="168" fontId="5" fillId="0" borderId="69" xfId="0" applyNumberFormat="1" applyFont="1" applyBorder="1" applyAlignment="1">
      <alignment horizontal="center" vertical="center" wrapText="1"/>
    </xf>
    <xf numFmtId="171" fontId="5" fillId="0" borderId="69" xfId="0" applyNumberFormat="1" applyFont="1" applyBorder="1" applyAlignment="1">
      <alignment horizontal="right" vertical="center" wrapText="1"/>
    </xf>
    <xf numFmtId="6" fontId="5" fillId="0" borderId="69" xfId="0" applyNumberFormat="1" applyFont="1" applyBorder="1" applyAlignment="1">
      <alignment horizontal="right" vertical="center" wrapText="1"/>
    </xf>
    <xf numFmtId="0" fontId="5" fillId="0" borderId="20" xfId="0" applyFont="1" applyBorder="1" applyAlignment="1">
      <alignment horizontal="center" vertical="center" wrapText="1"/>
    </xf>
    <xf numFmtId="0" fontId="13" fillId="0" borderId="44" xfId="0" applyFont="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Border="1" applyAlignment="1">
      <alignment horizontal="right" vertical="center" wrapText="1"/>
    </xf>
    <xf numFmtId="171" fontId="5" fillId="0" borderId="16" xfId="0" applyNumberFormat="1" applyFont="1" applyBorder="1" applyAlignment="1">
      <alignment horizontal="left" vertical="center"/>
    </xf>
    <xf numFmtId="171" fontId="39" fillId="0" borderId="16" xfId="0" applyNumberFormat="1" applyFont="1" applyBorder="1" applyAlignment="1">
      <alignment horizontal="left" vertical="center"/>
    </xf>
    <xf numFmtId="0" fontId="13" fillId="0" borderId="20" xfId="0" applyFont="1" applyBorder="1" applyAlignment="1">
      <alignment horizontal="center" vertical="center" wrapText="1"/>
    </xf>
    <xf numFmtId="171" fontId="5" fillId="0" borderId="69" xfId="0" applyNumberFormat="1" applyFont="1" applyBorder="1" applyAlignment="1">
      <alignment horizontal="left" vertical="center" wrapText="1"/>
    </xf>
    <xf numFmtId="0" fontId="5" fillId="0" borderId="50" xfId="0" applyFont="1" applyBorder="1" applyAlignment="1">
      <alignment horizontal="center" vertical="center" wrapText="1"/>
    </xf>
    <xf numFmtId="171" fontId="5" fillId="0" borderId="21" xfId="0" applyNumberFormat="1" applyFont="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ill="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ill="1" applyBorder="1"/>
    <xf numFmtId="0" fontId="40" fillId="0" borderId="17" xfId="0" applyFont="1" applyBorder="1" applyAlignment="1">
      <alignment horizontal="center" vertical="center" wrapText="1"/>
    </xf>
    <xf numFmtId="169" fontId="5" fillId="0" borderId="16" xfId="0" applyNumberFormat="1" applyFont="1" applyBorder="1" applyAlignment="1">
      <alignment horizontal="right" vertical="center" wrapText="1"/>
    </xf>
    <xf numFmtId="1" fontId="5" fillId="0" borderId="21" xfId="0" applyNumberFormat="1" applyFont="1" applyBorder="1" applyAlignment="1">
      <alignment horizontal="center" vertical="center" wrapText="1"/>
    </xf>
    <xf numFmtId="0" fontId="5" fillId="0" borderId="44" xfId="0" applyFont="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Border="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xf numFmtId="168" fontId="6" fillId="14" borderId="21" xfId="0" applyNumberFormat="1" applyFont="1" applyFill="1" applyBorder="1" applyAlignment="1">
      <alignment horizontal="center" vertical="center" wrapText="1" readingOrder="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Border="1" applyAlignment="1">
      <alignment horizontal="center" vertical="center" wrapText="1"/>
    </xf>
    <xf numFmtId="181" fontId="39" fillId="23" borderId="69" xfId="0" applyNumberFormat="1" applyFont="1" applyFill="1" applyBorder="1" applyAlignment="1">
      <alignment horizontal="righ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6" xfId="0" applyFont="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Border="1" applyAlignment="1">
      <alignment horizontal="center" vertical="center" wrapText="1"/>
    </xf>
    <xf numFmtId="0" fontId="5" fillId="0" borderId="24" xfId="0" applyFont="1" applyBorder="1" applyAlignment="1">
      <alignment horizontal="center" vertical="center"/>
    </xf>
    <xf numFmtId="1" fontId="5" fillId="0" borderId="24" xfId="0" applyNumberFormat="1" applyFont="1" applyBorder="1" applyAlignment="1">
      <alignment horizontal="center" vertical="center" wrapText="1"/>
    </xf>
    <xf numFmtId="0" fontId="5" fillId="24" borderId="58" xfId="0" applyFont="1" applyFill="1" applyBorder="1" applyAlignment="1">
      <alignment horizontal="center"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171" fontId="40" fillId="0" borderId="69" xfId="10" applyNumberFormat="1" applyFont="1" applyFill="1" applyBorder="1" applyAlignment="1">
      <alignment horizontal="left" vertical="center" wrapText="1"/>
    </xf>
    <xf numFmtId="9" fontId="63" fillId="5" borderId="24" xfId="13" applyFont="1" applyFill="1" applyBorder="1" applyAlignment="1">
      <alignment horizontal="left" vertical="center"/>
    </xf>
    <xf numFmtId="0" fontId="5" fillId="0" borderId="56" xfId="0" applyFont="1" applyBorder="1" applyAlignment="1">
      <alignment horizontal="center" vertical="center" wrapText="1"/>
    </xf>
    <xf numFmtId="172" fontId="16" fillId="30" borderId="69" xfId="14" applyFont="1" applyFill="1" applyBorder="1" applyAlignment="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0" fontId="67" fillId="0" borderId="90" xfId="15" applyFont="1" applyBorder="1"/>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1" fillId="0" borderId="96" xfId="15" applyFont="1" applyBorder="1" applyAlignment="1">
      <alignment vertical="center" wrapText="1"/>
    </xf>
    <xf numFmtId="0" fontId="16" fillId="0" borderId="96" xfId="0" applyFont="1" applyBorder="1" applyAlignment="1">
      <alignment horizontal="left" vertical="center" wrapText="1"/>
    </xf>
    <xf numFmtId="172" fontId="79" fillId="40" borderId="94" xfId="14" applyFont="1" applyFill="1" applyBorder="1" applyAlignment="1">
      <alignment horizontal="center" vertical="center" wrapText="1"/>
    </xf>
    <xf numFmtId="172" fontId="79" fillId="39" borderId="94" xfId="14" applyFont="1" applyFill="1" applyBorder="1" applyAlignment="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Border="1" applyAlignment="1">
      <alignment horizontal="center" vertical="center" wrapText="1"/>
    </xf>
    <xf numFmtId="0" fontId="82" fillId="0" borderId="96" xfId="0" applyFont="1" applyBorder="1" applyAlignment="1">
      <alignment vertical="center" wrapText="1"/>
    </xf>
    <xf numFmtId="0" fontId="16" fillId="0" borderId="96" xfId="0" applyFont="1" applyBorder="1" applyAlignment="1">
      <alignment horizontal="center" vertical="center" wrapText="1"/>
    </xf>
    <xf numFmtId="0" fontId="81" fillId="0" borderId="96" xfId="0" applyFont="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Border="1" applyAlignment="1">
      <alignmen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Border="1" applyAlignment="1">
      <alignment horizontal="center" vertical="center" wrapText="1"/>
    </xf>
    <xf numFmtId="0" fontId="16" fillId="0" borderId="96" xfId="0" quotePrefix="1" applyFont="1" applyBorder="1" applyAlignment="1">
      <alignment horizontal="center" vertical="center" wrapText="1"/>
    </xf>
    <xf numFmtId="0" fontId="84" fillId="42"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81" fontId="13" fillId="0" borderId="96" xfId="0" applyNumberFormat="1" applyFont="1" applyBorder="1" applyAlignment="1">
      <alignment horizontal="left" vertical="center"/>
    </xf>
    <xf numFmtId="172" fontId="13" fillId="0" borderId="96" xfId="14" applyFont="1" applyBorder="1" applyAlignment="1">
      <alignment horizontal="center" vertical="center"/>
    </xf>
    <xf numFmtId="172" fontId="13" fillId="0" borderId="96" xfId="14" applyFont="1" applyBorder="1" applyAlignment="1">
      <alignment horizontal="center" vertical="center" wrapText="1"/>
    </xf>
    <xf numFmtId="171" fontId="87" fillId="0" borderId="96" xfId="6" applyNumberFormat="1" applyFont="1" applyFill="1" applyBorder="1" applyAlignment="1">
      <alignment vertical="center"/>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Font="1" applyBorder="1" applyAlignment="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71" fontId="69" fillId="0" borderId="96" xfId="0" applyNumberFormat="1" applyFont="1" applyBorder="1" applyAlignment="1">
      <alignment horizontal="center" vertical="center" wrapText="1"/>
    </xf>
    <xf numFmtId="167" fontId="69" fillId="0" borderId="96" xfId="0" applyNumberFormat="1" applyFont="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0" fontId="67" fillId="0" borderId="96" xfId="15" applyFont="1" applyBorder="1"/>
    <xf numFmtId="172" fontId="90" fillId="0" borderId="58" xfId="15" applyNumberFormat="1" applyFont="1"/>
    <xf numFmtId="181" fontId="64" fillId="0" borderId="58" xfId="15" applyNumberFormat="1" applyFont="1"/>
    <xf numFmtId="0" fontId="0" fillId="0" borderId="96" xfId="0" applyBorder="1"/>
    <xf numFmtId="0" fontId="68" fillId="0" borderId="96" xfId="0" applyFont="1" applyBorder="1" applyAlignment="1">
      <alignment vertical="center" wrapText="1"/>
    </xf>
    <xf numFmtId="172" fontId="47" fillId="0" borderId="96" xfId="14" applyFont="1" applyBorder="1" applyAlignment="1">
      <alignment horizontal="center" vertical="center" wrapText="1"/>
    </xf>
    <xf numFmtId="0" fontId="91" fillId="0" borderId="96" xfId="0" applyFont="1" applyBorder="1" applyAlignment="1">
      <alignment vertical="center" wrapText="1"/>
    </xf>
    <xf numFmtId="183" fontId="13" fillId="0" borderId="96" xfId="17" applyNumberFormat="1" applyFont="1" applyFill="1" applyBorder="1" applyAlignment="1">
      <alignment vertical="center" wrapText="1"/>
    </xf>
    <xf numFmtId="0" fontId="13" fillId="0" borderId="96" xfId="0" applyFont="1" applyBorder="1" applyAlignment="1">
      <alignment horizontal="left" vertical="center" wrapText="1"/>
    </xf>
    <xf numFmtId="0" fontId="13" fillId="0" borderId="96" xfId="0" quotePrefix="1" applyFont="1" applyBorder="1" applyAlignment="1">
      <alignment horizontal="left" vertical="center" wrapText="1"/>
    </xf>
    <xf numFmtId="0" fontId="92" fillId="0" borderId="58" xfId="15" applyFont="1" applyAlignment="1">
      <alignment horizontal="left" wrapText="1"/>
    </xf>
    <xf numFmtId="0" fontId="10" fillId="35" borderId="58" xfId="15" applyFont="1" applyFill="1" applyAlignment="1">
      <alignment horizontal="center" vertical="center" wrapText="1"/>
    </xf>
    <xf numFmtId="182" fontId="10" fillId="0" borderId="58" xfId="19" applyNumberFormat="1" applyFont="1" applyBorder="1" applyAlignment="1" applyProtection="1">
      <alignment vertical="center"/>
    </xf>
    <xf numFmtId="0" fontId="93" fillId="0" borderId="58" xfId="15" applyFont="1" applyAlignment="1">
      <alignment vertical="center" wrapText="1"/>
    </xf>
    <xf numFmtId="0" fontId="92" fillId="0" borderId="58" xfId="15" applyFont="1"/>
    <xf numFmtId="183" fontId="94" fillId="0" borderId="58" xfId="6" applyNumberFormat="1" applyFont="1" applyBorder="1"/>
    <xf numFmtId="172" fontId="10" fillId="0" borderId="96" xfId="17" applyNumberFormat="1" applyFont="1" applyFill="1" applyBorder="1" applyAlignment="1">
      <alignmen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172" fontId="67" fillId="0" borderId="58" xfId="15" applyNumberFormat="1" applyFont="1"/>
    <xf numFmtId="0" fontId="0" fillId="0" borderId="0" xfId="0" pivotButton="1"/>
    <xf numFmtId="0" fontId="0" fillId="0" borderId="0" xfId="0" applyAlignment="1">
      <alignment horizontal="left"/>
    </xf>
    <xf numFmtId="182" fontId="10" fillId="31" borderId="86" xfId="19" applyNumberFormat="1" applyFont="1" applyFill="1" applyBorder="1" applyAlignment="1" applyProtection="1">
      <alignment vertical="center" wrapText="1"/>
    </xf>
    <xf numFmtId="172" fontId="70" fillId="41" borderId="86" xfId="14" applyFont="1" applyFill="1" applyBorder="1" applyAlignment="1">
      <alignment vertical="center" wrapText="1"/>
    </xf>
    <xf numFmtId="183" fontId="0" fillId="0" borderId="0" xfId="6" applyNumberFormat="1" applyFont="1" applyAlignment="1"/>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0" fontId="7" fillId="0" borderId="13" xfId="0" applyFont="1" applyBorder="1"/>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68" fontId="6" fillId="14" borderId="21" xfId="0" applyNumberFormat="1" applyFont="1" applyFill="1" applyBorder="1" applyAlignment="1">
      <alignment horizontal="center" vertical="center" wrapText="1" readingOrder="1"/>
    </xf>
    <xf numFmtId="0" fontId="7" fillId="0" borderId="24" xfId="0" applyFont="1" applyBorder="1"/>
    <xf numFmtId="168"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Border="1" applyAlignment="1">
      <alignment horizontal="center" vertical="center" textRotation="90" wrapText="1"/>
    </xf>
    <xf numFmtId="0" fontId="6" fillId="0" borderId="52"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0" fontId="72" fillId="33" borderId="96" xfId="15" applyFont="1" applyFill="1" applyBorder="1" applyAlignment="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2" fontId="70" fillId="39" borderId="95" xfId="14" applyFont="1" applyFill="1" applyBorder="1" applyAlignment="1">
      <alignment horizontal="center" vertical="center" wrapText="1"/>
    </xf>
    <xf numFmtId="172" fontId="70" fillId="39" borderId="94" xfId="14" applyFont="1" applyFill="1" applyBorder="1" applyAlignment="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5" xfId="14" applyFont="1" applyFill="1" applyBorder="1" applyAlignment="1">
      <alignment horizontal="center" vertical="center" wrapText="1"/>
    </xf>
    <xf numFmtId="172" fontId="70" fillId="40" borderId="94" xfId="14" applyFont="1" applyFill="1" applyBorder="1" applyAlignment="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Alignment="1">
      <alignment horizontal="center" vertical="center" wrapText="1"/>
    </xf>
    <xf numFmtId="0" fontId="12" fillId="0" borderId="75" xfId="15"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182" fontId="10" fillId="31" borderId="86" xfId="19" applyNumberFormat="1" applyFont="1" applyFill="1" applyBorder="1" applyAlignment="1" applyProtection="1">
      <alignment horizontal="center" vertical="center" wrapText="1"/>
    </xf>
    <xf numFmtId="182" fontId="1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2">
    <dxf>
      <numFmt numFmtId="183" formatCode="_-&quot;$&quot;* #,##0_-;\-&quot;$&quot;* #,##0_-;_-&quot;$&quot;* &quot;-&quot;??_-;_-@_-"/>
    </dxf>
    <dxf>
      <numFmt numFmtId="184" formatCode="_-&quot;$&quot;* #,##0.0_-;\-&quot;$&quot;* #,##0.0_-;_-&quot;$&quot;* &quot;-&quot;??_-;_-@_-"/>
    </dxf>
  </dxfs>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a Correa Guarín" refreshedDate="44907.641101041663" createdVersion="6" refreshedVersion="6" minRefreshableVersion="3" recordCount="56">
  <cacheSource type="worksheet">
    <worksheetSource ref="D11:E67" sheet="Hoja1"/>
  </cacheSource>
  <cacheFields count="2">
    <cacheField name="pospre" numFmtId="0">
      <sharedItems count="6">
        <s v="Servicios de Investigación"/>
        <s v="Otros servicios profesionales, técnicos y empresariales n.c.p."/>
        <s v="Servicios de apoyo educativo"/>
        <s v="Otros servicios de apoyo n.c.p."/>
        <s v="'Servicios de soporte en tecnologías de la información (TI)"/>
        <s v="Derechos de uso de programas informáticos_x000a_"/>
      </sharedItems>
    </cacheField>
    <cacheField name="TOTAL " numFmtId="0">
      <sharedItems containsSemiMixedTypes="0" containsString="0" containsNumber="1" containsInteger="1" minValue="0" maxValue="8502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n v="4666665"/>
  </r>
  <r>
    <x v="1"/>
    <n v="28500000"/>
  </r>
  <r>
    <x v="0"/>
    <n v="52000000"/>
  </r>
  <r>
    <x v="0"/>
    <n v="0"/>
  </r>
  <r>
    <x v="1"/>
    <n v="0"/>
  </r>
  <r>
    <x v="0"/>
    <n v="285152630"/>
  </r>
  <r>
    <x v="1"/>
    <n v="0"/>
  </r>
  <r>
    <x v="0"/>
    <n v="0"/>
  </r>
  <r>
    <x v="1"/>
    <n v="0"/>
  </r>
  <r>
    <x v="0"/>
    <n v="94666665"/>
  </r>
  <r>
    <x v="1"/>
    <n v="29973333"/>
  </r>
  <r>
    <x v="0"/>
    <n v="0"/>
  </r>
  <r>
    <x v="1"/>
    <n v="0"/>
  </r>
  <r>
    <x v="0"/>
    <n v="86356060"/>
  </r>
  <r>
    <x v="1"/>
    <n v="0"/>
  </r>
  <r>
    <x v="0"/>
    <n v="0"/>
  </r>
  <r>
    <x v="1"/>
    <n v="0"/>
  </r>
  <r>
    <x v="0"/>
    <n v="148666665"/>
  </r>
  <r>
    <x v="1"/>
    <n v="0"/>
  </r>
  <r>
    <x v="0"/>
    <n v="0"/>
  </r>
  <r>
    <x v="1"/>
    <n v="0"/>
  </r>
  <r>
    <x v="0"/>
    <n v="282010000"/>
  </r>
  <r>
    <x v="2"/>
    <n v="5800000"/>
  </r>
  <r>
    <x v="1"/>
    <n v="0"/>
  </r>
  <r>
    <x v="0"/>
    <n v="0"/>
  </r>
  <r>
    <x v="1"/>
    <n v="0"/>
  </r>
  <r>
    <x v="0"/>
    <n v="33333333"/>
  </r>
  <r>
    <x v="2"/>
    <n v="5000000"/>
  </r>
  <r>
    <x v="1"/>
    <n v="48669999"/>
  </r>
  <r>
    <x v="0"/>
    <n v="0"/>
  </r>
  <r>
    <x v="1"/>
    <n v="0"/>
  </r>
  <r>
    <x v="0"/>
    <n v="59404160"/>
  </r>
  <r>
    <x v="1"/>
    <n v="7700000"/>
  </r>
  <r>
    <x v="2"/>
    <n v="373000000"/>
  </r>
  <r>
    <x v="1"/>
    <n v="48753333"/>
  </r>
  <r>
    <x v="0"/>
    <n v="0"/>
  </r>
  <r>
    <x v="1"/>
    <n v="0"/>
  </r>
  <r>
    <x v="2"/>
    <n v="602430000"/>
  </r>
  <r>
    <x v="1"/>
    <n v="60613166"/>
  </r>
  <r>
    <x v="1"/>
    <n v="40000000"/>
  </r>
  <r>
    <x v="2"/>
    <n v="850200000"/>
  </r>
  <r>
    <x v="0"/>
    <n v="0"/>
  </r>
  <r>
    <x v="1"/>
    <n v="0"/>
  </r>
  <r>
    <x v="2"/>
    <n v="616757600"/>
  </r>
  <r>
    <x v="1"/>
    <n v="60670006"/>
  </r>
  <r>
    <x v="2"/>
    <n v="470366767"/>
  </r>
  <r>
    <x v="0"/>
    <n v="0"/>
  </r>
  <r>
    <x v="1"/>
    <n v="0"/>
  </r>
  <r>
    <x v="2"/>
    <n v="690727806"/>
  </r>
  <r>
    <x v="1"/>
    <n v="60613173"/>
  </r>
  <r>
    <x v="0"/>
    <n v="0"/>
  </r>
  <r>
    <x v="1"/>
    <n v="0"/>
  </r>
  <r>
    <x v="1"/>
    <n v="805435922"/>
  </r>
  <r>
    <x v="3"/>
    <n v="22348444"/>
  </r>
  <r>
    <x v="4"/>
    <n v="180975200"/>
  </r>
  <r>
    <x v="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2">
    <pivotField axis="axisRow" showAll="0">
      <items count="7">
        <item x="5"/>
        <item x="3"/>
        <item x="1"/>
        <item x="2"/>
        <item x="0"/>
        <item x="4"/>
        <item t="default"/>
      </items>
    </pivotField>
    <pivotField dataField="1" showAll="0"/>
  </pivotFields>
  <rowFields count="1">
    <field x="0"/>
  </rowFields>
  <rowItems count="7">
    <i>
      <x/>
    </i>
    <i>
      <x v="1"/>
    </i>
    <i>
      <x v="2"/>
    </i>
    <i>
      <x v="3"/>
    </i>
    <i>
      <x v="4"/>
    </i>
    <i>
      <x v="5"/>
    </i>
    <i t="grand">
      <x/>
    </i>
  </rowItems>
  <colItems count="1">
    <i/>
  </colItems>
  <dataFields count="1">
    <dataField name="Suma de TOTAL " fld="1" baseField="0" baseItem="0" numFmtId="183"/>
  </dataFields>
  <formats count="2">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795" t="s">
        <v>0</v>
      </c>
      <c r="F1" s="796"/>
      <c r="G1" s="796"/>
      <c r="H1" s="796"/>
      <c r="I1" s="796"/>
      <c r="J1" s="796"/>
      <c r="K1" s="796"/>
      <c r="L1" s="796"/>
      <c r="M1" s="796"/>
      <c r="N1" s="796"/>
      <c r="O1" s="796"/>
      <c r="P1" s="796"/>
      <c r="Q1" s="796"/>
      <c r="R1" s="796"/>
      <c r="S1" s="796"/>
      <c r="T1" s="796"/>
      <c r="U1" s="796"/>
      <c r="V1" s="796"/>
      <c r="W1" s="797"/>
      <c r="X1" s="3"/>
      <c r="Y1" s="800" t="s">
        <v>1</v>
      </c>
      <c r="Z1" s="777"/>
      <c r="AA1" s="777"/>
      <c r="AB1" s="778"/>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6"/>
      <c r="F2" s="796"/>
      <c r="G2" s="796"/>
      <c r="H2" s="796"/>
      <c r="I2" s="796"/>
      <c r="J2" s="796"/>
      <c r="K2" s="796"/>
      <c r="L2" s="796"/>
      <c r="M2" s="796"/>
      <c r="N2" s="796"/>
      <c r="O2" s="796"/>
      <c r="P2" s="796"/>
      <c r="Q2" s="796"/>
      <c r="R2" s="796"/>
      <c r="S2" s="796"/>
      <c r="T2" s="796"/>
      <c r="U2" s="796"/>
      <c r="V2" s="796"/>
      <c r="W2" s="797"/>
      <c r="X2" s="3"/>
      <c r="Y2" s="800" t="s">
        <v>2</v>
      </c>
      <c r="Z2" s="777"/>
      <c r="AA2" s="777"/>
      <c r="AB2" s="778"/>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6"/>
      <c r="F3" s="796"/>
      <c r="G3" s="796"/>
      <c r="H3" s="796"/>
      <c r="I3" s="796"/>
      <c r="J3" s="796"/>
      <c r="K3" s="796"/>
      <c r="L3" s="796"/>
      <c r="M3" s="796"/>
      <c r="N3" s="796"/>
      <c r="O3" s="796"/>
      <c r="P3" s="796"/>
      <c r="Q3" s="796"/>
      <c r="R3" s="796"/>
      <c r="S3" s="796"/>
      <c r="T3" s="796"/>
      <c r="U3" s="796"/>
      <c r="V3" s="796"/>
      <c r="W3" s="797"/>
      <c r="X3" s="3"/>
      <c r="Y3" s="801" t="s">
        <v>3</v>
      </c>
      <c r="Z3" s="777"/>
      <c r="AA3" s="777"/>
      <c r="AB3" s="778"/>
      <c r="AC3" s="802" t="s">
        <v>4</v>
      </c>
      <c r="AD3" s="803"/>
      <c r="AE3" s="803"/>
      <c r="AF3" s="803"/>
      <c r="AG3" s="803"/>
      <c r="AH3" s="803"/>
      <c r="AI3" s="803"/>
      <c r="AJ3" s="803"/>
      <c r="AK3" s="803"/>
      <c r="AL3" s="803"/>
      <c r="AM3" s="803"/>
      <c r="AN3" s="803"/>
      <c r="AO3" s="803"/>
      <c r="AP3" s="804"/>
      <c r="AQ3" s="4"/>
      <c r="AR3" s="4"/>
      <c r="AS3" s="4"/>
      <c r="AT3" s="5"/>
      <c r="AU3" s="5"/>
      <c r="AV3" s="5"/>
      <c r="AW3" s="5"/>
    </row>
    <row r="4" spans="1:57" ht="15.75" customHeight="1">
      <c r="A4" s="1"/>
      <c r="B4" s="1"/>
      <c r="C4" s="1"/>
      <c r="D4" s="6"/>
      <c r="E4" s="798"/>
      <c r="F4" s="798"/>
      <c r="G4" s="798"/>
      <c r="H4" s="798"/>
      <c r="I4" s="798"/>
      <c r="J4" s="798"/>
      <c r="K4" s="798"/>
      <c r="L4" s="798"/>
      <c r="M4" s="798"/>
      <c r="N4" s="798"/>
      <c r="O4" s="798"/>
      <c r="P4" s="798"/>
      <c r="Q4" s="798"/>
      <c r="R4" s="798"/>
      <c r="S4" s="798"/>
      <c r="T4" s="798"/>
      <c r="U4" s="798"/>
      <c r="V4" s="798"/>
      <c r="W4" s="799"/>
      <c r="X4" s="7"/>
      <c r="Y4" s="800" t="s">
        <v>5</v>
      </c>
      <c r="Z4" s="777"/>
      <c r="AA4" s="777"/>
      <c r="AB4" s="778"/>
      <c r="AC4" s="805"/>
      <c r="AD4" s="796"/>
      <c r="AE4" s="796"/>
      <c r="AF4" s="796"/>
      <c r="AG4" s="796"/>
      <c r="AH4" s="796"/>
      <c r="AI4" s="796"/>
      <c r="AJ4" s="796"/>
      <c r="AK4" s="796"/>
      <c r="AL4" s="796"/>
      <c r="AM4" s="796"/>
      <c r="AN4" s="796"/>
      <c r="AO4" s="796"/>
      <c r="AP4" s="797"/>
      <c r="AQ4" s="4"/>
      <c r="AR4" s="4"/>
      <c r="AS4" s="4"/>
      <c r="AT4" s="5"/>
      <c r="AU4" s="5"/>
      <c r="AV4" s="5"/>
      <c r="AW4" s="5"/>
    </row>
    <row r="5" spans="1:57" ht="12" customHeight="1">
      <c r="A5" s="8" t="s">
        <v>6</v>
      </c>
      <c r="B5" s="9"/>
      <c r="C5" s="9"/>
      <c r="D5" s="10"/>
      <c r="E5" s="807" t="s">
        <v>7</v>
      </c>
      <c r="F5" s="777"/>
      <c r="G5" s="777"/>
      <c r="H5" s="777"/>
      <c r="I5" s="777"/>
      <c r="J5" s="777"/>
      <c r="K5" s="777"/>
      <c r="L5" s="777"/>
      <c r="M5" s="777"/>
      <c r="N5" s="777"/>
      <c r="O5" s="777"/>
      <c r="P5" s="777"/>
      <c r="Q5" s="777"/>
      <c r="R5" s="777"/>
      <c r="S5" s="777"/>
      <c r="T5" s="777"/>
      <c r="U5" s="777"/>
      <c r="V5" s="777"/>
      <c r="W5" s="777"/>
      <c r="X5" s="777"/>
      <c r="Y5" s="777"/>
      <c r="Z5" s="777"/>
      <c r="AA5" s="777"/>
      <c r="AB5" s="792"/>
      <c r="AC5" s="805"/>
      <c r="AD5" s="796"/>
      <c r="AE5" s="796"/>
      <c r="AF5" s="796"/>
      <c r="AG5" s="796"/>
      <c r="AH5" s="796"/>
      <c r="AI5" s="796"/>
      <c r="AJ5" s="796"/>
      <c r="AK5" s="796"/>
      <c r="AL5" s="796"/>
      <c r="AM5" s="796"/>
      <c r="AN5" s="796"/>
      <c r="AO5" s="796"/>
      <c r="AP5" s="797"/>
      <c r="AQ5" s="4"/>
      <c r="AR5" s="4"/>
      <c r="AS5" s="4"/>
      <c r="AT5" s="5"/>
      <c r="AU5" s="5"/>
      <c r="AV5" s="5"/>
      <c r="AW5" s="5"/>
      <c r="AX5" s="5"/>
      <c r="AY5" s="5"/>
      <c r="AZ5" s="5"/>
      <c r="BA5" s="5"/>
      <c r="BB5" s="5"/>
      <c r="BC5" s="5"/>
      <c r="BD5" s="5"/>
      <c r="BE5" s="4"/>
    </row>
    <row r="6" spans="1:57" ht="12" customHeight="1">
      <c r="A6" s="788" t="s">
        <v>8</v>
      </c>
      <c r="B6" s="777"/>
      <c r="C6" s="777"/>
      <c r="D6" s="778"/>
      <c r="E6" s="788" t="s">
        <v>9</v>
      </c>
      <c r="F6" s="777"/>
      <c r="G6" s="777"/>
      <c r="H6" s="777"/>
      <c r="I6" s="777"/>
      <c r="J6" s="777"/>
      <c r="K6" s="777"/>
      <c r="L6" s="777"/>
      <c r="M6" s="777"/>
      <c r="N6" s="777"/>
      <c r="O6" s="777"/>
      <c r="P6" s="777"/>
      <c r="Q6" s="777"/>
      <c r="R6" s="777"/>
      <c r="S6" s="777"/>
      <c r="T6" s="777"/>
      <c r="U6" s="777"/>
      <c r="V6" s="777"/>
      <c r="W6" s="777"/>
      <c r="X6" s="777"/>
      <c r="Y6" s="777"/>
      <c r="Z6" s="777"/>
      <c r="AA6" s="777"/>
      <c r="AB6" s="777"/>
      <c r="AC6" s="805"/>
      <c r="AD6" s="796"/>
      <c r="AE6" s="796"/>
      <c r="AF6" s="796"/>
      <c r="AG6" s="796"/>
      <c r="AH6" s="796"/>
      <c r="AI6" s="796"/>
      <c r="AJ6" s="796"/>
      <c r="AK6" s="796"/>
      <c r="AL6" s="796"/>
      <c r="AM6" s="796"/>
      <c r="AN6" s="796"/>
      <c r="AO6" s="796"/>
      <c r="AP6" s="797"/>
      <c r="AQ6" s="4"/>
      <c r="AR6" s="4"/>
      <c r="AS6" s="4"/>
      <c r="AT6" s="5"/>
      <c r="AU6" s="5"/>
      <c r="AV6" s="5"/>
      <c r="AW6" s="5"/>
      <c r="AX6" s="5"/>
      <c r="AY6" s="5"/>
      <c r="AZ6" s="5"/>
      <c r="BA6" s="5"/>
      <c r="BB6" s="5"/>
      <c r="BC6" s="5"/>
      <c r="BD6" s="5"/>
      <c r="BE6" s="4"/>
    </row>
    <row r="7" spans="1:57" ht="12" customHeight="1">
      <c r="A7" s="789" t="s">
        <v>10</v>
      </c>
      <c r="B7" s="777"/>
      <c r="C7" s="777"/>
      <c r="D7" s="778"/>
      <c r="E7" s="789" t="s">
        <v>11</v>
      </c>
      <c r="F7" s="777"/>
      <c r="G7" s="777"/>
      <c r="H7" s="777"/>
      <c r="I7" s="777"/>
      <c r="J7" s="777"/>
      <c r="K7" s="777"/>
      <c r="L7" s="777"/>
      <c r="M7" s="777"/>
      <c r="N7" s="777"/>
      <c r="O7" s="777"/>
      <c r="P7" s="777"/>
      <c r="Q7" s="777"/>
      <c r="R7" s="777"/>
      <c r="S7" s="777"/>
      <c r="T7" s="777"/>
      <c r="U7" s="777"/>
      <c r="V7" s="777"/>
      <c r="W7" s="777"/>
      <c r="X7" s="777"/>
      <c r="Y7" s="777"/>
      <c r="Z7" s="777"/>
      <c r="AA7" s="777"/>
      <c r="AB7" s="777"/>
      <c r="AC7" s="805"/>
      <c r="AD7" s="796"/>
      <c r="AE7" s="796"/>
      <c r="AF7" s="796"/>
      <c r="AG7" s="796"/>
      <c r="AH7" s="796"/>
      <c r="AI7" s="796"/>
      <c r="AJ7" s="796"/>
      <c r="AK7" s="796"/>
      <c r="AL7" s="796"/>
      <c r="AM7" s="796"/>
      <c r="AN7" s="796"/>
      <c r="AO7" s="796"/>
      <c r="AP7" s="797"/>
      <c r="AQ7" s="4"/>
      <c r="AR7" s="4"/>
      <c r="AS7" s="4"/>
      <c r="AT7" s="5"/>
      <c r="AU7" s="5"/>
      <c r="AV7" s="5"/>
      <c r="AW7" s="5"/>
      <c r="AX7" s="5"/>
      <c r="AY7" s="5"/>
      <c r="AZ7" s="5"/>
      <c r="BA7" s="5"/>
      <c r="BB7" s="5"/>
      <c r="BC7" s="5"/>
      <c r="BD7" s="5"/>
      <c r="BE7" s="4"/>
    </row>
    <row r="8" spans="1:57" ht="12" customHeight="1">
      <c r="A8" s="789" t="s">
        <v>12</v>
      </c>
      <c r="B8" s="777"/>
      <c r="C8" s="777"/>
      <c r="D8" s="778"/>
      <c r="E8" s="789" t="s">
        <v>13</v>
      </c>
      <c r="F8" s="777"/>
      <c r="G8" s="777"/>
      <c r="H8" s="777"/>
      <c r="I8" s="777"/>
      <c r="J8" s="777"/>
      <c r="K8" s="777"/>
      <c r="L8" s="777"/>
      <c r="M8" s="777"/>
      <c r="N8" s="777"/>
      <c r="O8" s="777"/>
      <c r="P8" s="777"/>
      <c r="Q8" s="777"/>
      <c r="R8" s="777"/>
      <c r="S8" s="777"/>
      <c r="T8" s="777"/>
      <c r="U8" s="777"/>
      <c r="V8" s="777"/>
      <c r="W8" s="777"/>
      <c r="X8" s="777"/>
      <c r="Y8" s="777"/>
      <c r="Z8" s="777"/>
      <c r="AA8" s="777"/>
      <c r="AB8" s="777"/>
      <c r="AC8" s="805"/>
      <c r="AD8" s="796"/>
      <c r="AE8" s="796"/>
      <c r="AF8" s="796"/>
      <c r="AG8" s="796"/>
      <c r="AH8" s="796"/>
      <c r="AI8" s="796"/>
      <c r="AJ8" s="796"/>
      <c r="AK8" s="796"/>
      <c r="AL8" s="796"/>
      <c r="AM8" s="796"/>
      <c r="AN8" s="796"/>
      <c r="AO8" s="796"/>
      <c r="AP8" s="797"/>
      <c r="AQ8" s="4"/>
      <c r="AR8" s="4"/>
      <c r="AS8" s="4"/>
      <c r="AT8" s="5"/>
      <c r="AU8" s="5"/>
      <c r="AV8" s="5"/>
      <c r="AW8" s="5"/>
      <c r="AX8" s="5"/>
      <c r="AY8" s="5"/>
      <c r="AZ8" s="5"/>
      <c r="BA8" s="5"/>
      <c r="BB8" s="5"/>
      <c r="BC8" s="5"/>
      <c r="BD8" s="5"/>
      <c r="BE8" s="4"/>
    </row>
    <row r="9" spans="1:57" ht="27.75" customHeight="1">
      <c r="A9" s="789" t="s">
        <v>14</v>
      </c>
      <c r="B9" s="777"/>
      <c r="C9" s="777"/>
      <c r="D9" s="778"/>
      <c r="E9" s="789" t="s">
        <v>15</v>
      </c>
      <c r="F9" s="777"/>
      <c r="G9" s="777"/>
      <c r="H9" s="777"/>
      <c r="I9" s="777"/>
      <c r="J9" s="777"/>
      <c r="K9" s="777"/>
      <c r="L9" s="777"/>
      <c r="M9" s="777"/>
      <c r="N9" s="777"/>
      <c r="O9" s="777"/>
      <c r="P9" s="777"/>
      <c r="Q9" s="777"/>
      <c r="R9" s="777"/>
      <c r="S9" s="777"/>
      <c r="T9" s="777"/>
      <c r="U9" s="777"/>
      <c r="V9" s="777"/>
      <c r="W9" s="777"/>
      <c r="X9" s="777"/>
      <c r="Y9" s="777"/>
      <c r="Z9" s="777"/>
      <c r="AA9" s="777"/>
      <c r="AB9" s="777"/>
      <c r="AC9" s="806"/>
      <c r="AD9" s="798"/>
      <c r="AE9" s="798"/>
      <c r="AF9" s="798"/>
      <c r="AG9" s="798"/>
      <c r="AH9" s="798"/>
      <c r="AI9" s="798"/>
      <c r="AJ9" s="798"/>
      <c r="AK9" s="798"/>
      <c r="AL9" s="798"/>
      <c r="AM9" s="798"/>
      <c r="AN9" s="798"/>
      <c r="AO9" s="798"/>
      <c r="AP9" s="799"/>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790" t="s">
        <v>31</v>
      </c>
      <c r="Q10" s="778"/>
      <c r="R10" s="791" t="s">
        <v>32</v>
      </c>
      <c r="S10" s="777"/>
      <c r="T10" s="777"/>
      <c r="U10" s="777"/>
      <c r="V10" s="792"/>
      <c r="W10" s="16"/>
      <c r="X10" s="16"/>
      <c r="Y10" s="793" t="s">
        <v>33</v>
      </c>
      <c r="Z10" s="777"/>
      <c r="AA10" s="777"/>
      <c r="AB10" s="792"/>
      <c r="AC10" s="794">
        <v>2020</v>
      </c>
      <c r="AD10" s="777"/>
      <c r="AE10" s="777"/>
      <c r="AF10" s="777"/>
      <c r="AG10" s="777"/>
      <c r="AH10" s="777"/>
      <c r="AI10" s="777"/>
      <c r="AJ10" s="777"/>
      <c r="AK10" s="777"/>
      <c r="AL10" s="777"/>
      <c r="AM10" s="777"/>
      <c r="AN10" s="778"/>
      <c r="AO10" s="794">
        <v>2021</v>
      </c>
      <c r="AP10" s="778"/>
      <c r="AQ10" s="786" t="s">
        <v>34</v>
      </c>
      <c r="AR10" s="777"/>
      <c r="AS10" s="777"/>
      <c r="AT10" s="777"/>
      <c r="AU10" s="777"/>
      <c r="AV10" s="777"/>
      <c r="AW10" s="777"/>
      <c r="AX10" s="777"/>
      <c r="AY10" s="777"/>
      <c r="AZ10" s="778"/>
      <c r="BA10" s="787" t="s">
        <v>35</v>
      </c>
      <c r="BB10" s="777"/>
      <c r="BC10" s="777"/>
      <c r="BD10" s="778"/>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76" t="s">
        <v>210</v>
      </c>
      <c r="G49" s="777"/>
      <c r="H49" s="777"/>
      <c r="I49" s="777"/>
      <c r="J49" s="777"/>
      <c r="K49" s="777"/>
      <c r="L49" s="777"/>
      <c r="M49" s="777"/>
      <c r="N49" s="777"/>
      <c r="O49" s="777"/>
      <c r="P49" s="777"/>
      <c r="Q49" s="777"/>
      <c r="R49" s="777"/>
      <c r="S49" s="777"/>
      <c r="T49" s="777"/>
      <c r="U49" s="777"/>
      <c r="V49" s="778"/>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779" t="s">
        <v>211</v>
      </c>
      <c r="G50" s="777"/>
      <c r="H50" s="777"/>
      <c r="I50" s="777"/>
      <c r="J50" s="777"/>
      <c r="K50" s="777"/>
      <c r="L50" s="777"/>
      <c r="M50" s="777"/>
      <c r="N50" s="777"/>
      <c r="O50" s="777"/>
      <c r="P50" s="777"/>
      <c r="Q50" s="777"/>
      <c r="R50" s="777"/>
      <c r="S50" s="777"/>
      <c r="T50" s="777"/>
      <c r="U50" s="777"/>
      <c r="V50" s="778"/>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780" t="s">
        <v>212</v>
      </c>
      <c r="D51" s="777"/>
      <c r="E51" s="777"/>
      <c r="F51" s="777"/>
      <c r="G51" s="777"/>
      <c r="H51" s="777"/>
      <c r="I51" s="777"/>
      <c r="J51" s="777"/>
      <c r="K51" s="777"/>
      <c r="L51" s="777"/>
      <c r="M51" s="777"/>
      <c r="N51" s="777"/>
      <c r="O51" s="777"/>
      <c r="P51" s="777"/>
      <c r="Q51" s="777"/>
      <c r="R51" s="777"/>
      <c r="S51" s="777"/>
      <c r="T51" s="777"/>
      <c r="U51" s="777"/>
      <c r="V51" s="778"/>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781" t="s">
        <v>213</v>
      </c>
      <c r="B52" s="777"/>
      <c r="C52" s="777"/>
      <c r="D52" s="777"/>
      <c r="E52" s="777"/>
      <c r="F52" s="777"/>
      <c r="G52" s="777"/>
      <c r="H52" s="777"/>
      <c r="I52" s="777"/>
      <c r="J52" s="777"/>
      <c r="K52" s="777"/>
      <c r="L52" s="777"/>
      <c r="M52" s="777"/>
      <c r="N52" s="777"/>
      <c r="O52" s="777"/>
      <c r="P52" s="777"/>
      <c r="Q52" s="777"/>
      <c r="R52" s="777"/>
      <c r="S52" s="777"/>
      <c r="T52" s="777"/>
      <c r="U52" s="777"/>
      <c r="V52" s="778"/>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782"/>
      <c r="C54" s="774"/>
      <c r="D54" s="775"/>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783"/>
      <c r="B55" s="774"/>
      <c r="C55" s="774"/>
      <c r="D55" s="775"/>
      <c r="E55" s="783" t="s">
        <v>214</v>
      </c>
      <c r="F55" s="774"/>
      <c r="G55" s="774"/>
      <c r="H55" s="774"/>
      <c r="I55" s="775"/>
      <c r="J55" s="783" t="s">
        <v>215</v>
      </c>
      <c r="K55" s="774"/>
      <c r="L55" s="774"/>
      <c r="M55" s="774"/>
      <c r="N55" s="775"/>
      <c r="O55" s="149"/>
      <c r="P55" s="149"/>
      <c r="Q55" s="783" t="s">
        <v>216</v>
      </c>
      <c r="R55" s="774"/>
      <c r="S55" s="774"/>
      <c r="T55" s="774"/>
      <c r="U55" s="775"/>
      <c r="V55" s="150"/>
      <c r="W55" s="151"/>
      <c r="X55" s="151"/>
      <c r="Y55" s="783" t="s">
        <v>217</v>
      </c>
      <c r="Z55" s="774"/>
      <c r="AA55" s="775"/>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784"/>
      <c r="B56" s="774"/>
      <c r="C56" s="774"/>
      <c r="D56" s="775"/>
      <c r="E56" s="784" t="s">
        <v>218</v>
      </c>
      <c r="F56" s="774"/>
      <c r="G56" s="774"/>
      <c r="H56" s="774"/>
      <c r="I56" s="775"/>
      <c r="J56" s="785" t="s">
        <v>219</v>
      </c>
      <c r="K56" s="774"/>
      <c r="L56" s="774"/>
      <c r="M56" s="774"/>
      <c r="N56" s="775"/>
      <c r="O56" s="150"/>
      <c r="P56" s="150"/>
      <c r="Q56" s="785" t="s">
        <v>220</v>
      </c>
      <c r="R56" s="774"/>
      <c r="S56" s="774"/>
      <c r="T56" s="774"/>
      <c r="U56" s="775"/>
      <c r="V56" s="150"/>
      <c r="W56" s="153"/>
      <c r="X56" s="153"/>
      <c r="Y56" s="785" t="s">
        <v>192</v>
      </c>
      <c r="Z56" s="774"/>
      <c r="AA56" s="775"/>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73"/>
      <c r="Z57" s="774"/>
      <c r="AA57" s="774"/>
      <c r="AB57" s="775"/>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20"/>
      <c r="B1" s="796"/>
      <c r="C1" s="796"/>
      <c r="D1" s="796"/>
      <c r="E1" s="796"/>
      <c r="F1" s="796"/>
      <c r="G1" s="796"/>
      <c r="H1" s="796"/>
      <c r="I1" s="796"/>
      <c r="J1" s="796"/>
      <c r="K1" s="797"/>
      <c r="L1" s="821" t="s">
        <v>221</v>
      </c>
      <c r="M1" s="803"/>
      <c r="N1" s="803"/>
      <c r="O1" s="803"/>
      <c r="P1" s="803"/>
      <c r="Q1" s="803"/>
      <c r="R1" s="803"/>
      <c r="S1" s="803"/>
      <c r="T1" s="803"/>
      <c r="U1" s="803"/>
      <c r="V1" s="803"/>
      <c r="W1" s="803"/>
      <c r="X1" s="803"/>
      <c r="Y1" s="803"/>
      <c r="Z1" s="803"/>
      <c r="AA1" s="159"/>
      <c r="AB1" s="159"/>
      <c r="AC1" s="822" t="s">
        <v>222</v>
      </c>
      <c r="AD1" s="777"/>
      <c r="AE1" s="777"/>
      <c r="AF1" s="778"/>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6"/>
      <c r="B2" s="796"/>
      <c r="C2" s="796"/>
      <c r="D2" s="796"/>
      <c r="E2" s="796"/>
      <c r="F2" s="796"/>
      <c r="G2" s="796"/>
      <c r="H2" s="796"/>
      <c r="I2" s="796"/>
      <c r="J2" s="796"/>
      <c r="K2" s="797"/>
      <c r="L2" s="796"/>
      <c r="M2" s="796"/>
      <c r="N2" s="796"/>
      <c r="O2" s="796"/>
      <c r="P2" s="796"/>
      <c r="Q2" s="796"/>
      <c r="R2" s="796"/>
      <c r="S2" s="796"/>
      <c r="T2" s="796"/>
      <c r="U2" s="796"/>
      <c r="V2" s="796"/>
      <c r="W2" s="796"/>
      <c r="X2" s="796"/>
      <c r="Y2" s="796"/>
      <c r="Z2" s="796"/>
      <c r="AA2" s="163"/>
      <c r="AB2" s="163"/>
      <c r="AC2" s="823" t="s">
        <v>223</v>
      </c>
      <c r="AD2" s="803"/>
      <c r="AE2" s="803"/>
      <c r="AF2" s="804"/>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6"/>
      <c r="B3" s="796"/>
      <c r="C3" s="796"/>
      <c r="D3" s="796"/>
      <c r="E3" s="796"/>
      <c r="F3" s="796"/>
      <c r="G3" s="796"/>
      <c r="H3" s="796"/>
      <c r="I3" s="796"/>
      <c r="J3" s="796"/>
      <c r="K3" s="797"/>
      <c r="L3" s="796"/>
      <c r="M3" s="796"/>
      <c r="N3" s="796"/>
      <c r="O3" s="796"/>
      <c r="P3" s="796"/>
      <c r="Q3" s="796"/>
      <c r="R3" s="796"/>
      <c r="S3" s="796"/>
      <c r="T3" s="796"/>
      <c r="U3" s="796"/>
      <c r="V3" s="796"/>
      <c r="W3" s="796"/>
      <c r="X3" s="796"/>
      <c r="Y3" s="796"/>
      <c r="Z3" s="796"/>
      <c r="AA3" s="163"/>
      <c r="AB3" s="163"/>
      <c r="AC3" s="806"/>
      <c r="AD3" s="798"/>
      <c r="AE3" s="798"/>
      <c r="AF3" s="799"/>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6"/>
      <c r="B4" s="796"/>
      <c r="C4" s="796"/>
      <c r="D4" s="796"/>
      <c r="E4" s="796"/>
      <c r="F4" s="796"/>
      <c r="G4" s="796"/>
      <c r="H4" s="796"/>
      <c r="I4" s="796"/>
      <c r="J4" s="796"/>
      <c r="K4" s="797"/>
      <c r="L4" s="796"/>
      <c r="M4" s="796"/>
      <c r="N4" s="796"/>
      <c r="O4" s="796"/>
      <c r="P4" s="796"/>
      <c r="Q4" s="796"/>
      <c r="R4" s="796"/>
      <c r="S4" s="796"/>
      <c r="T4" s="796"/>
      <c r="U4" s="796"/>
      <c r="V4" s="796"/>
      <c r="W4" s="796"/>
      <c r="X4" s="796"/>
      <c r="Y4" s="796"/>
      <c r="Z4" s="796"/>
      <c r="AA4" s="163"/>
      <c r="AB4" s="163"/>
      <c r="AC4" s="822" t="s">
        <v>224</v>
      </c>
      <c r="AD4" s="777"/>
      <c r="AE4" s="777"/>
      <c r="AF4" s="778"/>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6"/>
      <c r="B5" s="796"/>
      <c r="C5" s="796"/>
      <c r="D5" s="796"/>
      <c r="E5" s="796"/>
      <c r="F5" s="796"/>
      <c r="G5" s="796"/>
      <c r="H5" s="796"/>
      <c r="I5" s="796"/>
      <c r="J5" s="796"/>
      <c r="K5" s="797"/>
      <c r="L5" s="796"/>
      <c r="M5" s="796"/>
      <c r="N5" s="796"/>
      <c r="O5" s="796"/>
      <c r="P5" s="796"/>
      <c r="Q5" s="796"/>
      <c r="R5" s="796"/>
      <c r="S5" s="796"/>
      <c r="T5" s="796"/>
      <c r="U5" s="796"/>
      <c r="V5" s="796"/>
      <c r="W5" s="796"/>
      <c r="X5" s="796"/>
      <c r="Y5" s="796"/>
      <c r="Z5" s="796"/>
      <c r="AA5" s="163"/>
      <c r="AB5" s="163"/>
      <c r="AC5" s="822" t="s">
        <v>225</v>
      </c>
      <c r="AD5" s="777"/>
      <c r="AE5" s="777"/>
      <c r="AF5" s="778"/>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16" t="s">
        <v>226</v>
      </c>
      <c r="I6" s="777"/>
      <c r="J6" s="777"/>
      <c r="K6" s="777"/>
      <c r="L6" s="788">
        <v>2020</v>
      </c>
      <c r="M6" s="777"/>
      <c r="N6" s="777"/>
      <c r="O6" s="777"/>
      <c r="P6" s="777"/>
      <c r="Q6" s="777"/>
      <c r="R6" s="777"/>
      <c r="S6" s="777"/>
      <c r="T6" s="777"/>
      <c r="U6" s="777"/>
      <c r="V6" s="777"/>
      <c r="W6" s="777"/>
      <c r="X6" s="777"/>
      <c r="Y6" s="777"/>
      <c r="Z6" s="777"/>
      <c r="AA6" s="777"/>
      <c r="AB6" s="777"/>
      <c r="AC6" s="777"/>
      <c r="AD6" s="777"/>
      <c r="AE6" s="777"/>
      <c r="AF6" s="778"/>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17" t="s">
        <v>227</v>
      </c>
      <c r="B7" s="803"/>
      <c r="C7" s="803"/>
      <c r="D7" s="803"/>
      <c r="E7" s="803"/>
      <c r="F7" s="803"/>
      <c r="G7" s="803"/>
      <c r="H7" s="804"/>
      <c r="I7" s="818" t="s">
        <v>22</v>
      </c>
      <c r="J7" s="813" t="s">
        <v>228</v>
      </c>
      <c r="K7" s="813" t="s">
        <v>229</v>
      </c>
      <c r="L7" s="813" t="s">
        <v>23</v>
      </c>
      <c r="M7" s="813" t="s">
        <v>24</v>
      </c>
      <c r="N7" s="813" t="s">
        <v>25</v>
      </c>
      <c r="O7" s="813" t="s">
        <v>230</v>
      </c>
      <c r="P7" s="813" t="s">
        <v>27</v>
      </c>
      <c r="Q7" s="813" t="s">
        <v>231</v>
      </c>
      <c r="R7" s="813" t="s">
        <v>29</v>
      </c>
      <c r="S7" s="813" t="s">
        <v>30</v>
      </c>
      <c r="T7" s="815" t="s">
        <v>31</v>
      </c>
      <c r="U7" s="778"/>
      <c r="V7" s="815" t="s">
        <v>32</v>
      </c>
      <c r="W7" s="777"/>
      <c r="X7" s="777"/>
      <c r="Y7" s="777"/>
      <c r="Z7" s="777"/>
      <c r="AA7" s="778"/>
      <c r="AB7" s="165"/>
      <c r="AC7" s="819" t="s">
        <v>33</v>
      </c>
      <c r="AD7" s="777"/>
      <c r="AE7" s="777"/>
      <c r="AF7" s="778"/>
      <c r="AG7" s="808" t="s">
        <v>232</v>
      </c>
      <c r="AH7" s="809"/>
      <c r="AI7" s="809"/>
      <c r="AJ7" s="809"/>
      <c r="AK7" s="809"/>
      <c r="AL7" s="809"/>
      <c r="AM7" s="809"/>
      <c r="AN7" s="809"/>
      <c r="AO7" s="809"/>
      <c r="AP7" s="809"/>
      <c r="AQ7" s="809"/>
      <c r="AR7" s="810"/>
      <c r="AS7" s="811" t="s">
        <v>233</v>
      </c>
      <c r="AT7" s="812"/>
      <c r="AU7" s="166" t="s">
        <v>4</v>
      </c>
      <c r="AV7" s="786" t="s">
        <v>34</v>
      </c>
      <c r="AW7" s="777"/>
      <c r="AX7" s="777"/>
      <c r="AY7" s="777"/>
      <c r="AZ7" s="777"/>
      <c r="BA7" s="777"/>
      <c r="BB7" s="777"/>
      <c r="BC7" s="777"/>
      <c r="BD7" s="777"/>
      <c r="BE7" s="778"/>
      <c r="BF7" s="787" t="s">
        <v>35</v>
      </c>
      <c r="BG7" s="777"/>
      <c r="BH7" s="777"/>
      <c r="BI7" s="778"/>
      <c r="BJ7" s="5"/>
      <c r="BK7" s="5"/>
      <c r="BL7" s="5"/>
    </row>
    <row r="8" spans="1:64" ht="51" customHeight="1">
      <c r="A8" s="806"/>
      <c r="B8" s="798"/>
      <c r="C8" s="798"/>
      <c r="D8" s="798"/>
      <c r="E8" s="798"/>
      <c r="F8" s="798"/>
      <c r="G8" s="798"/>
      <c r="H8" s="799"/>
      <c r="I8" s="814"/>
      <c r="J8" s="814"/>
      <c r="K8" s="814"/>
      <c r="L8" s="814"/>
      <c r="M8" s="814"/>
      <c r="N8" s="814"/>
      <c r="O8" s="814"/>
      <c r="P8" s="814"/>
      <c r="Q8" s="814"/>
      <c r="R8" s="814"/>
      <c r="S8" s="814"/>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6"/>
      <c r="M10" s="777"/>
      <c r="N10" s="777"/>
      <c r="O10" s="777"/>
      <c r="P10" s="777"/>
      <c r="Q10" s="777"/>
      <c r="R10" s="777"/>
      <c r="S10" s="777"/>
      <c r="T10" s="777"/>
      <c r="U10" s="777"/>
      <c r="V10" s="777"/>
      <c r="W10" s="777"/>
      <c r="X10" s="777"/>
      <c r="Y10" s="777"/>
      <c r="Z10" s="778"/>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6"/>
      <c r="M12" s="777"/>
      <c r="N12" s="777"/>
      <c r="O12" s="777"/>
      <c r="P12" s="777"/>
      <c r="Q12" s="777"/>
      <c r="R12" s="777"/>
      <c r="S12" s="777"/>
      <c r="T12" s="777"/>
      <c r="U12" s="777"/>
      <c r="V12" s="777"/>
      <c r="W12" s="777"/>
      <c r="X12" s="777"/>
      <c r="Y12" s="777"/>
      <c r="Z12" s="778"/>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6"/>
      <c r="M14" s="777"/>
      <c r="N14" s="777"/>
      <c r="O14" s="777"/>
      <c r="P14" s="777"/>
      <c r="Q14" s="777"/>
      <c r="R14" s="777"/>
      <c r="S14" s="777"/>
      <c r="T14" s="777"/>
      <c r="U14" s="777"/>
      <c r="V14" s="777"/>
      <c r="W14" s="777"/>
      <c r="X14" s="777"/>
      <c r="Y14" s="777"/>
      <c r="Z14" s="778"/>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6"/>
      <c r="M17" s="777"/>
      <c r="N17" s="777"/>
      <c r="O17" s="777"/>
      <c r="P17" s="777"/>
      <c r="Q17" s="777"/>
      <c r="R17" s="777"/>
      <c r="S17" s="777"/>
      <c r="T17" s="777"/>
      <c r="U17" s="777"/>
      <c r="V17" s="777"/>
      <c r="W17" s="777"/>
      <c r="X17" s="777"/>
      <c r="Y17" s="777"/>
      <c r="Z17" s="778"/>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42" t="s">
        <v>300</v>
      </c>
      <c r="M22" s="842">
        <v>84131501</v>
      </c>
      <c r="N22" s="842" t="s">
        <v>290</v>
      </c>
      <c r="O22" s="843" t="s">
        <v>172</v>
      </c>
      <c r="P22" s="842">
        <v>10101</v>
      </c>
      <c r="Q22" s="842" t="s">
        <v>151</v>
      </c>
      <c r="R22" s="842" t="s">
        <v>291</v>
      </c>
      <c r="S22" s="842" t="s">
        <v>292</v>
      </c>
      <c r="T22" s="842" t="s">
        <v>82</v>
      </c>
      <c r="U22" s="842" t="s">
        <v>293</v>
      </c>
      <c r="V22" s="219" t="s">
        <v>51</v>
      </c>
      <c r="W22" s="219" t="s">
        <v>52</v>
      </c>
      <c r="X22" s="186">
        <v>12</v>
      </c>
      <c r="Y22" s="181">
        <v>1</v>
      </c>
      <c r="Z22" s="181" t="s">
        <v>113</v>
      </c>
      <c r="AA22" s="181" t="s">
        <v>296</v>
      </c>
      <c r="AB22" s="842"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4"/>
      <c r="M23" s="834"/>
      <c r="N23" s="834"/>
      <c r="O23" s="834"/>
      <c r="P23" s="834"/>
      <c r="Q23" s="834"/>
      <c r="R23" s="834"/>
      <c r="S23" s="834"/>
      <c r="T23" s="834"/>
      <c r="U23" s="834"/>
      <c r="V23" s="233"/>
      <c r="W23" s="233"/>
      <c r="X23" s="232"/>
      <c r="Y23" s="193"/>
      <c r="Z23" s="193"/>
      <c r="AA23" s="193"/>
      <c r="AB23" s="834"/>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4"/>
      <c r="M24" s="834"/>
      <c r="N24" s="834"/>
      <c r="O24" s="834"/>
      <c r="P24" s="834"/>
      <c r="Q24" s="834"/>
      <c r="R24" s="834"/>
      <c r="S24" s="834"/>
      <c r="T24" s="834"/>
      <c r="U24" s="834"/>
      <c r="V24" s="188" t="s">
        <v>51</v>
      </c>
      <c r="W24" s="188" t="s">
        <v>52</v>
      </c>
      <c r="X24" s="186">
        <v>12</v>
      </c>
      <c r="Y24" s="181">
        <v>1</v>
      </c>
      <c r="Z24" s="181" t="s">
        <v>113</v>
      </c>
      <c r="AA24" s="181" t="s">
        <v>296</v>
      </c>
      <c r="AB24" s="834"/>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4"/>
      <c r="M25" s="834"/>
      <c r="N25" s="834"/>
      <c r="O25" s="834"/>
      <c r="P25" s="834"/>
      <c r="Q25" s="834"/>
      <c r="R25" s="834"/>
      <c r="S25" s="834"/>
      <c r="T25" s="834"/>
      <c r="U25" s="834"/>
      <c r="V25" s="233"/>
      <c r="W25" s="233"/>
      <c r="X25" s="232"/>
      <c r="Y25" s="193"/>
      <c r="Z25" s="193"/>
      <c r="AA25" s="193"/>
      <c r="AB25" s="834"/>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4"/>
      <c r="M26" s="834"/>
      <c r="N26" s="834"/>
      <c r="O26" s="834"/>
      <c r="P26" s="834"/>
      <c r="Q26" s="834"/>
      <c r="R26" s="834"/>
      <c r="S26" s="834"/>
      <c r="T26" s="834"/>
      <c r="U26" s="834"/>
      <c r="V26" s="188" t="s">
        <v>51</v>
      </c>
      <c r="W26" s="188" t="s">
        <v>52</v>
      </c>
      <c r="X26" s="186">
        <v>12</v>
      </c>
      <c r="Y26" s="181">
        <v>1</v>
      </c>
      <c r="Z26" s="181" t="s">
        <v>113</v>
      </c>
      <c r="AA26" s="181" t="s">
        <v>296</v>
      </c>
      <c r="AB26" s="834"/>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4"/>
      <c r="M27" s="834"/>
      <c r="N27" s="834"/>
      <c r="O27" s="834"/>
      <c r="P27" s="834"/>
      <c r="Q27" s="834"/>
      <c r="R27" s="834"/>
      <c r="S27" s="834"/>
      <c r="T27" s="834"/>
      <c r="U27" s="834"/>
      <c r="V27" s="233"/>
      <c r="W27" s="233"/>
      <c r="X27" s="232"/>
      <c r="Y27" s="193"/>
      <c r="Z27" s="193"/>
      <c r="AA27" s="193"/>
      <c r="AB27" s="834"/>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4"/>
      <c r="M28" s="834"/>
      <c r="N28" s="834"/>
      <c r="O28" s="834"/>
      <c r="P28" s="834"/>
      <c r="Q28" s="834"/>
      <c r="R28" s="834"/>
      <c r="S28" s="834"/>
      <c r="T28" s="834"/>
      <c r="U28" s="834"/>
      <c r="V28" s="188" t="s">
        <v>51</v>
      </c>
      <c r="W28" s="188" t="s">
        <v>52</v>
      </c>
      <c r="X28" s="186">
        <v>12</v>
      </c>
      <c r="Y28" s="181">
        <v>1</v>
      </c>
      <c r="Z28" s="181" t="s">
        <v>113</v>
      </c>
      <c r="AA28" s="181" t="s">
        <v>296</v>
      </c>
      <c r="AB28" s="834"/>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4"/>
      <c r="M29" s="834"/>
      <c r="N29" s="834"/>
      <c r="O29" s="834"/>
      <c r="P29" s="834"/>
      <c r="Q29" s="834"/>
      <c r="R29" s="834"/>
      <c r="S29" s="834"/>
      <c r="T29" s="834"/>
      <c r="U29" s="834"/>
      <c r="V29" s="233"/>
      <c r="W29" s="233"/>
      <c r="X29" s="232"/>
      <c r="Y29" s="193"/>
      <c r="Z29" s="193"/>
      <c r="AA29" s="193"/>
      <c r="AB29" s="834"/>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14"/>
      <c r="M30" s="814"/>
      <c r="N30" s="814"/>
      <c r="O30" s="814"/>
      <c r="P30" s="814"/>
      <c r="Q30" s="814"/>
      <c r="R30" s="814"/>
      <c r="S30" s="814"/>
      <c r="T30" s="814"/>
      <c r="U30" s="814"/>
      <c r="V30" s="188" t="s">
        <v>51</v>
      </c>
      <c r="W30" s="188" t="s">
        <v>52</v>
      </c>
      <c r="X30" s="186">
        <v>12</v>
      </c>
      <c r="Y30" s="181">
        <v>1</v>
      </c>
      <c r="Z30" s="181" t="s">
        <v>113</v>
      </c>
      <c r="AA30" s="181" t="s">
        <v>296</v>
      </c>
      <c r="AB30" s="814"/>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5"/>
      <c r="M31" s="777"/>
      <c r="N31" s="777"/>
      <c r="O31" s="777"/>
      <c r="P31" s="777"/>
      <c r="Q31" s="777"/>
      <c r="R31" s="777"/>
      <c r="S31" s="777"/>
      <c r="T31" s="777"/>
      <c r="U31" s="777"/>
      <c r="V31" s="777"/>
      <c r="W31" s="777"/>
      <c r="X31" s="777"/>
      <c r="Y31" s="777"/>
      <c r="Z31" s="777"/>
      <c r="AA31" s="778"/>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6"/>
      <c r="M33" s="777"/>
      <c r="N33" s="777"/>
      <c r="O33" s="777"/>
      <c r="P33" s="777"/>
      <c r="Q33" s="777"/>
      <c r="R33" s="777"/>
      <c r="S33" s="777"/>
      <c r="T33" s="777"/>
      <c r="U33" s="777"/>
      <c r="V33" s="777"/>
      <c r="W33" s="777"/>
      <c r="X33" s="777"/>
      <c r="Y33" s="777"/>
      <c r="Z33" s="778"/>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5" t="s">
        <v>48</v>
      </c>
      <c r="M55" s="777"/>
      <c r="N55" s="777"/>
      <c r="O55" s="777"/>
      <c r="P55" s="777"/>
      <c r="Q55" s="777"/>
      <c r="R55" s="777"/>
      <c r="S55" s="777"/>
      <c r="T55" s="777"/>
      <c r="U55" s="777"/>
      <c r="V55" s="777"/>
      <c r="W55" s="777"/>
      <c r="X55" s="777"/>
      <c r="Y55" s="777"/>
      <c r="Z55" s="777"/>
      <c r="AA55" s="778"/>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7"/>
      <c r="M88" s="838"/>
      <c r="N88" s="838"/>
      <c r="O88" s="838"/>
      <c r="P88" s="838"/>
      <c r="Q88" s="838"/>
      <c r="R88" s="838"/>
      <c r="S88" s="838"/>
      <c r="T88" s="838"/>
      <c r="U88" s="838"/>
      <c r="V88" s="838"/>
      <c r="W88" s="838"/>
      <c r="X88" s="838"/>
      <c r="Y88" s="838"/>
      <c r="Z88" s="838"/>
      <c r="AA88" s="839"/>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7" t="s">
        <v>48</v>
      </c>
      <c r="M97" s="838"/>
      <c r="N97" s="838"/>
      <c r="O97" s="838"/>
      <c r="P97" s="838"/>
      <c r="Q97" s="838"/>
      <c r="R97" s="838"/>
      <c r="S97" s="838"/>
      <c r="T97" s="838"/>
      <c r="U97" s="838"/>
      <c r="V97" s="838"/>
      <c r="W97" s="838"/>
      <c r="X97" s="838"/>
      <c r="Y97" s="838"/>
      <c r="Z97" s="838"/>
      <c r="AA97" s="840"/>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3" t="s">
        <v>506</v>
      </c>
      <c r="M98" s="80" t="s">
        <v>507</v>
      </c>
      <c r="N98" s="833" t="s">
        <v>240</v>
      </c>
      <c r="O98" s="312" t="s">
        <v>241</v>
      </c>
      <c r="P98" s="59">
        <v>10106</v>
      </c>
      <c r="Q98" s="80" t="s">
        <v>242</v>
      </c>
      <c r="R98" s="59" t="s">
        <v>502</v>
      </c>
      <c r="S98" s="202" t="s">
        <v>503</v>
      </c>
      <c r="T98" s="61" t="s">
        <v>97</v>
      </c>
      <c r="U98" s="202" t="s">
        <v>112</v>
      </c>
      <c r="V98" s="841" t="s">
        <v>294</v>
      </c>
      <c r="W98" s="841" t="s">
        <v>53</v>
      </c>
      <c r="X98" s="219">
        <v>7</v>
      </c>
      <c r="Y98" s="61">
        <v>1</v>
      </c>
      <c r="Z98" s="833" t="s">
        <v>84</v>
      </c>
      <c r="AA98" s="833" t="s">
        <v>85</v>
      </c>
      <c r="AB98" s="833"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4"/>
      <c r="M99" s="80" t="s">
        <v>510</v>
      </c>
      <c r="N99" s="834"/>
      <c r="O99" s="312" t="s">
        <v>241</v>
      </c>
      <c r="P99" s="59">
        <v>10106</v>
      </c>
      <c r="Q99" s="80" t="s">
        <v>242</v>
      </c>
      <c r="R99" s="185" t="s">
        <v>502</v>
      </c>
      <c r="S99" s="235" t="s">
        <v>503</v>
      </c>
      <c r="T99" s="186" t="s">
        <v>97</v>
      </c>
      <c r="U99" s="235" t="s">
        <v>112</v>
      </c>
      <c r="V99" s="834"/>
      <c r="W99" s="834"/>
      <c r="X99" s="219">
        <v>7</v>
      </c>
      <c r="Y99" s="61">
        <v>1</v>
      </c>
      <c r="Z99" s="834"/>
      <c r="AA99" s="834"/>
      <c r="AB99" s="834"/>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14"/>
      <c r="M100" s="80">
        <v>93141808</v>
      </c>
      <c r="N100" s="814"/>
      <c r="O100" s="312" t="s">
        <v>241</v>
      </c>
      <c r="P100" s="59">
        <v>10106</v>
      </c>
      <c r="Q100" s="80" t="s">
        <v>242</v>
      </c>
      <c r="R100" s="185" t="s">
        <v>502</v>
      </c>
      <c r="S100" s="235" t="s">
        <v>503</v>
      </c>
      <c r="T100" s="186" t="s">
        <v>97</v>
      </c>
      <c r="U100" s="235" t="s">
        <v>112</v>
      </c>
      <c r="V100" s="814"/>
      <c r="W100" s="814"/>
      <c r="X100" s="219">
        <v>7</v>
      </c>
      <c r="Y100" s="61">
        <v>1</v>
      </c>
      <c r="Z100" s="814"/>
      <c r="AA100" s="814"/>
      <c r="AB100" s="814"/>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24"/>
      <c r="B105" s="825"/>
      <c r="C105" s="825"/>
      <c r="D105" s="825"/>
      <c r="E105" s="825"/>
      <c r="F105" s="825"/>
      <c r="G105" s="825"/>
      <c r="H105" s="825"/>
      <c r="I105" s="825"/>
      <c r="J105" s="826"/>
      <c r="K105" s="361">
        <f>K10+K12+K14+K17+K19+K23+K25+K27+K29+K31+K33+K43+K53+K55+K57+K63+K69+K72+K74+K76+K78+K84+K88+K90+K92+K94+K97+K101+K103+K104</f>
        <v>1006146728</v>
      </c>
      <c r="L105" s="827"/>
      <c r="M105" s="777"/>
      <c r="N105" s="777"/>
      <c r="O105" s="777"/>
      <c r="P105" s="777"/>
      <c r="Q105" s="777"/>
      <c r="R105" s="777"/>
      <c r="S105" s="777"/>
      <c r="T105" s="777"/>
      <c r="U105" s="777"/>
      <c r="V105" s="777"/>
      <c r="W105" s="777"/>
      <c r="X105" s="777"/>
      <c r="Y105" s="777"/>
      <c r="Z105" s="777"/>
      <c r="AA105" s="778"/>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28" t="s">
        <v>517</v>
      </c>
      <c r="B106" s="777"/>
      <c r="C106" s="777"/>
      <c r="D106" s="777"/>
      <c r="E106" s="777"/>
      <c r="F106" s="777"/>
      <c r="G106" s="777"/>
      <c r="H106" s="777"/>
      <c r="I106" s="777"/>
      <c r="J106" s="777"/>
      <c r="K106" s="777"/>
      <c r="L106" s="777"/>
      <c r="M106" s="777"/>
      <c r="N106" s="777"/>
      <c r="O106" s="777"/>
      <c r="P106" s="777"/>
      <c r="Q106" s="777"/>
      <c r="R106" s="777"/>
      <c r="S106" s="777"/>
      <c r="T106" s="777"/>
      <c r="U106" s="777"/>
      <c r="V106" s="777"/>
      <c r="W106" s="777"/>
      <c r="X106" s="777"/>
      <c r="Y106" s="777"/>
      <c r="Z106" s="777"/>
      <c r="AA106" s="778"/>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29" t="s">
        <v>214</v>
      </c>
      <c r="F107" s="825"/>
      <c r="G107" s="825"/>
      <c r="H107" s="825"/>
      <c r="I107" s="825"/>
      <c r="J107" s="830"/>
      <c r="K107" s="369"/>
      <c r="L107" s="369"/>
      <c r="M107" s="829" t="s">
        <v>215</v>
      </c>
      <c r="N107" s="825"/>
      <c r="O107" s="825"/>
      <c r="P107" s="830"/>
      <c r="Q107" s="370"/>
      <c r="R107" s="829" t="s">
        <v>518</v>
      </c>
      <c r="S107" s="825"/>
      <c r="T107" s="825"/>
      <c r="U107" s="825"/>
      <c r="V107" s="830"/>
      <c r="W107" s="831" t="s">
        <v>217</v>
      </c>
      <c r="X107" s="774"/>
      <c r="Y107" s="774"/>
      <c r="Z107" s="775"/>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784" t="s">
        <v>218</v>
      </c>
      <c r="F108" s="774"/>
      <c r="G108" s="774"/>
      <c r="H108" s="774"/>
      <c r="I108" s="774"/>
      <c r="J108" s="775"/>
      <c r="K108" s="153"/>
      <c r="L108" s="153"/>
      <c r="M108" s="784" t="s">
        <v>219</v>
      </c>
      <c r="N108" s="774"/>
      <c r="O108" s="774"/>
      <c r="P108" s="775"/>
      <c r="Q108" s="153"/>
      <c r="R108" s="784" t="s">
        <v>220</v>
      </c>
      <c r="S108" s="774"/>
      <c r="T108" s="774"/>
      <c r="U108" s="774"/>
      <c r="V108" s="775"/>
      <c r="W108" s="785" t="s">
        <v>192</v>
      </c>
      <c r="X108" s="774"/>
      <c r="Y108" s="774"/>
      <c r="Z108" s="775"/>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2"/>
      <c r="M109" s="774"/>
      <c r="N109" s="774"/>
      <c r="O109" s="775"/>
      <c r="P109" s="385"/>
      <c r="Q109" s="386"/>
      <c r="R109" s="832"/>
      <c r="S109" s="774"/>
      <c r="T109" s="774"/>
      <c r="U109" s="775"/>
      <c r="V109" s="4"/>
      <c r="W109" s="832"/>
      <c r="X109" s="774"/>
      <c r="Y109" s="775"/>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47" customWidth="1"/>
    <col min="9" max="9" width="11.42578125" customWidth="1"/>
    <col min="10" max="10" width="13.7109375" customWidth="1"/>
    <col min="11" max="11" width="11.42578125" customWidth="1"/>
    <col min="12" max="12" width="18.140625" customWidth="1"/>
    <col min="13" max="13" width="13.42578125" customWidth="1"/>
    <col min="14" max="14" width="11.42578125" style="455" customWidth="1"/>
    <col min="15" max="15" width="15" customWidth="1"/>
    <col min="16" max="16" width="9.85546875" customWidth="1"/>
    <col min="17" max="17" width="14.140625" customWidth="1"/>
    <col min="18" max="18" width="11.85546875" style="455" customWidth="1"/>
    <col min="19" max="20" width="12" style="455" customWidth="1"/>
    <col min="21" max="21" width="13.28515625" style="455"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00"/>
      <c r="B1" s="803"/>
      <c r="C1" s="803"/>
      <c r="D1" s="804"/>
      <c r="E1" s="903" t="s">
        <v>571</v>
      </c>
      <c r="F1" s="904"/>
      <c r="G1" s="904"/>
      <c r="H1" s="904"/>
      <c r="I1" s="904"/>
      <c r="J1" s="904"/>
      <c r="K1" s="904"/>
      <c r="L1" s="904"/>
      <c r="M1" s="904"/>
      <c r="N1" s="904"/>
      <c r="O1" s="904"/>
      <c r="P1" s="904"/>
      <c r="Q1" s="904"/>
      <c r="R1" s="904"/>
      <c r="S1" s="904"/>
      <c r="T1" s="904"/>
      <c r="U1" s="904"/>
      <c r="V1" s="904"/>
      <c r="W1" s="905"/>
      <c r="X1" s="391"/>
      <c r="Y1" s="913" t="s">
        <v>1</v>
      </c>
      <c r="Z1" s="777"/>
      <c r="AA1" s="777"/>
      <c r="AB1" s="77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5"/>
      <c r="B2" s="796"/>
      <c r="C2" s="796"/>
      <c r="D2" s="797"/>
      <c r="E2" s="906"/>
      <c r="F2" s="907"/>
      <c r="G2" s="907"/>
      <c r="H2" s="907"/>
      <c r="I2" s="907"/>
      <c r="J2" s="907"/>
      <c r="K2" s="907"/>
      <c r="L2" s="907"/>
      <c r="M2" s="907"/>
      <c r="N2" s="907"/>
      <c r="O2" s="907"/>
      <c r="P2" s="907"/>
      <c r="Q2" s="907"/>
      <c r="R2" s="907"/>
      <c r="S2" s="907"/>
      <c r="T2" s="907"/>
      <c r="U2" s="907"/>
      <c r="V2" s="907"/>
      <c r="W2" s="908"/>
      <c r="X2" s="391"/>
      <c r="Y2" s="913" t="s">
        <v>2</v>
      </c>
      <c r="Z2" s="777"/>
      <c r="AA2" s="777"/>
      <c r="AB2" s="77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5"/>
      <c r="B3" s="796"/>
      <c r="C3" s="796"/>
      <c r="D3" s="797"/>
      <c r="E3" s="906"/>
      <c r="F3" s="907"/>
      <c r="G3" s="907"/>
      <c r="H3" s="907"/>
      <c r="I3" s="907"/>
      <c r="J3" s="907"/>
      <c r="K3" s="907"/>
      <c r="L3" s="907"/>
      <c r="M3" s="907"/>
      <c r="N3" s="907"/>
      <c r="O3" s="907"/>
      <c r="P3" s="907"/>
      <c r="Q3" s="907"/>
      <c r="R3" s="907"/>
      <c r="S3" s="907"/>
      <c r="T3" s="907"/>
      <c r="U3" s="907"/>
      <c r="V3" s="907"/>
      <c r="W3" s="908"/>
      <c r="X3" s="391"/>
      <c r="Y3" s="914" t="s">
        <v>3</v>
      </c>
      <c r="Z3" s="777"/>
      <c r="AA3" s="777"/>
      <c r="AB3" s="77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6"/>
      <c r="B4" s="798"/>
      <c r="C4" s="798"/>
      <c r="D4" s="799"/>
      <c r="E4" s="909"/>
      <c r="F4" s="910"/>
      <c r="G4" s="910"/>
      <c r="H4" s="910"/>
      <c r="I4" s="910"/>
      <c r="J4" s="910"/>
      <c r="K4" s="910"/>
      <c r="L4" s="910"/>
      <c r="M4" s="910"/>
      <c r="N4" s="910"/>
      <c r="O4" s="910"/>
      <c r="P4" s="910"/>
      <c r="Q4" s="910"/>
      <c r="R4" s="910"/>
      <c r="S4" s="910"/>
      <c r="T4" s="910"/>
      <c r="U4" s="910"/>
      <c r="V4" s="910"/>
      <c r="W4" s="911"/>
      <c r="X4" s="391"/>
      <c r="Y4" s="913" t="s">
        <v>5</v>
      </c>
      <c r="Z4" s="777"/>
      <c r="AA4" s="777"/>
      <c r="AB4" s="778"/>
      <c r="AC4" s="883" t="s">
        <v>4</v>
      </c>
      <c r="AD4" s="884"/>
      <c r="AE4" s="884"/>
      <c r="AF4" s="884"/>
      <c r="AG4" s="884"/>
      <c r="AH4" s="884"/>
      <c r="AI4" s="884"/>
      <c r="AJ4" s="884"/>
      <c r="AK4" s="884"/>
      <c r="AL4" s="884"/>
      <c r="AM4" s="884"/>
      <c r="AN4" s="884"/>
      <c r="AO4" s="884"/>
      <c r="AP4" s="884"/>
      <c r="AQ4" s="884"/>
      <c r="AR4" s="884"/>
      <c r="AS4" s="885"/>
      <c r="AT4" s="208"/>
      <c r="AU4" s="208"/>
      <c r="AV4" s="208"/>
      <c r="AW4" s="208"/>
      <c r="AX4" s="208"/>
      <c r="AY4" s="208"/>
      <c r="AZ4" s="208"/>
      <c r="BA4" s="208"/>
      <c r="BB4" s="208"/>
      <c r="BC4" s="386"/>
      <c r="BD4" s="208"/>
      <c r="BE4" s="208"/>
      <c r="BF4" s="208"/>
      <c r="BG4" s="208"/>
      <c r="BH4" s="208"/>
    </row>
    <row r="5" spans="1:60" ht="18" customHeight="1">
      <c r="A5" s="912" t="s">
        <v>6</v>
      </c>
      <c r="B5" s="777"/>
      <c r="C5" s="777"/>
      <c r="D5" s="807" t="s">
        <v>520</v>
      </c>
      <c r="E5" s="777"/>
      <c r="F5" s="777"/>
      <c r="G5" s="777"/>
      <c r="H5" s="777"/>
      <c r="I5" s="777"/>
      <c r="J5" s="777"/>
      <c r="K5" s="777"/>
      <c r="L5" s="777"/>
      <c r="M5" s="777"/>
      <c r="N5" s="777"/>
      <c r="O5" s="777"/>
      <c r="P5" s="777"/>
      <c r="Q5" s="777"/>
      <c r="R5" s="777"/>
      <c r="S5" s="777"/>
      <c r="T5" s="777"/>
      <c r="U5" s="777"/>
      <c r="V5" s="777"/>
      <c r="W5" s="777"/>
      <c r="X5" s="777"/>
      <c r="Y5" s="777"/>
      <c r="Z5" s="777"/>
      <c r="AA5" s="777"/>
      <c r="AB5" s="778"/>
      <c r="AC5" s="805"/>
      <c r="AD5" s="796"/>
      <c r="AE5" s="796"/>
      <c r="AF5" s="796"/>
      <c r="AG5" s="796"/>
      <c r="AH5" s="796"/>
      <c r="AI5" s="796"/>
      <c r="AJ5" s="796"/>
      <c r="AK5" s="796"/>
      <c r="AL5" s="796"/>
      <c r="AM5" s="796"/>
      <c r="AN5" s="796"/>
      <c r="AO5" s="796"/>
      <c r="AP5" s="796"/>
      <c r="AQ5" s="796"/>
      <c r="AR5" s="796"/>
      <c r="AS5" s="886"/>
      <c r="AT5" s="208"/>
      <c r="AU5" s="208"/>
      <c r="AV5" s="208"/>
      <c r="AW5" s="208"/>
      <c r="AX5" s="208"/>
      <c r="AY5" s="208"/>
      <c r="AZ5" s="208"/>
      <c r="BA5" s="208"/>
      <c r="BB5" s="208"/>
      <c r="BC5" s="386"/>
      <c r="BD5" s="208"/>
      <c r="BE5" s="208"/>
      <c r="BF5" s="208"/>
      <c r="BG5" s="208"/>
      <c r="BH5" s="208"/>
    </row>
    <row r="6" spans="1:60" ht="18" customHeight="1">
      <c r="A6" s="912" t="s">
        <v>521</v>
      </c>
      <c r="B6" s="777"/>
      <c r="C6" s="777"/>
      <c r="D6" s="807" t="s">
        <v>522</v>
      </c>
      <c r="E6" s="777"/>
      <c r="F6" s="777"/>
      <c r="G6" s="777"/>
      <c r="H6" s="777"/>
      <c r="I6" s="777"/>
      <c r="J6" s="777"/>
      <c r="K6" s="777"/>
      <c r="L6" s="777"/>
      <c r="M6" s="777"/>
      <c r="N6" s="777"/>
      <c r="O6" s="777"/>
      <c r="P6" s="777"/>
      <c r="Q6" s="777"/>
      <c r="R6" s="777"/>
      <c r="S6" s="777"/>
      <c r="T6" s="777"/>
      <c r="U6" s="777"/>
      <c r="V6" s="777"/>
      <c r="W6" s="777"/>
      <c r="X6" s="777"/>
      <c r="Y6" s="777"/>
      <c r="Z6" s="777"/>
      <c r="AA6" s="777"/>
      <c r="AB6" s="778"/>
      <c r="AC6" s="805"/>
      <c r="AD6" s="796"/>
      <c r="AE6" s="796"/>
      <c r="AF6" s="796"/>
      <c r="AG6" s="796"/>
      <c r="AH6" s="796"/>
      <c r="AI6" s="796"/>
      <c r="AJ6" s="796"/>
      <c r="AK6" s="796"/>
      <c r="AL6" s="796"/>
      <c r="AM6" s="796"/>
      <c r="AN6" s="796"/>
      <c r="AO6" s="796"/>
      <c r="AP6" s="796"/>
      <c r="AQ6" s="796"/>
      <c r="AR6" s="796"/>
      <c r="AS6" s="886"/>
      <c r="AT6" s="208"/>
      <c r="AU6" s="208"/>
      <c r="AV6" s="208"/>
      <c r="AW6" s="208"/>
      <c r="AX6" s="208"/>
      <c r="AY6" s="208"/>
      <c r="AZ6" s="208"/>
      <c r="BA6" s="208"/>
      <c r="BB6" s="208"/>
      <c r="BC6" s="386"/>
      <c r="BD6" s="208"/>
      <c r="BE6" s="208"/>
      <c r="BF6" s="208"/>
      <c r="BG6" s="208"/>
      <c r="BH6" s="208"/>
    </row>
    <row r="7" spans="1:60" ht="18" customHeight="1">
      <c r="A7" s="912" t="s">
        <v>523</v>
      </c>
      <c r="B7" s="777"/>
      <c r="C7" s="777"/>
      <c r="D7" s="807" t="s">
        <v>524</v>
      </c>
      <c r="E7" s="777"/>
      <c r="F7" s="777"/>
      <c r="G7" s="777"/>
      <c r="H7" s="777"/>
      <c r="I7" s="777"/>
      <c r="J7" s="777"/>
      <c r="K7" s="777"/>
      <c r="L7" s="777"/>
      <c r="M7" s="777"/>
      <c r="N7" s="777"/>
      <c r="O7" s="777"/>
      <c r="P7" s="777"/>
      <c r="Q7" s="777"/>
      <c r="R7" s="777"/>
      <c r="S7" s="777"/>
      <c r="T7" s="777"/>
      <c r="U7" s="777"/>
      <c r="V7" s="777"/>
      <c r="W7" s="777"/>
      <c r="X7" s="777"/>
      <c r="Y7" s="777"/>
      <c r="Z7" s="777"/>
      <c r="AA7" s="777"/>
      <c r="AB7" s="778"/>
      <c r="AC7" s="805"/>
      <c r="AD7" s="796"/>
      <c r="AE7" s="796"/>
      <c r="AF7" s="796"/>
      <c r="AG7" s="796"/>
      <c r="AH7" s="796"/>
      <c r="AI7" s="796"/>
      <c r="AJ7" s="796"/>
      <c r="AK7" s="796"/>
      <c r="AL7" s="796"/>
      <c r="AM7" s="796"/>
      <c r="AN7" s="796"/>
      <c r="AO7" s="796"/>
      <c r="AP7" s="796"/>
      <c r="AQ7" s="796"/>
      <c r="AR7" s="796"/>
      <c r="AS7" s="886"/>
      <c r="AT7" s="208"/>
      <c r="AU7" s="208"/>
      <c r="AV7" s="208"/>
      <c r="AW7" s="208"/>
      <c r="AX7" s="208"/>
      <c r="AY7" s="208"/>
      <c r="AZ7" s="208"/>
      <c r="BA7" s="208"/>
      <c r="BB7" s="208"/>
      <c r="BC7" s="386"/>
      <c r="BD7" s="208"/>
      <c r="BE7" s="208"/>
      <c r="BF7" s="208"/>
      <c r="BG7" s="208"/>
      <c r="BH7" s="208"/>
    </row>
    <row r="8" spans="1:60" ht="18" customHeight="1">
      <c r="A8" s="912" t="s">
        <v>525</v>
      </c>
      <c r="B8" s="777"/>
      <c r="C8" s="777"/>
      <c r="D8" s="807" t="s">
        <v>526</v>
      </c>
      <c r="E8" s="777"/>
      <c r="F8" s="777"/>
      <c r="G8" s="777"/>
      <c r="H8" s="777"/>
      <c r="I8" s="777"/>
      <c r="J8" s="777"/>
      <c r="K8" s="777"/>
      <c r="L8" s="777"/>
      <c r="M8" s="777"/>
      <c r="N8" s="777"/>
      <c r="O8" s="777"/>
      <c r="P8" s="777"/>
      <c r="Q8" s="777"/>
      <c r="R8" s="777"/>
      <c r="S8" s="777"/>
      <c r="T8" s="777"/>
      <c r="U8" s="777"/>
      <c r="V8" s="777"/>
      <c r="W8" s="777"/>
      <c r="X8" s="777"/>
      <c r="Y8" s="777"/>
      <c r="Z8" s="777"/>
      <c r="AA8" s="777"/>
      <c r="AB8" s="778"/>
      <c r="AC8" s="805"/>
      <c r="AD8" s="796"/>
      <c r="AE8" s="796"/>
      <c r="AF8" s="796"/>
      <c r="AG8" s="796"/>
      <c r="AH8" s="796"/>
      <c r="AI8" s="796"/>
      <c r="AJ8" s="796"/>
      <c r="AK8" s="796"/>
      <c r="AL8" s="796"/>
      <c r="AM8" s="796"/>
      <c r="AN8" s="796"/>
      <c r="AO8" s="796"/>
      <c r="AP8" s="796"/>
      <c r="AQ8" s="796"/>
      <c r="AR8" s="796"/>
      <c r="AS8" s="886"/>
      <c r="AT8" s="208"/>
      <c r="AU8" s="208"/>
      <c r="AV8" s="208"/>
      <c r="AW8" s="208"/>
      <c r="AX8" s="208"/>
      <c r="AY8" s="208"/>
      <c r="AZ8" s="208"/>
      <c r="BA8" s="208"/>
      <c r="BB8" s="208"/>
      <c r="BC8" s="386"/>
      <c r="BD8" s="208"/>
      <c r="BE8" s="208"/>
      <c r="BF8" s="208"/>
      <c r="BG8" s="208"/>
      <c r="BH8" s="208"/>
    </row>
    <row r="9" spans="1:60" ht="28.5" customHeight="1">
      <c r="A9" s="922" t="s">
        <v>527</v>
      </c>
      <c r="B9" s="923"/>
      <c r="C9" s="923"/>
      <c r="D9" s="924" t="s">
        <v>528</v>
      </c>
      <c r="E9" s="777"/>
      <c r="F9" s="777"/>
      <c r="G9" s="777"/>
      <c r="H9" s="777"/>
      <c r="I9" s="777"/>
      <c r="J9" s="777"/>
      <c r="K9" s="777"/>
      <c r="L9" s="777"/>
      <c r="M9" s="777"/>
      <c r="N9" s="777"/>
      <c r="O9" s="777"/>
      <c r="P9" s="777"/>
      <c r="Q9" s="777"/>
      <c r="R9" s="777"/>
      <c r="S9" s="777"/>
      <c r="T9" s="777"/>
      <c r="U9" s="777"/>
      <c r="V9" s="777"/>
      <c r="W9" s="777"/>
      <c r="X9" s="777"/>
      <c r="Y9" s="777"/>
      <c r="Z9" s="777"/>
      <c r="AA9" s="777"/>
      <c r="AB9" s="778"/>
      <c r="AC9" s="806"/>
      <c r="AD9" s="798"/>
      <c r="AE9" s="798"/>
      <c r="AF9" s="798"/>
      <c r="AG9" s="798"/>
      <c r="AH9" s="798"/>
      <c r="AI9" s="798"/>
      <c r="AJ9" s="798"/>
      <c r="AK9" s="798"/>
      <c r="AL9" s="798"/>
      <c r="AM9" s="798"/>
      <c r="AN9" s="798"/>
      <c r="AO9" s="798"/>
      <c r="AP9" s="798"/>
      <c r="AQ9" s="798"/>
      <c r="AR9" s="798"/>
      <c r="AS9" s="887"/>
      <c r="AT9" s="208"/>
      <c r="AU9" s="208"/>
      <c r="AV9" s="208"/>
      <c r="AW9" s="208"/>
      <c r="AX9" s="208"/>
      <c r="AY9" s="208"/>
      <c r="AZ9" s="208"/>
      <c r="BA9" s="208"/>
      <c r="BB9" s="208"/>
      <c r="BC9" s="386"/>
      <c r="BD9" s="208"/>
      <c r="BE9" s="208"/>
      <c r="BF9" s="208"/>
      <c r="BG9" s="208"/>
      <c r="BH9" s="208"/>
    </row>
    <row r="10" spans="1:60" ht="6.75" hidden="1" customHeight="1">
      <c r="A10" s="925"/>
      <c r="B10" s="777"/>
      <c r="C10" s="777"/>
      <c r="D10" s="777"/>
      <c r="E10" s="777"/>
      <c r="F10" s="777"/>
      <c r="G10" s="777"/>
      <c r="H10" s="777"/>
      <c r="I10" s="777"/>
      <c r="J10" s="777"/>
      <c r="K10" s="777"/>
      <c r="L10" s="777"/>
      <c r="M10" s="777"/>
      <c r="N10" s="777"/>
      <c r="O10" s="777"/>
      <c r="P10" s="777"/>
      <c r="Q10" s="777"/>
      <c r="R10" s="777"/>
      <c r="S10" s="777"/>
      <c r="T10" s="777"/>
      <c r="U10" s="777"/>
      <c r="V10" s="777"/>
      <c r="W10" s="777"/>
      <c r="X10" s="777"/>
      <c r="Y10" s="777"/>
      <c r="Z10" s="777"/>
      <c r="AA10" s="778"/>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13" t="s">
        <v>525</v>
      </c>
      <c r="B11" s="813" t="s">
        <v>529</v>
      </c>
      <c r="C11" s="813" t="s">
        <v>18</v>
      </c>
      <c r="D11" s="813" t="s">
        <v>530</v>
      </c>
      <c r="E11" s="813" t="s">
        <v>572</v>
      </c>
      <c r="F11" s="813" t="s">
        <v>577</v>
      </c>
      <c r="G11" s="901" t="s">
        <v>22</v>
      </c>
      <c r="H11" s="902" t="s">
        <v>23</v>
      </c>
      <c r="I11" s="813" t="s">
        <v>24</v>
      </c>
      <c r="J11" s="813" t="s">
        <v>25</v>
      </c>
      <c r="K11" s="813" t="s">
        <v>26</v>
      </c>
      <c r="L11" s="813" t="s">
        <v>27</v>
      </c>
      <c r="M11" s="813" t="s">
        <v>231</v>
      </c>
      <c r="N11" s="813" t="s">
        <v>531</v>
      </c>
      <c r="O11" s="813" t="s">
        <v>30</v>
      </c>
      <c r="P11" s="896" t="s">
        <v>31</v>
      </c>
      <c r="Q11" s="778"/>
      <c r="R11" s="815" t="s">
        <v>32</v>
      </c>
      <c r="S11" s="777"/>
      <c r="T11" s="777"/>
      <c r="U11" s="777"/>
      <c r="V11" s="792"/>
      <c r="W11" s="396"/>
      <c r="X11" s="396"/>
      <c r="Y11" s="815" t="s">
        <v>33</v>
      </c>
      <c r="Z11" s="777"/>
      <c r="AA11" s="777"/>
      <c r="AB11" s="778"/>
      <c r="AC11" s="888" t="s">
        <v>575</v>
      </c>
      <c r="AD11" s="777"/>
      <c r="AE11" s="777"/>
      <c r="AF11" s="777"/>
      <c r="AG11" s="777"/>
      <c r="AH11" s="777"/>
      <c r="AI11" s="777"/>
      <c r="AJ11" s="777"/>
      <c r="AK11" s="777"/>
      <c r="AL11" s="777"/>
      <c r="AM11" s="777"/>
      <c r="AN11" s="778"/>
      <c r="AO11" s="888" t="s">
        <v>576</v>
      </c>
      <c r="AP11" s="777"/>
      <c r="AQ11" s="777"/>
      <c r="AR11" s="777"/>
      <c r="AS11" s="778"/>
      <c r="AT11" s="397"/>
      <c r="AU11" s="397"/>
      <c r="AV11" s="397"/>
      <c r="AW11" s="397"/>
      <c r="AX11" s="397"/>
      <c r="AY11" s="397"/>
      <c r="AZ11" s="397"/>
      <c r="BA11" s="397"/>
      <c r="BB11" s="397"/>
      <c r="BC11" s="398"/>
      <c r="BD11" s="397"/>
      <c r="BE11" s="397"/>
      <c r="BF11" s="397"/>
      <c r="BG11" s="397"/>
      <c r="BH11" s="397"/>
    </row>
    <row r="12" spans="1:60" ht="71.25" customHeight="1">
      <c r="A12" s="814"/>
      <c r="B12" s="814"/>
      <c r="C12" s="814"/>
      <c r="D12" s="814"/>
      <c r="E12" s="814"/>
      <c r="F12" s="814"/>
      <c r="G12" s="814"/>
      <c r="H12" s="889"/>
      <c r="I12" s="814"/>
      <c r="J12" s="814"/>
      <c r="K12" s="814"/>
      <c r="L12" s="814"/>
      <c r="M12" s="814"/>
      <c r="N12" s="889"/>
      <c r="O12" s="814"/>
      <c r="P12" s="168" t="s">
        <v>36</v>
      </c>
      <c r="Q12" s="168" t="s">
        <v>37</v>
      </c>
      <c r="R12" s="170" t="s">
        <v>38</v>
      </c>
      <c r="S12" s="170" t="s">
        <v>39</v>
      </c>
      <c r="T12" s="170" t="s">
        <v>40</v>
      </c>
      <c r="U12" s="170" t="s">
        <v>41</v>
      </c>
      <c r="V12" s="169" t="s">
        <v>42</v>
      </c>
      <c r="W12" s="169" t="s">
        <v>43</v>
      </c>
      <c r="X12" s="169" t="s">
        <v>44</v>
      </c>
      <c r="Y12" s="399" t="s">
        <v>45</v>
      </c>
      <c r="Z12" s="400" t="s">
        <v>46</v>
      </c>
      <c r="AA12" s="400" t="s">
        <v>47</v>
      </c>
      <c r="AB12" s="477"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786" t="s">
        <v>618</v>
      </c>
      <c r="AU12" s="777"/>
      <c r="AV12" s="777"/>
      <c r="AW12" s="777"/>
      <c r="AX12" s="777"/>
      <c r="AY12" s="777"/>
      <c r="AZ12" s="777"/>
      <c r="BA12" s="777"/>
      <c r="BB12" s="777"/>
      <c r="BC12" s="778"/>
      <c r="BD12" s="787" t="s">
        <v>35</v>
      </c>
      <c r="BE12" s="777"/>
      <c r="BF12" s="777"/>
      <c r="BG12" s="778"/>
      <c r="BH12" s="5"/>
    </row>
    <row r="13" spans="1:60" ht="35.25" customHeight="1">
      <c r="A13" s="401"/>
      <c r="B13" s="401"/>
      <c r="C13" s="402"/>
      <c r="D13" s="401"/>
      <c r="E13" s="168"/>
      <c r="F13" s="598"/>
      <c r="G13" s="649"/>
      <c r="H13" s="636"/>
      <c r="I13" s="403"/>
      <c r="J13" s="403"/>
      <c r="K13" s="167"/>
      <c r="L13" s="167"/>
      <c r="M13" s="403"/>
      <c r="N13" s="403"/>
      <c r="O13" s="167"/>
      <c r="P13" s="168"/>
      <c r="Q13" s="168"/>
      <c r="R13" s="170"/>
      <c r="S13" s="170"/>
      <c r="T13" s="170"/>
      <c r="U13" s="170"/>
      <c r="V13" s="169"/>
      <c r="W13" s="169"/>
      <c r="X13" s="169"/>
      <c r="Y13" s="399"/>
      <c r="Z13" s="400"/>
      <c r="AA13" s="400"/>
      <c r="AB13" s="478"/>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ht="60" customHeight="1">
      <c r="A14" s="861" t="s">
        <v>534</v>
      </c>
      <c r="B14" s="918" t="s">
        <v>570</v>
      </c>
      <c r="C14" s="861"/>
      <c r="D14" s="861" t="s">
        <v>535</v>
      </c>
      <c r="E14" s="891" t="s">
        <v>573</v>
      </c>
      <c r="F14" s="849" t="s">
        <v>597</v>
      </c>
      <c r="G14" s="582"/>
      <c r="H14" s="627"/>
      <c r="I14" s="182"/>
      <c r="J14" s="615"/>
      <c r="K14" s="587"/>
      <c r="L14" s="616"/>
      <c r="M14" s="80"/>
      <c r="N14" s="451"/>
      <c r="O14" s="451"/>
      <c r="P14" s="80"/>
      <c r="Q14" s="451"/>
      <c r="R14" s="80"/>
      <c r="S14" s="80"/>
      <c r="T14" s="80"/>
      <c r="U14" s="451"/>
      <c r="V14" s="80"/>
      <c r="W14" s="80"/>
      <c r="X14" s="458"/>
      <c r="Y14" s="617"/>
      <c r="Z14" s="492"/>
      <c r="AA14" s="492"/>
      <c r="AB14" s="492"/>
      <c r="AC14" s="459"/>
      <c r="AD14" s="448"/>
      <c r="AE14" s="448"/>
      <c r="AF14" s="448"/>
      <c r="AG14" s="448"/>
      <c r="AH14" s="448"/>
      <c r="AI14" s="448"/>
      <c r="AJ14" s="448"/>
      <c r="AK14" s="493"/>
      <c r="AL14" s="492"/>
      <c r="AM14" s="492"/>
      <c r="AN14" s="493"/>
      <c r="AO14" s="447"/>
      <c r="AP14" s="448"/>
      <c r="AQ14" s="448"/>
      <c r="AR14" s="448"/>
      <c r="AS14" s="448"/>
      <c r="AT14" s="460"/>
      <c r="AU14" s="461"/>
      <c r="AV14" s="461"/>
      <c r="AW14" s="448"/>
      <c r="AX14" s="448"/>
      <c r="AY14" s="448"/>
      <c r="AZ14" s="448"/>
      <c r="BA14" s="449"/>
      <c r="BB14" s="191"/>
      <c r="BC14" s="37"/>
      <c r="BD14" s="448"/>
      <c r="BE14" s="448"/>
      <c r="BF14" s="448"/>
      <c r="BG14" s="448"/>
      <c r="BH14" s="461"/>
    </row>
    <row r="15" spans="1:60" ht="60" customHeight="1">
      <c r="A15" s="890"/>
      <c r="B15" s="919"/>
      <c r="C15" s="890"/>
      <c r="D15" s="890"/>
      <c r="E15" s="892"/>
      <c r="F15" s="849"/>
      <c r="G15" s="582"/>
      <c r="H15" s="637"/>
      <c r="I15" s="182"/>
      <c r="J15" s="615"/>
      <c r="K15" s="587"/>
      <c r="L15" s="616"/>
      <c r="M15" s="80"/>
      <c r="N15" s="80"/>
      <c r="O15" s="80"/>
      <c r="P15" s="80"/>
      <c r="Q15" s="80"/>
      <c r="R15" s="80"/>
      <c r="S15" s="80"/>
      <c r="T15" s="80"/>
      <c r="U15" s="451"/>
      <c r="V15" s="80"/>
      <c r="W15" s="80"/>
      <c r="X15" s="458"/>
      <c r="Y15" s="617"/>
      <c r="Z15" s="492"/>
      <c r="AA15" s="492"/>
      <c r="AB15" s="492"/>
      <c r="AC15" s="459"/>
      <c r="AD15" s="448"/>
      <c r="AE15" s="448"/>
      <c r="AF15" s="448"/>
      <c r="AG15" s="448"/>
      <c r="AH15" s="448"/>
      <c r="AI15" s="448"/>
      <c r="AJ15" s="448"/>
      <c r="AK15" s="493"/>
      <c r="AL15" s="492"/>
      <c r="AM15" s="492"/>
      <c r="AN15" s="493"/>
      <c r="AO15" s="447"/>
      <c r="AP15" s="448"/>
      <c r="AQ15" s="448"/>
      <c r="AR15" s="448"/>
      <c r="AS15" s="448"/>
      <c r="AT15" s="479"/>
      <c r="AU15" s="480"/>
      <c r="AV15" s="480"/>
      <c r="AW15" s="448"/>
      <c r="AX15" s="448"/>
      <c r="AY15" s="448"/>
      <c r="AZ15" s="448"/>
      <c r="BA15" s="449"/>
      <c r="BB15" s="191"/>
      <c r="BC15" s="37"/>
      <c r="BD15" s="448"/>
      <c r="BE15" s="448"/>
      <c r="BF15" s="448"/>
      <c r="BG15" s="448"/>
      <c r="BH15" s="480"/>
    </row>
    <row r="16" spans="1:60" s="513" customFormat="1" ht="61.5" customHeight="1">
      <c r="A16" s="863"/>
      <c r="B16" s="863"/>
      <c r="C16" s="863"/>
      <c r="D16" s="863"/>
      <c r="E16" s="864"/>
      <c r="F16" s="849"/>
      <c r="G16" s="915" t="s">
        <v>210</v>
      </c>
      <c r="H16" s="858"/>
      <c r="I16" s="858"/>
      <c r="J16" s="858"/>
      <c r="K16" s="858"/>
      <c r="L16" s="858"/>
      <c r="M16" s="858"/>
      <c r="N16" s="858"/>
      <c r="O16" s="858"/>
      <c r="P16" s="858"/>
      <c r="Q16" s="858"/>
      <c r="R16" s="858"/>
      <c r="S16" s="858"/>
      <c r="T16" s="858"/>
      <c r="U16" s="858"/>
      <c r="V16" s="858"/>
      <c r="W16" s="858"/>
      <c r="X16" s="859"/>
      <c r="Y16" s="588">
        <f>SUM(Y14:Y15)</f>
        <v>0</v>
      </c>
      <c r="Z16" s="589">
        <f>SUM(Z14:Z15)</f>
        <v>0</v>
      </c>
      <c r="AA16" s="589">
        <f>SUM(AA14:AA15)</f>
        <v>0</v>
      </c>
      <c r="AB16" s="589">
        <f>SUM(AB14:AB15)</f>
        <v>0</v>
      </c>
      <c r="AC16" s="504"/>
      <c r="AD16" s="505"/>
      <c r="AE16" s="505"/>
      <c r="AF16" s="505"/>
      <c r="AG16" s="505"/>
      <c r="AH16" s="505"/>
      <c r="AI16" s="505"/>
      <c r="AJ16" s="505"/>
      <c r="AK16" s="506"/>
      <c r="AL16" s="496"/>
      <c r="AM16" s="496"/>
      <c r="AN16" s="506"/>
      <c r="AO16" s="507"/>
      <c r="AP16" s="505"/>
      <c r="AQ16" s="505"/>
      <c r="AR16" s="505"/>
      <c r="AS16" s="505"/>
      <c r="AT16" s="508"/>
      <c r="AU16" s="509"/>
      <c r="AV16" s="509"/>
      <c r="AW16" s="505"/>
      <c r="AX16" s="505"/>
      <c r="AY16" s="505"/>
      <c r="AZ16" s="505"/>
      <c r="BA16" s="510"/>
      <c r="BB16" s="511"/>
      <c r="BC16" s="512"/>
      <c r="BD16" s="505"/>
      <c r="BE16" s="505"/>
      <c r="BF16" s="505"/>
      <c r="BG16" s="505"/>
      <c r="BH16" s="509"/>
    </row>
    <row r="17" spans="1:60" ht="60" customHeight="1">
      <c r="A17" s="863"/>
      <c r="B17" s="863"/>
      <c r="C17" s="863"/>
      <c r="D17" s="863"/>
      <c r="E17" s="863"/>
      <c r="F17" s="851" t="s">
        <v>598</v>
      </c>
      <c r="G17" s="484"/>
      <c r="H17" s="627"/>
      <c r="I17" s="182"/>
      <c r="J17" s="615"/>
      <c r="K17" s="587"/>
      <c r="L17" s="616"/>
      <c r="M17" s="80"/>
      <c r="N17" s="451"/>
      <c r="O17" s="451"/>
      <c r="P17" s="80"/>
      <c r="Q17" s="451"/>
      <c r="R17" s="80"/>
      <c r="S17" s="80"/>
      <c r="T17" s="80"/>
      <c r="U17" s="451"/>
      <c r="V17" s="80"/>
      <c r="W17" s="80"/>
      <c r="X17" s="458"/>
      <c r="Y17" s="617"/>
      <c r="Z17" s="492"/>
      <c r="AA17" s="492"/>
      <c r="AB17" s="492"/>
      <c r="AC17" s="459"/>
      <c r="AD17" s="448"/>
      <c r="AE17" s="448"/>
      <c r="AF17" s="448"/>
      <c r="AG17" s="448"/>
      <c r="AH17" s="448"/>
      <c r="AI17" s="448"/>
      <c r="AJ17" s="448"/>
      <c r="AK17" s="493"/>
      <c r="AL17" s="492"/>
      <c r="AM17" s="492"/>
      <c r="AN17" s="493"/>
      <c r="AO17" s="447"/>
      <c r="AP17" s="448"/>
      <c r="AQ17" s="448"/>
      <c r="AR17" s="448"/>
      <c r="AS17" s="448"/>
      <c r="AT17" s="460"/>
      <c r="AU17" s="461"/>
      <c r="AV17" s="461"/>
      <c r="AW17" s="448"/>
      <c r="AX17" s="448"/>
      <c r="AY17" s="448"/>
      <c r="AZ17" s="448"/>
      <c r="BA17" s="449"/>
      <c r="BB17" s="191"/>
      <c r="BC17" s="37"/>
      <c r="BD17" s="448"/>
      <c r="BE17" s="448"/>
      <c r="BF17" s="448"/>
      <c r="BG17" s="448"/>
      <c r="BH17" s="461"/>
    </row>
    <row r="18" spans="1:60" ht="61.5" customHeight="1">
      <c r="A18" s="863"/>
      <c r="B18" s="863"/>
      <c r="C18" s="863"/>
      <c r="D18" s="863"/>
      <c r="E18" s="863"/>
      <c r="F18" s="852"/>
      <c r="G18" s="484"/>
      <c r="H18" s="637"/>
      <c r="I18" s="182"/>
      <c r="J18" s="615"/>
      <c r="K18" s="587"/>
      <c r="L18" s="616"/>
      <c r="M18" s="80"/>
      <c r="N18" s="80"/>
      <c r="O18" s="80"/>
      <c r="P18" s="80"/>
      <c r="Q18" s="80"/>
      <c r="R18" s="80"/>
      <c r="S18" s="80"/>
      <c r="T18" s="80"/>
      <c r="U18" s="451"/>
      <c r="V18" s="80"/>
      <c r="W18" s="80"/>
      <c r="X18" s="458"/>
      <c r="Y18" s="617"/>
      <c r="Z18" s="492"/>
      <c r="AA18" s="492"/>
      <c r="AB18" s="492"/>
      <c r="AC18" s="459"/>
      <c r="AD18" s="448"/>
      <c r="AE18" s="448"/>
      <c r="AF18" s="448"/>
      <c r="AG18" s="448"/>
      <c r="AH18" s="448"/>
      <c r="AI18" s="448"/>
      <c r="AJ18" s="448"/>
      <c r="AK18" s="493"/>
      <c r="AL18" s="492"/>
      <c r="AM18" s="492"/>
      <c r="AN18" s="493"/>
      <c r="AO18" s="447"/>
      <c r="AP18" s="448"/>
      <c r="AQ18" s="448"/>
      <c r="AR18" s="448"/>
      <c r="AS18" s="448"/>
      <c r="AT18" s="460"/>
      <c r="AU18" s="461"/>
      <c r="AV18" s="461"/>
      <c r="AW18" s="448"/>
      <c r="AX18" s="448"/>
      <c r="AY18" s="448"/>
      <c r="AZ18" s="448"/>
      <c r="BA18" s="449"/>
      <c r="BB18" s="191"/>
      <c r="BC18" s="37"/>
      <c r="BD18" s="448"/>
      <c r="BE18" s="448"/>
      <c r="BF18" s="448"/>
      <c r="BG18" s="448"/>
      <c r="BH18" s="461"/>
    </row>
    <row r="19" spans="1:60" s="513" customFormat="1" ht="61.5" customHeight="1">
      <c r="A19" s="863"/>
      <c r="B19" s="863"/>
      <c r="C19" s="863"/>
      <c r="D19" s="863"/>
      <c r="E19" s="863"/>
      <c r="F19" s="853"/>
      <c r="G19" s="870" t="s">
        <v>210</v>
      </c>
      <c r="H19" s="858"/>
      <c r="I19" s="858"/>
      <c r="J19" s="858"/>
      <c r="K19" s="858"/>
      <c r="L19" s="858"/>
      <c r="M19" s="858"/>
      <c r="N19" s="858"/>
      <c r="O19" s="858"/>
      <c r="P19" s="858"/>
      <c r="Q19" s="858"/>
      <c r="R19" s="858"/>
      <c r="S19" s="858"/>
      <c r="T19" s="858"/>
      <c r="U19" s="858"/>
      <c r="V19" s="858"/>
      <c r="W19" s="858"/>
      <c r="X19" s="859"/>
      <c r="Y19" s="588">
        <f>SUM(Y17:Y18)</f>
        <v>0</v>
      </c>
      <c r="Z19" s="589">
        <f>SUM(Z17:Z18)</f>
        <v>0</v>
      </c>
      <c r="AA19" s="589">
        <f>SUM(AA17:AA18)</f>
        <v>0</v>
      </c>
      <c r="AB19" s="589">
        <f>SUM(AB17:AB18)</f>
        <v>0</v>
      </c>
      <c r="AC19" s="504"/>
      <c r="AD19" s="505"/>
      <c r="AE19" s="505"/>
      <c r="AF19" s="505"/>
      <c r="AG19" s="505"/>
      <c r="AH19" s="505"/>
      <c r="AI19" s="505"/>
      <c r="AJ19" s="505"/>
      <c r="AK19" s="506"/>
      <c r="AL19" s="496"/>
      <c r="AM19" s="496"/>
      <c r="AN19" s="506"/>
      <c r="AO19" s="507"/>
      <c r="AP19" s="505"/>
      <c r="AQ19" s="505"/>
      <c r="AR19" s="505"/>
      <c r="AS19" s="505"/>
      <c r="AT19" s="508"/>
      <c r="AU19" s="509"/>
      <c r="AV19" s="509"/>
      <c r="AW19" s="505"/>
      <c r="AX19" s="505"/>
      <c r="AY19" s="505"/>
      <c r="AZ19" s="505"/>
      <c r="BA19" s="510"/>
      <c r="BB19" s="511"/>
      <c r="BC19" s="512"/>
      <c r="BD19" s="505"/>
      <c r="BE19" s="505"/>
      <c r="BF19" s="505"/>
      <c r="BG19" s="505"/>
      <c r="BH19" s="509"/>
    </row>
    <row r="20" spans="1:60" ht="60" customHeight="1">
      <c r="A20" s="863"/>
      <c r="B20" s="863"/>
      <c r="C20" s="863"/>
      <c r="D20" s="863"/>
      <c r="E20" s="863"/>
      <c r="F20" s="851" t="s">
        <v>599</v>
      </c>
      <c r="G20" s="484"/>
      <c r="H20" s="627"/>
      <c r="I20" s="182"/>
      <c r="J20" s="615"/>
      <c r="K20" s="587"/>
      <c r="L20" s="616"/>
      <c r="M20" s="80"/>
      <c r="N20" s="80"/>
      <c r="O20" s="80"/>
      <c r="P20" s="80"/>
      <c r="Q20" s="80"/>
      <c r="R20" s="80"/>
      <c r="S20" s="80"/>
      <c r="T20" s="80"/>
      <c r="U20" s="451"/>
      <c r="V20" s="80"/>
      <c r="W20" s="80"/>
      <c r="X20" s="458"/>
      <c r="Y20" s="617"/>
      <c r="Z20" s="492"/>
      <c r="AA20" s="492"/>
      <c r="AB20" s="492"/>
      <c r="AC20" s="459"/>
      <c r="AD20" s="448"/>
      <c r="AE20" s="448"/>
      <c r="AF20" s="448"/>
      <c r="AG20" s="448"/>
      <c r="AH20" s="448"/>
      <c r="AI20" s="448"/>
      <c r="AJ20" s="448"/>
      <c r="AK20" s="493"/>
      <c r="AL20" s="492"/>
      <c r="AM20" s="492"/>
      <c r="AN20" s="493"/>
      <c r="AO20" s="447"/>
      <c r="AP20" s="448"/>
      <c r="AQ20" s="448"/>
      <c r="AR20" s="448"/>
      <c r="AS20" s="448"/>
      <c r="AT20" s="460"/>
      <c r="AU20" s="461"/>
      <c r="AV20" s="461"/>
      <c r="AW20" s="448"/>
      <c r="AX20" s="448"/>
      <c r="AY20" s="448"/>
      <c r="AZ20" s="448"/>
      <c r="BA20" s="449"/>
      <c r="BB20" s="191"/>
      <c r="BC20" s="37"/>
      <c r="BD20" s="448"/>
      <c r="BE20" s="448"/>
      <c r="BF20" s="448"/>
      <c r="BG20" s="448"/>
      <c r="BH20" s="461"/>
    </row>
    <row r="21" spans="1:60" ht="61.5" customHeight="1">
      <c r="A21" s="863"/>
      <c r="B21" s="863"/>
      <c r="C21" s="863"/>
      <c r="D21" s="863"/>
      <c r="E21" s="863"/>
      <c r="F21" s="852"/>
      <c r="G21" s="484"/>
      <c r="H21" s="564"/>
      <c r="I21" s="182"/>
      <c r="J21" s="615"/>
      <c r="K21" s="587"/>
      <c r="L21" s="616"/>
      <c r="M21" s="80"/>
      <c r="N21" s="80"/>
      <c r="O21" s="80"/>
      <c r="P21" s="80"/>
      <c r="Q21" s="80"/>
      <c r="R21" s="80"/>
      <c r="S21" s="80"/>
      <c r="T21" s="80"/>
      <c r="U21" s="451"/>
      <c r="V21" s="80"/>
      <c r="W21" s="80"/>
      <c r="X21" s="458"/>
      <c r="Y21" s="617"/>
      <c r="Z21" s="492"/>
      <c r="AA21" s="492"/>
      <c r="AB21" s="492"/>
      <c r="AC21" s="459"/>
      <c r="AD21" s="448"/>
      <c r="AE21" s="448"/>
      <c r="AF21" s="448"/>
      <c r="AG21" s="448"/>
      <c r="AH21" s="448"/>
      <c r="AI21" s="448"/>
      <c r="AJ21" s="448"/>
      <c r="AK21" s="493"/>
      <c r="AL21" s="492"/>
      <c r="AM21" s="492"/>
      <c r="AN21" s="493"/>
      <c r="AO21" s="447"/>
      <c r="AP21" s="448"/>
      <c r="AQ21" s="448"/>
      <c r="AR21" s="448"/>
      <c r="AS21" s="448"/>
      <c r="AT21" s="460"/>
      <c r="AU21" s="461"/>
      <c r="AV21" s="461"/>
      <c r="AW21" s="448"/>
      <c r="AX21" s="448"/>
      <c r="AY21" s="448"/>
      <c r="AZ21" s="448"/>
      <c r="BA21" s="449"/>
      <c r="BB21" s="191"/>
      <c r="BC21" s="37"/>
      <c r="BD21" s="448"/>
      <c r="BE21" s="448"/>
      <c r="BF21" s="448"/>
      <c r="BG21" s="448"/>
      <c r="BH21" s="461"/>
    </row>
    <row r="22" spans="1:60" s="513" customFormat="1" ht="61.5" customHeight="1">
      <c r="A22" s="863"/>
      <c r="B22" s="863"/>
      <c r="C22" s="863"/>
      <c r="D22" s="863"/>
      <c r="E22" s="863"/>
      <c r="F22" s="853"/>
      <c r="G22" s="870" t="s">
        <v>210</v>
      </c>
      <c r="H22" s="858"/>
      <c r="I22" s="858"/>
      <c r="J22" s="858"/>
      <c r="K22" s="858"/>
      <c r="L22" s="858"/>
      <c r="M22" s="858"/>
      <c r="N22" s="858"/>
      <c r="O22" s="858"/>
      <c r="P22" s="858"/>
      <c r="Q22" s="858"/>
      <c r="R22" s="858"/>
      <c r="S22" s="858"/>
      <c r="T22" s="858"/>
      <c r="U22" s="858"/>
      <c r="V22" s="858"/>
      <c r="W22" s="858"/>
      <c r="X22" s="859"/>
      <c r="Y22" s="588">
        <f>SUM(Y20:Y21)</f>
        <v>0</v>
      </c>
      <c r="Z22" s="589">
        <f>SUM(Z20:Z21)</f>
        <v>0</v>
      </c>
      <c r="AA22" s="589">
        <f>SUM(AA20:AA21)</f>
        <v>0</v>
      </c>
      <c r="AB22" s="589">
        <f>SUM(AB20:AB21)</f>
        <v>0</v>
      </c>
      <c r="AC22" s="504"/>
      <c r="AD22" s="505"/>
      <c r="AE22" s="505"/>
      <c r="AF22" s="505"/>
      <c r="AG22" s="505"/>
      <c r="AH22" s="505"/>
      <c r="AI22" s="505"/>
      <c r="AJ22" s="505"/>
      <c r="AK22" s="506"/>
      <c r="AL22" s="496"/>
      <c r="AM22" s="496"/>
      <c r="AN22" s="506"/>
      <c r="AO22" s="507"/>
      <c r="AP22" s="505"/>
      <c r="AQ22" s="505"/>
      <c r="AR22" s="505"/>
      <c r="AS22" s="505"/>
      <c r="AT22" s="508"/>
      <c r="AU22" s="509"/>
      <c r="AV22" s="509"/>
      <c r="AW22" s="505"/>
      <c r="AX22" s="505"/>
      <c r="AY22" s="505"/>
      <c r="AZ22" s="505"/>
      <c r="BA22" s="510"/>
      <c r="BB22" s="511"/>
      <c r="BC22" s="512"/>
      <c r="BD22" s="505"/>
      <c r="BE22" s="505"/>
      <c r="BF22" s="505"/>
      <c r="BG22" s="505"/>
      <c r="BH22" s="509"/>
    </row>
    <row r="23" spans="1:60" ht="60" customHeight="1">
      <c r="A23" s="862"/>
      <c r="B23" s="862"/>
      <c r="C23" s="862"/>
      <c r="D23" s="862"/>
      <c r="E23" s="862"/>
      <c r="F23" s="851" t="s">
        <v>600</v>
      </c>
      <c r="G23" s="484"/>
      <c r="H23" s="638"/>
      <c r="I23" s="182"/>
      <c r="J23" s="615"/>
      <c r="K23" s="587"/>
      <c r="L23" s="616"/>
      <c r="M23" s="80"/>
      <c r="N23" s="80"/>
      <c r="O23" s="80"/>
      <c r="P23" s="80"/>
      <c r="Q23" s="80"/>
      <c r="R23" s="80"/>
      <c r="S23" s="80"/>
      <c r="T23" s="80"/>
      <c r="U23" s="451"/>
      <c r="V23" s="80"/>
      <c r="W23" s="80"/>
      <c r="X23" s="458"/>
      <c r="Y23" s="617"/>
      <c r="Z23" s="492"/>
      <c r="AA23" s="492"/>
      <c r="AB23" s="492"/>
      <c r="AC23" s="459"/>
      <c r="AD23" s="448"/>
      <c r="AE23" s="448"/>
      <c r="AF23" s="448"/>
      <c r="AG23" s="448"/>
      <c r="AH23" s="448"/>
      <c r="AI23" s="448"/>
      <c r="AJ23" s="448"/>
      <c r="AK23" s="493"/>
      <c r="AL23" s="492"/>
      <c r="AM23" s="492"/>
      <c r="AN23" s="493"/>
      <c r="AO23" s="447"/>
      <c r="AP23" s="448"/>
      <c r="AQ23" s="448"/>
      <c r="AR23" s="448"/>
      <c r="AS23" s="448"/>
      <c r="AT23" s="460"/>
      <c r="AU23" s="461"/>
      <c r="AV23" s="461"/>
      <c r="AW23" s="448"/>
      <c r="AX23" s="448"/>
      <c r="AY23" s="448"/>
      <c r="AZ23" s="448"/>
      <c r="BA23" s="449"/>
      <c r="BB23" s="191"/>
      <c r="BC23" s="37"/>
      <c r="BD23" s="448"/>
      <c r="BE23" s="448"/>
      <c r="BF23" s="448"/>
      <c r="BG23" s="448"/>
      <c r="BH23" s="461"/>
    </row>
    <row r="24" spans="1:60" s="513" customFormat="1" ht="61.5" customHeight="1">
      <c r="A24" s="862"/>
      <c r="B24" s="862"/>
      <c r="C24" s="862"/>
      <c r="D24" s="862"/>
      <c r="E24" s="862"/>
      <c r="F24" s="853"/>
      <c r="G24" s="870" t="s">
        <v>210</v>
      </c>
      <c r="H24" s="858"/>
      <c r="I24" s="858"/>
      <c r="J24" s="858"/>
      <c r="K24" s="858"/>
      <c r="L24" s="858"/>
      <c r="M24" s="858"/>
      <c r="N24" s="858"/>
      <c r="O24" s="858"/>
      <c r="P24" s="858"/>
      <c r="Q24" s="858"/>
      <c r="R24" s="858"/>
      <c r="S24" s="858"/>
      <c r="T24" s="858"/>
      <c r="U24" s="858"/>
      <c r="V24" s="858"/>
      <c r="W24" s="858"/>
      <c r="X24" s="859"/>
      <c r="Y24" s="588">
        <f>SUM(Y23:Y23)</f>
        <v>0</v>
      </c>
      <c r="Z24" s="589">
        <f>SUM(Z23:Z23)</f>
        <v>0</v>
      </c>
      <c r="AA24" s="589">
        <f>SUM(AA23:AA23)</f>
        <v>0</v>
      </c>
      <c r="AB24" s="589">
        <f>SUM(AB23:AB23)</f>
        <v>0</v>
      </c>
      <c r="AC24" s="504"/>
      <c r="AD24" s="505"/>
      <c r="AE24" s="505"/>
      <c r="AF24" s="505"/>
      <c r="AG24" s="505"/>
      <c r="AH24" s="505"/>
      <c r="AI24" s="505"/>
      <c r="AJ24" s="505"/>
      <c r="AK24" s="506"/>
      <c r="AL24" s="496"/>
      <c r="AM24" s="496"/>
      <c r="AN24" s="506"/>
      <c r="AO24" s="507"/>
      <c r="AP24" s="505"/>
      <c r="AQ24" s="505"/>
      <c r="AR24" s="505"/>
      <c r="AS24" s="505"/>
      <c r="AT24" s="508"/>
      <c r="AU24" s="509"/>
      <c r="AV24" s="509"/>
      <c r="AW24" s="505"/>
      <c r="AX24" s="505"/>
      <c r="AY24" s="505"/>
      <c r="AZ24" s="505"/>
      <c r="BA24" s="510"/>
      <c r="BB24" s="511"/>
      <c r="BC24" s="512"/>
      <c r="BD24" s="505"/>
      <c r="BE24" s="505"/>
      <c r="BF24" s="505"/>
      <c r="BG24" s="505"/>
      <c r="BH24" s="509"/>
    </row>
    <row r="25" spans="1:60" ht="60" customHeight="1">
      <c r="A25" s="863"/>
      <c r="B25" s="863"/>
      <c r="C25" s="863"/>
      <c r="D25" s="863"/>
      <c r="E25" s="863"/>
      <c r="F25" s="851" t="s">
        <v>601</v>
      </c>
      <c r="G25" s="484"/>
      <c r="H25" s="564"/>
      <c r="I25" s="182"/>
      <c r="J25" s="615"/>
      <c r="K25" s="587"/>
      <c r="L25" s="616"/>
      <c r="M25" s="80"/>
      <c r="N25" s="80"/>
      <c r="O25" s="80"/>
      <c r="P25" s="80"/>
      <c r="Q25" s="80"/>
      <c r="R25" s="80"/>
      <c r="S25" s="80"/>
      <c r="T25" s="80"/>
      <c r="U25" s="451"/>
      <c r="V25" s="80"/>
      <c r="W25" s="80"/>
      <c r="X25" s="458"/>
      <c r="Y25" s="618"/>
      <c r="Z25" s="492">
        <v>0</v>
      </c>
      <c r="AA25" s="492">
        <v>0</v>
      </c>
      <c r="AB25" s="492">
        <f>+Y25+Z25+AA25</f>
        <v>0</v>
      </c>
      <c r="AC25" s="459"/>
      <c r="AD25" s="448"/>
      <c r="AE25" s="448"/>
      <c r="AF25" s="448"/>
      <c r="AG25" s="448"/>
      <c r="AH25" s="448"/>
      <c r="AI25" s="448"/>
      <c r="AJ25" s="448"/>
      <c r="AK25" s="493"/>
      <c r="AL25" s="492"/>
      <c r="AM25" s="492"/>
      <c r="AN25" s="493"/>
      <c r="AO25" s="447"/>
      <c r="AP25" s="448"/>
      <c r="AQ25" s="448"/>
      <c r="AR25" s="448"/>
      <c r="AS25" s="448"/>
      <c r="AT25" s="460"/>
      <c r="AU25" s="461"/>
      <c r="AV25" s="461"/>
      <c r="AW25" s="448"/>
      <c r="AX25" s="448"/>
      <c r="AY25" s="448"/>
      <c r="AZ25" s="448"/>
      <c r="BA25" s="449"/>
      <c r="BB25" s="191"/>
      <c r="BC25" s="37"/>
      <c r="BD25" s="448"/>
      <c r="BE25" s="448"/>
      <c r="BF25" s="448"/>
      <c r="BG25" s="448"/>
      <c r="BH25" s="461"/>
    </row>
    <row r="26" spans="1:60" ht="61.5" customHeight="1">
      <c r="A26" s="863"/>
      <c r="B26" s="863"/>
      <c r="C26" s="863"/>
      <c r="D26" s="863"/>
      <c r="E26" s="863"/>
      <c r="F26" s="852"/>
      <c r="G26" s="484"/>
      <c r="H26" s="639"/>
      <c r="I26" s="182"/>
      <c r="J26" s="615"/>
      <c r="K26" s="587"/>
      <c r="L26" s="616"/>
      <c r="M26" s="80"/>
      <c r="N26" s="80"/>
      <c r="O26" s="80"/>
      <c r="P26" s="80"/>
      <c r="Q26" s="80"/>
      <c r="R26" s="80"/>
      <c r="S26" s="80"/>
      <c r="T26" s="80"/>
      <c r="U26" s="451"/>
      <c r="V26" s="80"/>
      <c r="W26" s="80"/>
      <c r="X26" s="458"/>
      <c r="Y26" s="618"/>
      <c r="Z26" s="492">
        <v>0</v>
      </c>
      <c r="AA26" s="492">
        <v>0</v>
      </c>
      <c r="AB26" s="492">
        <f t="shared" ref="AB26" si="0">+Y26+Z26+AA26</f>
        <v>0</v>
      </c>
      <c r="AC26" s="459"/>
      <c r="AD26" s="448"/>
      <c r="AE26" s="448"/>
      <c r="AF26" s="448"/>
      <c r="AG26" s="448"/>
      <c r="AH26" s="448"/>
      <c r="AI26" s="448"/>
      <c r="AJ26" s="448"/>
      <c r="AK26" s="493"/>
      <c r="AL26" s="492"/>
      <c r="AM26" s="492"/>
      <c r="AN26" s="493"/>
      <c r="AO26" s="447"/>
      <c r="AP26" s="448"/>
      <c r="AQ26" s="448"/>
      <c r="AR26" s="448"/>
      <c r="AS26" s="448"/>
      <c r="AT26" s="460"/>
      <c r="AU26" s="461"/>
      <c r="AV26" s="461"/>
      <c r="AW26" s="448"/>
      <c r="AX26" s="448"/>
      <c r="AY26" s="448"/>
      <c r="AZ26" s="448"/>
      <c r="BA26" s="449"/>
      <c r="BB26" s="191"/>
      <c r="BC26" s="37"/>
      <c r="BD26" s="448"/>
      <c r="BE26" s="448"/>
      <c r="BF26" s="448"/>
      <c r="BG26" s="448"/>
      <c r="BH26" s="461"/>
    </row>
    <row r="27" spans="1:60" s="513" customFormat="1" ht="61.5" customHeight="1">
      <c r="A27" s="863"/>
      <c r="B27" s="863"/>
      <c r="C27" s="863"/>
      <c r="D27" s="863"/>
      <c r="E27" s="863"/>
      <c r="F27" s="853"/>
      <c r="G27" s="870" t="s">
        <v>210</v>
      </c>
      <c r="H27" s="858"/>
      <c r="I27" s="858"/>
      <c r="J27" s="858"/>
      <c r="K27" s="858"/>
      <c r="L27" s="858"/>
      <c r="M27" s="858"/>
      <c r="N27" s="858"/>
      <c r="O27" s="858"/>
      <c r="P27" s="858"/>
      <c r="Q27" s="858"/>
      <c r="R27" s="858"/>
      <c r="S27" s="858"/>
      <c r="T27" s="858"/>
      <c r="U27" s="858"/>
      <c r="V27" s="858"/>
      <c r="W27" s="858"/>
      <c r="X27" s="859"/>
      <c r="Y27" s="588">
        <f>SUM(Y25:Y26)</f>
        <v>0</v>
      </c>
      <c r="Z27" s="589">
        <f>SUM(Z25:Z26)</f>
        <v>0</v>
      </c>
      <c r="AA27" s="589">
        <f>SUM(AA25:AA26)</f>
        <v>0</v>
      </c>
      <c r="AB27" s="589">
        <f>SUM(AB25:AB26)</f>
        <v>0</v>
      </c>
      <c r="AC27" s="504"/>
      <c r="AD27" s="505"/>
      <c r="AE27" s="505"/>
      <c r="AF27" s="505"/>
      <c r="AG27" s="505"/>
      <c r="AH27" s="505"/>
      <c r="AI27" s="505"/>
      <c r="AJ27" s="505"/>
      <c r="AK27" s="506"/>
      <c r="AL27" s="496"/>
      <c r="AM27" s="496"/>
      <c r="AN27" s="506"/>
      <c r="AO27" s="507"/>
      <c r="AP27" s="505"/>
      <c r="AQ27" s="505"/>
      <c r="AR27" s="505"/>
      <c r="AS27" s="505"/>
      <c r="AT27" s="508"/>
      <c r="AU27" s="509"/>
      <c r="AV27" s="509"/>
      <c r="AW27" s="505"/>
      <c r="AX27" s="505"/>
      <c r="AY27" s="505"/>
      <c r="AZ27" s="505"/>
      <c r="BA27" s="510"/>
      <c r="BB27" s="511"/>
      <c r="BC27" s="512"/>
      <c r="BD27" s="505"/>
      <c r="BE27" s="505"/>
      <c r="BF27" s="505"/>
      <c r="BG27" s="505"/>
      <c r="BH27" s="509"/>
    </row>
    <row r="28" spans="1:60" ht="60" customHeight="1">
      <c r="A28" s="863"/>
      <c r="B28" s="863"/>
      <c r="C28" s="863"/>
      <c r="D28" s="863"/>
      <c r="E28" s="863"/>
      <c r="F28" s="851" t="s">
        <v>602</v>
      </c>
      <c r="G28" s="484"/>
      <c r="H28" s="637"/>
      <c r="I28" s="182"/>
      <c r="J28" s="615"/>
      <c r="K28" s="587"/>
      <c r="L28" s="616"/>
      <c r="M28" s="80"/>
      <c r="N28" s="80"/>
      <c r="O28" s="80"/>
      <c r="P28" s="80"/>
      <c r="Q28" s="80"/>
      <c r="R28" s="80"/>
      <c r="S28" s="80"/>
      <c r="T28" s="80"/>
      <c r="U28" s="451"/>
      <c r="V28" s="80"/>
      <c r="W28" s="80"/>
      <c r="X28" s="458"/>
      <c r="Y28" s="617"/>
      <c r="Z28" s="492"/>
      <c r="AA28" s="492"/>
      <c r="AB28" s="492"/>
      <c r="AC28" s="459"/>
      <c r="AD28" s="448"/>
      <c r="AE28" s="448"/>
      <c r="AF28" s="448"/>
      <c r="AG28" s="448"/>
      <c r="AH28" s="448"/>
      <c r="AI28" s="448"/>
      <c r="AJ28" s="448"/>
      <c r="AK28" s="493"/>
      <c r="AL28" s="492"/>
      <c r="AM28" s="492"/>
      <c r="AN28" s="493"/>
      <c r="AO28" s="447"/>
      <c r="AP28" s="448"/>
      <c r="AQ28" s="448"/>
      <c r="AR28" s="448"/>
      <c r="AS28" s="448"/>
      <c r="AT28" s="460"/>
      <c r="AU28" s="461"/>
      <c r="AV28" s="461"/>
      <c r="AW28" s="448"/>
      <c r="AX28" s="448"/>
      <c r="AY28" s="448"/>
      <c r="AZ28" s="448"/>
      <c r="BA28" s="449"/>
      <c r="BB28" s="191"/>
      <c r="BC28" s="37"/>
      <c r="BD28" s="448"/>
      <c r="BE28" s="448"/>
      <c r="BF28" s="448"/>
      <c r="BG28" s="448"/>
      <c r="BH28" s="461"/>
    </row>
    <row r="29" spans="1:60" ht="60" customHeight="1">
      <c r="A29" s="863"/>
      <c r="B29" s="863"/>
      <c r="C29" s="863"/>
      <c r="D29" s="863"/>
      <c r="E29" s="863"/>
      <c r="F29" s="852"/>
      <c r="G29" s="484"/>
      <c r="H29" s="638"/>
      <c r="I29" s="182"/>
      <c r="J29" s="615"/>
      <c r="K29" s="587"/>
      <c r="L29" s="616"/>
      <c r="M29" s="80"/>
      <c r="N29" s="80"/>
      <c r="O29" s="80"/>
      <c r="P29" s="80"/>
      <c r="Q29" s="80"/>
      <c r="R29" s="80"/>
      <c r="S29" s="80"/>
      <c r="T29" s="80"/>
      <c r="U29" s="451"/>
      <c r="V29" s="80"/>
      <c r="W29" s="80"/>
      <c r="X29" s="458"/>
      <c r="Y29" s="617"/>
      <c r="Z29" s="492"/>
      <c r="AA29" s="492"/>
      <c r="AB29" s="492"/>
      <c r="AC29" s="459"/>
      <c r="AD29" s="448"/>
      <c r="AE29" s="448"/>
      <c r="AF29" s="448"/>
      <c r="AG29" s="448"/>
      <c r="AH29" s="448"/>
      <c r="AI29" s="448"/>
      <c r="AJ29" s="448"/>
      <c r="AK29" s="493"/>
      <c r="AL29" s="492"/>
      <c r="AM29" s="492"/>
      <c r="AN29" s="493"/>
      <c r="AO29" s="447"/>
      <c r="AP29" s="448"/>
      <c r="AQ29" s="448"/>
      <c r="AR29" s="448"/>
      <c r="AS29" s="448"/>
      <c r="AT29" s="479"/>
      <c r="AU29" s="480"/>
      <c r="AV29" s="480"/>
      <c r="AW29" s="448"/>
      <c r="AX29" s="448"/>
      <c r="AY29" s="448"/>
      <c r="AZ29" s="448"/>
      <c r="BA29" s="449"/>
      <c r="BB29" s="191"/>
      <c r="BC29" s="37"/>
      <c r="BD29" s="448"/>
      <c r="BE29" s="448"/>
      <c r="BF29" s="448"/>
      <c r="BG29" s="448"/>
      <c r="BH29" s="480"/>
    </row>
    <row r="30" spans="1:60" s="513" customFormat="1" ht="61.5" customHeight="1">
      <c r="A30" s="863"/>
      <c r="B30" s="863"/>
      <c r="C30" s="863"/>
      <c r="D30" s="863"/>
      <c r="E30" s="863"/>
      <c r="F30" s="853"/>
      <c r="G30" s="870" t="s">
        <v>210</v>
      </c>
      <c r="H30" s="858"/>
      <c r="I30" s="858"/>
      <c r="J30" s="858"/>
      <c r="K30" s="858"/>
      <c r="L30" s="858"/>
      <c r="M30" s="858"/>
      <c r="N30" s="858"/>
      <c r="O30" s="858"/>
      <c r="P30" s="858"/>
      <c r="Q30" s="858"/>
      <c r="R30" s="858"/>
      <c r="S30" s="858"/>
      <c r="T30" s="858"/>
      <c r="U30" s="858"/>
      <c r="V30" s="858"/>
      <c r="W30" s="858"/>
      <c r="X30" s="859"/>
      <c r="Y30" s="588">
        <f>SUM(Y28:Y29)</f>
        <v>0</v>
      </c>
      <c r="Z30" s="589">
        <f>SUM(Z28:Z29)</f>
        <v>0</v>
      </c>
      <c r="AA30" s="589">
        <f>SUM(AA28:AA29)</f>
        <v>0</v>
      </c>
      <c r="AB30" s="589">
        <f>SUM(AB28:AB29)</f>
        <v>0</v>
      </c>
      <c r="AC30" s="504"/>
      <c r="AD30" s="505"/>
      <c r="AE30" s="505"/>
      <c r="AF30" s="505"/>
      <c r="AG30" s="505"/>
      <c r="AH30" s="505"/>
      <c r="AI30" s="505"/>
      <c r="AJ30" s="505"/>
      <c r="AK30" s="506"/>
      <c r="AL30" s="496"/>
      <c r="AM30" s="496"/>
      <c r="AN30" s="506"/>
      <c r="AO30" s="507"/>
      <c r="AP30" s="505"/>
      <c r="AQ30" s="505"/>
      <c r="AR30" s="505"/>
      <c r="AS30" s="505"/>
      <c r="AT30" s="508"/>
      <c r="AU30" s="509"/>
      <c r="AV30" s="509"/>
      <c r="AW30" s="505"/>
      <c r="AX30" s="505"/>
      <c r="AY30" s="505"/>
      <c r="AZ30" s="505"/>
      <c r="BA30" s="510"/>
      <c r="BB30" s="511"/>
      <c r="BC30" s="512"/>
      <c r="BD30" s="505"/>
      <c r="BE30" s="505"/>
      <c r="BF30" s="505"/>
      <c r="BG30" s="505"/>
      <c r="BH30" s="509"/>
    </row>
    <row r="31" spans="1:60" ht="60" customHeight="1">
      <c r="A31" s="863"/>
      <c r="B31" s="863"/>
      <c r="C31" s="863"/>
      <c r="D31" s="863"/>
      <c r="E31" s="863"/>
      <c r="F31" s="851" t="s">
        <v>603</v>
      </c>
      <c r="G31" s="484"/>
      <c r="H31" s="627"/>
      <c r="I31" s="182"/>
      <c r="J31" s="615"/>
      <c r="K31" s="587"/>
      <c r="L31" s="616"/>
      <c r="M31" s="80"/>
      <c r="N31" s="80"/>
      <c r="O31" s="80"/>
      <c r="P31" s="80"/>
      <c r="Q31" s="80"/>
      <c r="R31" s="80"/>
      <c r="S31" s="80"/>
      <c r="T31" s="80"/>
      <c r="U31" s="451"/>
      <c r="V31" s="80"/>
      <c r="W31" s="80"/>
      <c r="X31" s="458"/>
      <c r="Y31" s="617"/>
      <c r="Z31" s="492"/>
      <c r="AA31" s="492"/>
      <c r="AB31" s="492"/>
      <c r="AC31" s="459"/>
      <c r="AD31" s="448"/>
      <c r="AE31" s="448"/>
      <c r="AF31" s="448"/>
      <c r="AG31" s="448"/>
      <c r="AH31" s="448"/>
      <c r="AI31" s="448"/>
      <c r="AJ31" s="448"/>
      <c r="AK31" s="493"/>
      <c r="AL31" s="492"/>
      <c r="AM31" s="492"/>
      <c r="AN31" s="493"/>
      <c r="AO31" s="447"/>
      <c r="AP31" s="448"/>
      <c r="AQ31" s="448"/>
      <c r="AR31" s="448"/>
      <c r="AS31" s="448"/>
      <c r="AT31" s="460"/>
      <c r="AU31" s="461"/>
      <c r="AV31" s="461"/>
      <c r="AW31" s="448"/>
      <c r="AX31" s="448"/>
      <c r="AY31" s="448"/>
      <c r="AZ31" s="448"/>
      <c r="BA31" s="449"/>
      <c r="BB31" s="191"/>
      <c r="BC31" s="37"/>
      <c r="BD31" s="448"/>
      <c r="BE31" s="448"/>
      <c r="BF31" s="448"/>
      <c r="BG31" s="448"/>
      <c r="BH31" s="461"/>
    </row>
    <row r="32" spans="1:60" ht="60" customHeight="1">
      <c r="A32" s="863"/>
      <c r="B32" s="863"/>
      <c r="C32" s="863"/>
      <c r="D32" s="863"/>
      <c r="E32" s="863"/>
      <c r="F32" s="852"/>
      <c r="G32" s="484"/>
      <c r="H32" s="638"/>
      <c r="I32" s="182"/>
      <c r="J32" s="615"/>
      <c r="K32" s="587"/>
      <c r="L32" s="616"/>
      <c r="M32" s="80"/>
      <c r="N32" s="80"/>
      <c r="O32" s="80"/>
      <c r="P32" s="80"/>
      <c r="Q32" s="80"/>
      <c r="R32" s="80"/>
      <c r="S32" s="80"/>
      <c r="T32" s="80"/>
      <c r="U32" s="451"/>
      <c r="V32" s="80"/>
      <c r="W32" s="80"/>
      <c r="X32" s="458"/>
      <c r="Y32" s="617"/>
      <c r="Z32" s="492"/>
      <c r="AA32" s="492"/>
      <c r="AB32" s="492"/>
      <c r="AC32" s="459"/>
      <c r="AD32" s="448"/>
      <c r="AE32" s="448"/>
      <c r="AF32" s="448"/>
      <c r="AG32" s="448"/>
      <c r="AH32" s="448"/>
      <c r="AI32" s="448"/>
      <c r="AJ32" s="448"/>
      <c r="AK32" s="493"/>
      <c r="AL32" s="492"/>
      <c r="AM32" s="492"/>
      <c r="AN32" s="493"/>
      <c r="AO32" s="447"/>
      <c r="AP32" s="448"/>
      <c r="AQ32" s="448"/>
      <c r="AR32" s="448"/>
      <c r="AS32" s="448"/>
      <c r="AT32" s="479"/>
      <c r="AU32" s="480"/>
      <c r="AV32" s="480"/>
      <c r="AW32" s="448"/>
      <c r="AX32" s="448"/>
      <c r="AY32" s="448"/>
      <c r="AZ32" s="448"/>
      <c r="BA32" s="449"/>
      <c r="BB32" s="191"/>
      <c r="BC32" s="37"/>
      <c r="BD32" s="448"/>
      <c r="BE32" s="448"/>
      <c r="BF32" s="448"/>
      <c r="BG32" s="448"/>
      <c r="BH32" s="480"/>
    </row>
    <row r="33" spans="1:62" ht="60" customHeight="1">
      <c r="A33" s="863"/>
      <c r="B33" s="863"/>
      <c r="C33" s="863"/>
      <c r="D33" s="863"/>
      <c r="E33" s="863"/>
      <c r="F33" s="853"/>
      <c r="G33" s="870" t="s">
        <v>210</v>
      </c>
      <c r="H33" s="858"/>
      <c r="I33" s="858"/>
      <c r="J33" s="858"/>
      <c r="K33" s="858"/>
      <c r="L33" s="858"/>
      <c r="M33" s="858"/>
      <c r="N33" s="858"/>
      <c r="O33" s="858"/>
      <c r="P33" s="858"/>
      <c r="Q33" s="858"/>
      <c r="R33" s="858"/>
      <c r="S33" s="858"/>
      <c r="T33" s="858"/>
      <c r="U33" s="858"/>
      <c r="V33" s="858"/>
      <c r="W33" s="858"/>
      <c r="X33" s="859"/>
      <c r="Y33" s="588">
        <f>SUM(Y31:Y32)</f>
        <v>0</v>
      </c>
      <c r="Z33" s="588">
        <f>SUM(Z31:Z32)</f>
        <v>0</v>
      </c>
      <c r="AA33" s="588">
        <f>SUM(AA31:AA32)</f>
        <v>0</v>
      </c>
      <c r="AB33" s="588">
        <f>SUM(AB31:AB32)</f>
        <v>0</v>
      </c>
      <c r="AC33" s="589"/>
      <c r="AD33" s="448"/>
      <c r="AE33" s="448"/>
      <c r="AF33" s="448"/>
      <c r="AG33" s="448"/>
      <c r="AH33" s="448"/>
      <c r="AI33" s="448"/>
      <c r="AJ33" s="448"/>
      <c r="AK33" s="493"/>
      <c r="AL33" s="492"/>
      <c r="AM33" s="492"/>
      <c r="AN33" s="493"/>
      <c r="AO33" s="447"/>
      <c r="AP33" s="448"/>
      <c r="AQ33" s="448"/>
      <c r="AR33" s="448"/>
      <c r="AS33" s="448"/>
      <c r="AT33" s="479"/>
      <c r="AU33" s="480"/>
      <c r="AV33" s="480"/>
      <c r="AW33" s="448"/>
      <c r="AX33" s="448"/>
      <c r="AY33" s="448"/>
      <c r="AZ33" s="448"/>
      <c r="BA33" s="449"/>
      <c r="BB33" s="191"/>
      <c r="BC33" s="37"/>
      <c r="BD33" s="448"/>
      <c r="BE33" s="448"/>
      <c r="BF33" s="448"/>
      <c r="BG33" s="448"/>
      <c r="BH33" s="480"/>
    </row>
    <row r="34" spans="1:62" ht="60" customHeight="1">
      <c r="A34" s="863"/>
      <c r="B34" s="863"/>
      <c r="C34" s="863"/>
      <c r="D34" s="863"/>
      <c r="E34" s="864"/>
      <c r="F34" s="872" t="s">
        <v>604</v>
      </c>
      <c r="G34" s="484"/>
      <c r="H34" s="640"/>
      <c r="I34" s="619"/>
      <c r="J34" s="615"/>
      <c r="K34" s="587"/>
      <c r="L34" s="79"/>
      <c r="M34" s="80"/>
      <c r="N34" s="451"/>
      <c r="O34" s="451"/>
      <c r="P34" s="80"/>
      <c r="Q34" s="451"/>
      <c r="R34" s="80"/>
      <c r="S34" s="80"/>
      <c r="T34" s="80"/>
      <c r="U34" s="451"/>
      <c r="V34" s="80"/>
      <c r="W34" s="80"/>
      <c r="X34" s="458"/>
      <c r="Y34" s="617"/>
      <c r="Z34" s="492"/>
      <c r="AA34" s="492"/>
      <c r="AB34" s="492"/>
      <c r="AC34" s="459"/>
      <c r="AD34" s="448"/>
      <c r="AE34" s="448"/>
      <c r="AF34" s="448"/>
      <c r="AG34" s="448"/>
      <c r="AH34" s="448"/>
      <c r="AI34" s="448"/>
      <c r="AJ34" s="448"/>
      <c r="AK34" s="493"/>
      <c r="AL34" s="492"/>
      <c r="AM34" s="492"/>
      <c r="AN34" s="493"/>
      <c r="AO34" s="447"/>
      <c r="AP34" s="448"/>
      <c r="AQ34" s="448"/>
      <c r="AR34" s="448"/>
      <c r="AS34" s="448"/>
      <c r="AT34" s="479"/>
      <c r="AU34" s="480"/>
      <c r="AV34" s="480"/>
      <c r="AW34" s="448"/>
      <c r="AX34" s="448"/>
      <c r="AY34" s="448"/>
      <c r="AZ34" s="448"/>
      <c r="BA34" s="449"/>
      <c r="BB34" s="191"/>
      <c r="BC34" s="37"/>
      <c r="BD34" s="448"/>
      <c r="BE34" s="448"/>
      <c r="BF34" s="448"/>
      <c r="BG34" s="448"/>
      <c r="BH34" s="480"/>
    </row>
    <row r="35" spans="1:62" ht="60" customHeight="1">
      <c r="A35" s="863"/>
      <c r="B35" s="863"/>
      <c r="C35" s="863"/>
      <c r="D35" s="863"/>
      <c r="E35" s="864"/>
      <c r="F35" s="873"/>
      <c r="G35" s="484"/>
      <c r="H35" s="640"/>
      <c r="I35" s="619"/>
      <c r="J35" s="615"/>
      <c r="K35" s="587"/>
      <c r="L35" s="79"/>
      <c r="M35" s="80"/>
      <c r="N35" s="451"/>
      <c r="O35" s="451"/>
      <c r="P35" s="80"/>
      <c r="Q35" s="451"/>
      <c r="R35" s="80"/>
      <c r="S35" s="80"/>
      <c r="T35" s="80"/>
      <c r="U35" s="451"/>
      <c r="V35" s="80"/>
      <c r="W35" s="80"/>
      <c r="X35" s="458"/>
      <c r="Y35" s="617"/>
      <c r="Z35" s="492"/>
      <c r="AA35" s="492"/>
      <c r="AB35" s="492"/>
      <c r="AC35" s="459"/>
      <c r="AD35" s="448"/>
      <c r="AE35" s="448"/>
      <c r="AF35" s="448"/>
      <c r="AG35" s="448"/>
      <c r="AH35" s="448"/>
      <c r="AI35" s="448"/>
      <c r="AJ35" s="448"/>
      <c r="AK35" s="493"/>
      <c r="AL35" s="492"/>
      <c r="AM35" s="492"/>
      <c r="AN35" s="493"/>
      <c r="AO35" s="447"/>
      <c r="AP35" s="448"/>
      <c r="AQ35" s="448"/>
      <c r="AR35" s="448"/>
      <c r="AS35" s="448"/>
      <c r="AT35" s="479"/>
      <c r="AU35" s="480"/>
      <c r="AV35" s="480"/>
      <c r="AW35" s="448"/>
      <c r="AX35" s="448"/>
      <c r="AY35" s="448"/>
      <c r="AZ35" s="448"/>
      <c r="BA35" s="449"/>
      <c r="BB35" s="191"/>
      <c r="BC35" s="37"/>
      <c r="BD35" s="448"/>
      <c r="BE35" s="448"/>
      <c r="BF35" s="448"/>
      <c r="BG35" s="448"/>
      <c r="BH35" s="480"/>
    </row>
    <row r="36" spans="1:62" ht="60" customHeight="1">
      <c r="A36" s="863"/>
      <c r="B36" s="863"/>
      <c r="C36" s="863"/>
      <c r="D36" s="863"/>
      <c r="E36" s="864"/>
      <c r="F36" s="873"/>
      <c r="G36" s="484"/>
      <c r="H36" s="640"/>
      <c r="I36" s="619"/>
      <c r="J36" s="615"/>
      <c r="K36" s="587"/>
      <c r="L36" s="79"/>
      <c r="M36" s="80"/>
      <c r="N36" s="451"/>
      <c r="O36" s="451"/>
      <c r="P36" s="80"/>
      <c r="Q36" s="451"/>
      <c r="R36" s="80"/>
      <c r="S36" s="80"/>
      <c r="T36" s="80"/>
      <c r="U36" s="451"/>
      <c r="V36" s="80"/>
      <c r="W36" s="80"/>
      <c r="X36" s="458"/>
      <c r="Y36" s="617"/>
      <c r="Z36" s="492"/>
      <c r="AA36" s="492"/>
      <c r="AB36" s="492"/>
      <c r="AC36" s="459"/>
      <c r="AD36" s="448"/>
      <c r="AE36" s="448"/>
      <c r="AF36" s="448"/>
      <c r="AG36" s="448"/>
      <c r="AH36" s="448"/>
      <c r="AI36" s="448"/>
      <c r="AJ36" s="448"/>
      <c r="AK36" s="493"/>
      <c r="AL36" s="492"/>
      <c r="AM36" s="492"/>
      <c r="AN36" s="493"/>
      <c r="AO36" s="447"/>
      <c r="AP36" s="448"/>
      <c r="AQ36" s="448"/>
      <c r="AR36" s="448"/>
      <c r="AS36" s="448"/>
      <c r="AT36" s="479"/>
      <c r="AU36" s="480"/>
      <c r="AV36" s="480"/>
      <c r="AW36" s="448"/>
      <c r="AX36" s="448"/>
      <c r="AY36" s="448"/>
      <c r="AZ36" s="448"/>
      <c r="BA36" s="449"/>
      <c r="BB36" s="191"/>
      <c r="BC36" s="37"/>
      <c r="BD36" s="448"/>
      <c r="BE36" s="448"/>
      <c r="BF36" s="448"/>
      <c r="BG36" s="448"/>
      <c r="BH36" s="480"/>
    </row>
    <row r="37" spans="1:62" ht="61.5" customHeight="1">
      <c r="A37" s="863"/>
      <c r="B37" s="863"/>
      <c r="C37" s="863"/>
      <c r="D37" s="863"/>
      <c r="E37" s="864"/>
      <c r="F37" s="873"/>
      <c r="G37" s="484"/>
      <c r="H37" s="641"/>
      <c r="I37" s="619"/>
      <c r="J37" s="615"/>
      <c r="K37" s="587"/>
      <c r="L37" s="79"/>
      <c r="M37" s="80"/>
      <c r="N37" s="451"/>
      <c r="O37" s="451"/>
      <c r="P37" s="80"/>
      <c r="Q37" s="451"/>
      <c r="R37" s="80"/>
      <c r="S37" s="80"/>
      <c r="T37" s="80"/>
      <c r="U37" s="451"/>
      <c r="V37" s="80"/>
      <c r="W37" s="80"/>
      <c r="X37" s="458"/>
      <c r="Y37" s="617"/>
      <c r="Z37" s="492"/>
      <c r="AA37" s="492"/>
      <c r="AB37" s="492"/>
      <c r="AC37" s="459"/>
      <c r="AD37" s="448"/>
      <c r="AE37" s="448"/>
      <c r="AF37" s="448"/>
      <c r="AG37" s="448"/>
      <c r="AH37" s="448"/>
      <c r="AI37" s="448"/>
      <c r="AJ37" s="448"/>
      <c r="AK37" s="493"/>
      <c r="AL37" s="492"/>
      <c r="AM37" s="492"/>
      <c r="AN37" s="493"/>
      <c r="AO37" s="447"/>
      <c r="AP37" s="448"/>
      <c r="AQ37" s="448"/>
      <c r="AR37" s="448"/>
      <c r="AS37" s="448"/>
      <c r="AT37" s="460"/>
      <c r="AU37" s="461"/>
      <c r="AV37" s="461"/>
      <c r="AW37" s="448"/>
      <c r="AX37" s="448"/>
      <c r="AY37" s="448"/>
      <c r="AZ37" s="448"/>
      <c r="BA37" s="449"/>
      <c r="BB37" s="191"/>
      <c r="BC37" s="37"/>
      <c r="BD37" s="448"/>
      <c r="BE37" s="448"/>
      <c r="BF37" s="448"/>
      <c r="BG37" s="448"/>
      <c r="BH37" s="461"/>
    </row>
    <row r="38" spans="1:62" s="513" customFormat="1" ht="61.5" customHeight="1">
      <c r="A38" s="863"/>
      <c r="B38" s="863"/>
      <c r="C38" s="863"/>
      <c r="D38" s="863"/>
      <c r="E38" s="864"/>
      <c r="F38" s="848"/>
      <c r="G38" s="871" t="s">
        <v>210</v>
      </c>
      <c r="H38" s="871"/>
      <c r="I38" s="871"/>
      <c r="J38" s="871"/>
      <c r="K38" s="871"/>
      <c r="L38" s="871"/>
      <c r="M38" s="871"/>
      <c r="N38" s="871"/>
      <c r="O38" s="871"/>
      <c r="P38" s="871"/>
      <c r="Q38" s="871"/>
      <c r="R38" s="871"/>
      <c r="S38" s="871"/>
      <c r="T38" s="871"/>
      <c r="U38" s="871"/>
      <c r="V38" s="871"/>
      <c r="W38" s="871"/>
      <c r="X38" s="860"/>
      <c r="Y38" s="588">
        <f>SUM(Y34:Y37)</f>
        <v>0</v>
      </c>
      <c r="Z38" s="588">
        <f t="shared" ref="Z38:AB38" si="1">SUM(Z34:Z37)</f>
        <v>0</v>
      </c>
      <c r="AA38" s="588">
        <f t="shared" si="1"/>
        <v>0</v>
      </c>
      <c r="AB38" s="588">
        <f t="shared" si="1"/>
        <v>0</v>
      </c>
      <c r="AC38" s="504"/>
      <c r="AD38" s="505"/>
      <c r="AE38" s="505"/>
      <c r="AF38" s="505"/>
      <c r="AG38" s="505"/>
      <c r="AH38" s="505"/>
      <c r="AI38" s="505"/>
      <c r="AJ38" s="505"/>
      <c r="AK38" s="506"/>
      <c r="AL38" s="496"/>
      <c r="AM38" s="496"/>
      <c r="AN38" s="506"/>
      <c r="AO38" s="507"/>
      <c r="AP38" s="505"/>
      <c r="AQ38" s="505"/>
      <c r="AR38" s="505"/>
      <c r="AS38" s="505"/>
      <c r="AT38" s="508"/>
      <c r="AU38" s="509"/>
      <c r="AV38" s="509"/>
      <c r="AW38" s="505"/>
      <c r="AX38" s="505"/>
      <c r="AY38" s="505"/>
      <c r="AZ38" s="505"/>
      <c r="BA38" s="510"/>
      <c r="BB38" s="511"/>
      <c r="BC38" s="512"/>
      <c r="BD38" s="505"/>
      <c r="BE38" s="505"/>
      <c r="BF38" s="505"/>
      <c r="BG38" s="505"/>
      <c r="BH38" s="509"/>
    </row>
    <row r="39" spans="1:62" ht="18" customHeight="1">
      <c r="A39" s="862"/>
      <c r="B39" s="862"/>
      <c r="C39" s="862"/>
      <c r="D39" s="866" t="s">
        <v>579</v>
      </c>
      <c r="E39" s="867"/>
      <c r="F39" s="868"/>
      <c r="G39" s="867"/>
      <c r="H39" s="921"/>
      <c r="I39" s="867"/>
      <c r="J39" s="921"/>
      <c r="K39" s="921"/>
      <c r="L39" s="867"/>
      <c r="M39" s="867"/>
      <c r="N39" s="867"/>
      <c r="O39" s="867"/>
      <c r="P39" s="867"/>
      <c r="Q39" s="867"/>
      <c r="R39" s="867"/>
      <c r="S39" s="867"/>
      <c r="T39" s="867"/>
      <c r="U39" s="867"/>
      <c r="V39" s="867"/>
      <c r="W39" s="869"/>
      <c r="X39" s="457"/>
      <c r="Y39" s="456">
        <f>Y16+Y19+Y22+Y24+Y27+Y30+Y38+Y33</f>
        <v>0</v>
      </c>
      <c r="Z39" s="456">
        <f>Z16+Z19+Z22+Z24+Z27+Z30+Z38+Z33</f>
        <v>0</v>
      </c>
      <c r="AA39" s="456">
        <f>AA16+AA19+AA22+AA24+AA27+AA30+AA38+AA33</f>
        <v>0</v>
      </c>
      <c r="AB39" s="456">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191"/>
      <c r="AX39" s="206"/>
      <c r="AY39" s="206"/>
      <c r="AZ39" s="206"/>
      <c r="BA39" s="206"/>
      <c r="BB39" s="206"/>
      <c r="BC39" s="207"/>
      <c r="BD39" s="206"/>
      <c r="BE39" s="206"/>
      <c r="BF39" s="206"/>
      <c r="BG39" s="206"/>
      <c r="BH39" s="208"/>
    </row>
    <row r="40" spans="1:62" ht="77.25" customHeight="1">
      <c r="A40" s="862"/>
      <c r="B40" s="862"/>
      <c r="C40" s="862"/>
      <c r="D40" s="918" t="s">
        <v>536</v>
      </c>
      <c r="E40" s="916" t="s">
        <v>574</v>
      </c>
      <c r="F40" s="849" t="s">
        <v>619</v>
      </c>
      <c r="G40" s="582"/>
      <c r="H40" s="564"/>
      <c r="I40" s="182"/>
      <c r="J40" s="615"/>
      <c r="K40" s="587"/>
      <c r="L40" s="616"/>
      <c r="M40" s="80"/>
      <c r="N40" s="451"/>
      <c r="O40" s="451"/>
      <c r="P40" s="80"/>
      <c r="Q40" s="451"/>
      <c r="R40" s="80"/>
      <c r="S40" s="80"/>
      <c r="T40" s="80"/>
      <c r="U40" s="451"/>
      <c r="V40" s="80"/>
      <c r="W40" s="80"/>
      <c r="X40" s="458"/>
      <c r="Y40" s="617"/>
      <c r="Z40" s="492"/>
      <c r="AA40" s="492"/>
      <c r="AB40" s="492"/>
      <c r="AC40" s="448"/>
      <c r="AD40" s="448"/>
      <c r="AE40" s="448"/>
      <c r="AF40" s="448"/>
      <c r="AG40" s="448"/>
      <c r="AH40" s="448"/>
      <c r="AI40" s="448"/>
      <c r="AJ40" s="448"/>
      <c r="AK40" s="448"/>
      <c r="AL40" s="452"/>
      <c r="AM40" s="448"/>
      <c r="AN40" s="452"/>
      <c r="AO40" s="447"/>
      <c r="AP40" s="448"/>
      <c r="AQ40" s="448"/>
      <c r="AR40" s="448"/>
      <c r="AS40" s="448"/>
      <c r="AT40" s="460"/>
      <c r="AU40" s="461"/>
      <c r="AV40" s="461"/>
      <c r="AW40" s="448"/>
      <c r="AX40" s="448"/>
      <c r="AY40" s="448"/>
      <c r="AZ40" s="448"/>
      <c r="BA40" s="449"/>
      <c r="BB40" s="191"/>
      <c r="BC40" s="488"/>
      <c r="BD40" s="448"/>
      <c r="BE40" s="448"/>
      <c r="BF40" s="448"/>
      <c r="BG40" s="448"/>
      <c r="BH40" s="488"/>
      <c r="BJ40" s="481"/>
    </row>
    <row r="41" spans="1:62" ht="61.5" customHeight="1">
      <c r="A41" s="862"/>
      <c r="B41" s="862"/>
      <c r="C41" s="862"/>
      <c r="D41" s="919"/>
      <c r="E41" s="917"/>
      <c r="F41" s="849"/>
      <c r="G41" s="582"/>
      <c r="H41" s="564"/>
      <c r="I41" s="619"/>
      <c r="J41" s="615"/>
      <c r="K41" s="587"/>
      <c r="L41" s="79"/>
      <c r="M41" s="80"/>
      <c r="N41" s="451"/>
      <c r="O41" s="451"/>
      <c r="P41" s="80"/>
      <c r="Q41" s="451"/>
      <c r="R41" s="80"/>
      <c r="S41" s="80"/>
      <c r="T41" s="80"/>
      <c r="U41" s="451"/>
      <c r="V41" s="80"/>
      <c r="W41" s="80"/>
      <c r="X41" s="458"/>
      <c r="Y41" s="617"/>
      <c r="Z41" s="492"/>
      <c r="AA41" s="492"/>
      <c r="AB41" s="492"/>
      <c r="AC41" s="448"/>
      <c r="AD41" s="448"/>
      <c r="AE41" s="448"/>
      <c r="AF41" s="448"/>
      <c r="AG41" s="448"/>
      <c r="AH41" s="448"/>
      <c r="AI41" s="448"/>
      <c r="AJ41" s="448"/>
      <c r="AK41" s="448"/>
      <c r="AL41" s="452"/>
      <c r="AM41" s="448"/>
      <c r="AN41" s="452"/>
      <c r="AO41" s="447"/>
      <c r="AP41" s="448"/>
      <c r="AQ41" s="448"/>
      <c r="AR41" s="448"/>
      <c r="AS41" s="448"/>
      <c r="AT41" s="460"/>
      <c r="AU41" s="461"/>
      <c r="AV41" s="461"/>
      <c r="AW41" s="448"/>
      <c r="AX41" s="448"/>
      <c r="AY41" s="448"/>
      <c r="AZ41" s="448"/>
      <c r="BA41" s="449"/>
      <c r="BB41" s="191"/>
      <c r="BC41" s="495"/>
      <c r="BD41" s="448"/>
      <c r="BE41" s="448"/>
      <c r="BF41" s="448"/>
      <c r="BG41" s="448"/>
      <c r="BH41" s="495"/>
      <c r="BI41" s="497"/>
      <c r="BJ41" s="481"/>
    </row>
    <row r="42" spans="1:62" s="513" customFormat="1" ht="59.25" customHeight="1">
      <c r="A42" s="862"/>
      <c r="B42" s="862"/>
      <c r="C42" s="862"/>
      <c r="D42" s="919"/>
      <c r="E42" s="917"/>
      <c r="F42" s="849"/>
      <c r="G42" s="858" t="s">
        <v>210</v>
      </c>
      <c r="H42" s="858"/>
      <c r="I42" s="858"/>
      <c r="J42" s="858"/>
      <c r="K42" s="858"/>
      <c r="L42" s="858"/>
      <c r="M42" s="858"/>
      <c r="N42" s="858"/>
      <c r="O42" s="858"/>
      <c r="P42" s="858"/>
      <c r="Q42" s="858"/>
      <c r="R42" s="858"/>
      <c r="S42" s="858"/>
      <c r="T42" s="858"/>
      <c r="U42" s="858"/>
      <c r="V42" s="858"/>
      <c r="W42" s="858"/>
      <c r="X42" s="859"/>
      <c r="Y42" s="588">
        <f>SUM(Y40:Y41)</f>
        <v>0</v>
      </c>
      <c r="Z42" s="589">
        <f>SUM(Z40:Z41)</f>
        <v>0</v>
      </c>
      <c r="AA42" s="589">
        <f>SUM(AA40:AA41)</f>
        <v>0</v>
      </c>
      <c r="AB42" s="589">
        <f>SUM(AB40:AB41)</f>
        <v>0</v>
      </c>
      <c r="AC42" s="505"/>
      <c r="AD42" s="505"/>
      <c r="AE42" s="505"/>
      <c r="AF42" s="505"/>
      <c r="AG42" s="505"/>
      <c r="AH42" s="505"/>
      <c r="AI42" s="505"/>
      <c r="AJ42" s="505"/>
      <c r="AK42" s="505"/>
      <c r="AL42" s="514"/>
      <c r="AM42" s="505"/>
      <c r="AN42" s="514"/>
      <c r="AO42" s="507"/>
      <c r="AP42" s="505"/>
      <c r="AQ42" s="505"/>
      <c r="AR42" s="505"/>
      <c r="AS42" s="505"/>
      <c r="AT42" s="515"/>
      <c r="AU42" s="516"/>
      <c r="AV42" s="516"/>
      <c r="AW42" s="505"/>
      <c r="AX42" s="505"/>
      <c r="AY42" s="505"/>
      <c r="AZ42" s="505"/>
      <c r="BA42" s="510"/>
      <c r="BB42" s="511"/>
      <c r="BC42" s="512"/>
      <c r="BD42" s="505"/>
      <c r="BE42" s="505"/>
      <c r="BF42" s="505"/>
      <c r="BG42" s="505"/>
      <c r="BH42" s="512"/>
    </row>
    <row r="43" spans="1:62" ht="50.25" customHeight="1">
      <c r="A43" s="862"/>
      <c r="B43" s="862"/>
      <c r="C43" s="862"/>
      <c r="D43" s="919"/>
      <c r="E43" s="917"/>
      <c r="F43" s="849" t="s">
        <v>605</v>
      </c>
      <c r="G43" s="582"/>
      <c r="H43" s="564"/>
      <c r="I43" s="182"/>
      <c r="J43" s="615"/>
      <c r="K43" s="587"/>
      <c r="L43" s="616"/>
      <c r="M43" s="80"/>
      <c r="N43" s="451"/>
      <c r="O43" s="451"/>
      <c r="P43" s="80"/>
      <c r="Q43" s="451"/>
      <c r="R43" s="80"/>
      <c r="S43" s="80"/>
      <c r="T43" s="80"/>
      <c r="U43" s="451"/>
      <c r="V43" s="80"/>
      <c r="W43" s="80"/>
      <c r="X43" s="458"/>
      <c r="Y43" s="617"/>
      <c r="Z43" s="492"/>
      <c r="AA43" s="492"/>
      <c r="AB43" s="492"/>
      <c r="AC43" s="498"/>
      <c r="AD43" s="498"/>
      <c r="AE43" s="498"/>
      <c r="AF43" s="498"/>
      <c r="AG43" s="498"/>
      <c r="AH43" s="498"/>
      <c r="AI43" s="498"/>
      <c r="AJ43" s="498"/>
      <c r="AK43" s="498"/>
      <c r="AL43" s="499"/>
      <c r="AM43" s="498"/>
      <c r="AN43" s="452"/>
      <c r="AO43" s="498"/>
      <c r="AP43" s="498"/>
      <c r="AQ43" s="498"/>
      <c r="AR43" s="498"/>
      <c r="AS43" s="498"/>
      <c r="AT43" s="460"/>
      <c r="AU43" s="461"/>
      <c r="AV43" s="461"/>
      <c r="AW43" s="191"/>
      <c r="AX43" s="191"/>
      <c r="AY43" s="191"/>
      <c r="AZ43" s="191"/>
      <c r="BA43" s="191"/>
      <c r="BB43" s="191"/>
      <c r="BC43" s="486"/>
      <c r="BD43" s="191"/>
      <c r="BE43" s="191"/>
      <c r="BF43" s="191"/>
      <c r="BG43" s="191"/>
      <c r="BH43" s="486"/>
    </row>
    <row r="44" spans="1:62" ht="50.25" customHeight="1">
      <c r="A44" s="863"/>
      <c r="B44" s="863"/>
      <c r="C44" s="863"/>
      <c r="D44" s="919"/>
      <c r="E44" s="917"/>
      <c r="F44" s="849"/>
      <c r="G44" s="582"/>
      <c r="H44" s="637"/>
      <c r="I44" s="619"/>
      <c r="J44" s="615"/>
      <c r="K44" s="587"/>
      <c r="L44" s="79"/>
      <c r="M44" s="80"/>
      <c r="N44" s="451"/>
      <c r="O44" s="451"/>
      <c r="P44" s="80"/>
      <c r="Q44" s="451"/>
      <c r="R44" s="80"/>
      <c r="S44" s="80"/>
      <c r="T44" s="80"/>
      <c r="U44" s="451"/>
      <c r="V44" s="80"/>
      <c r="W44" s="80"/>
      <c r="X44" s="458"/>
      <c r="Y44" s="617"/>
      <c r="Z44" s="492"/>
      <c r="AA44" s="492"/>
      <c r="AB44" s="492"/>
      <c r="AC44" s="498"/>
      <c r="AD44" s="498"/>
      <c r="AE44" s="498"/>
      <c r="AF44" s="498"/>
      <c r="AG44" s="498"/>
      <c r="AH44" s="498"/>
      <c r="AI44" s="498"/>
      <c r="AJ44" s="498"/>
      <c r="AK44" s="498"/>
      <c r="AL44" s="499"/>
      <c r="AM44" s="498"/>
      <c r="AN44" s="452"/>
      <c r="AO44" s="498"/>
      <c r="AP44" s="498"/>
      <c r="AQ44" s="498"/>
      <c r="AR44" s="498"/>
      <c r="AS44" s="498"/>
      <c r="AT44" s="479"/>
      <c r="AU44" s="480"/>
      <c r="AV44" s="480"/>
      <c r="AW44" s="191"/>
      <c r="AX44" s="191"/>
      <c r="AY44" s="191"/>
      <c r="AZ44" s="191"/>
      <c r="BA44" s="191"/>
      <c r="BB44" s="191"/>
      <c r="BC44" s="500"/>
      <c r="BD44" s="191"/>
      <c r="BE44" s="191"/>
      <c r="BF44" s="191"/>
      <c r="BG44" s="191"/>
      <c r="BH44" s="500"/>
    </row>
    <row r="45" spans="1:62" ht="50.25" customHeight="1">
      <c r="A45" s="863"/>
      <c r="B45" s="863"/>
      <c r="C45" s="863"/>
      <c r="D45" s="919"/>
      <c r="E45" s="917"/>
      <c r="F45" s="849"/>
      <c r="G45" s="582"/>
      <c r="H45" s="637"/>
      <c r="I45" s="619"/>
      <c r="J45" s="615"/>
      <c r="K45" s="587"/>
      <c r="L45" s="79"/>
      <c r="M45" s="80"/>
      <c r="N45" s="451"/>
      <c r="O45" s="451"/>
      <c r="P45" s="80"/>
      <c r="Q45" s="451"/>
      <c r="R45" s="80"/>
      <c r="S45" s="80"/>
      <c r="T45" s="80"/>
      <c r="U45" s="451"/>
      <c r="V45" s="80"/>
      <c r="W45" s="80"/>
      <c r="X45" s="458"/>
      <c r="Y45" s="617"/>
      <c r="Z45" s="492"/>
      <c r="AA45" s="492"/>
      <c r="AB45" s="492"/>
      <c r="AC45" s="498"/>
      <c r="AD45" s="498"/>
      <c r="AE45" s="498"/>
      <c r="AF45" s="498"/>
      <c r="AG45" s="498"/>
      <c r="AH45" s="498"/>
      <c r="AI45" s="498"/>
      <c r="AJ45" s="498"/>
      <c r="AK45" s="498"/>
      <c r="AL45" s="499"/>
      <c r="AM45" s="498"/>
      <c r="AN45" s="452"/>
      <c r="AO45" s="498"/>
      <c r="AP45" s="498"/>
      <c r="AQ45" s="498"/>
      <c r="AR45" s="498"/>
      <c r="AS45" s="498"/>
      <c r="AT45" s="479"/>
      <c r="AU45" s="480"/>
      <c r="AV45" s="480"/>
      <c r="AW45" s="191"/>
      <c r="AX45" s="191"/>
      <c r="AY45" s="191"/>
      <c r="AZ45" s="191"/>
      <c r="BA45" s="191"/>
      <c r="BB45" s="191"/>
      <c r="BC45" s="500"/>
      <c r="BD45" s="191"/>
      <c r="BE45" s="191"/>
      <c r="BF45" s="191"/>
      <c r="BG45" s="191"/>
      <c r="BH45" s="500"/>
    </row>
    <row r="46" spans="1:62" ht="50.25" customHeight="1">
      <c r="A46" s="863"/>
      <c r="B46" s="863"/>
      <c r="C46" s="863"/>
      <c r="D46" s="919"/>
      <c r="E46" s="917"/>
      <c r="F46" s="849"/>
      <c r="G46" s="582"/>
      <c r="H46" s="564"/>
      <c r="I46" s="619"/>
      <c r="J46" s="615"/>
      <c r="K46" s="587"/>
      <c r="L46" s="79"/>
      <c r="M46" s="80"/>
      <c r="N46" s="451"/>
      <c r="O46" s="451"/>
      <c r="P46" s="80"/>
      <c r="Q46" s="451"/>
      <c r="R46" s="80"/>
      <c r="S46" s="80"/>
      <c r="T46" s="80"/>
      <c r="U46" s="451"/>
      <c r="V46" s="80"/>
      <c r="W46" s="80"/>
      <c r="X46" s="458"/>
      <c r="Y46" s="617"/>
      <c r="Z46" s="492"/>
      <c r="AA46" s="492"/>
      <c r="AB46" s="492"/>
      <c r="AC46" s="498"/>
      <c r="AD46" s="498"/>
      <c r="AE46" s="498"/>
      <c r="AF46" s="498"/>
      <c r="AG46" s="498"/>
      <c r="AH46" s="498"/>
      <c r="AI46" s="498"/>
      <c r="AJ46" s="498"/>
      <c r="AK46" s="498"/>
      <c r="AL46" s="499"/>
      <c r="AM46" s="498"/>
      <c r="AN46" s="452"/>
      <c r="AO46" s="498"/>
      <c r="AP46" s="498"/>
      <c r="AQ46" s="498"/>
      <c r="AR46" s="498"/>
      <c r="AS46" s="498"/>
      <c r="AT46" s="479"/>
      <c r="AU46" s="480"/>
      <c r="AV46" s="480"/>
      <c r="AW46" s="191"/>
      <c r="AX46" s="191"/>
      <c r="AY46" s="191"/>
      <c r="AZ46" s="191"/>
      <c r="BA46" s="191"/>
      <c r="BB46" s="191"/>
      <c r="BC46" s="500"/>
      <c r="BD46" s="191"/>
      <c r="BE46" s="191"/>
      <c r="BF46" s="191"/>
      <c r="BG46" s="191"/>
      <c r="BH46" s="500"/>
    </row>
    <row r="47" spans="1:62" ht="50.25" customHeight="1">
      <c r="A47" s="863"/>
      <c r="B47" s="863"/>
      <c r="C47" s="863"/>
      <c r="D47" s="919"/>
      <c r="E47" s="917"/>
      <c r="F47" s="849"/>
      <c r="G47" s="871" t="s">
        <v>210</v>
      </c>
      <c r="H47" s="871"/>
      <c r="I47" s="871"/>
      <c r="J47" s="871"/>
      <c r="K47" s="871"/>
      <c r="L47" s="871"/>
      <c r="M47" s="871"/>
      <c r="N47" s="871"/>
      <c r="O47" s="871"/>
      <c r="P47" s="871"/>
      <c r="Q47" s="871"/>
      <c r="R47" s="871"/>
      <c r="S47" s="871"/>
      <c r="T47" s="871"/>
      <c r="U47" s="871"/>
      <c r="V47" s="871"/>
      <c r="W47" s="871"/>
      <c r="X47" s="860"/>
      <c r="Y47" s="588">
        <f>SUM(Y43:Y46)</f>
        <v>0</v>
      </c>
      <c r="Z47" s="588">
        <f t="shared" ref="Z47:AB47" si="2">SUM(Z43:Z46)</f>
        <v>0</v>
      </c>
      <c r="AA47" s="588">
        <f t="shared" si="2"/>
        <v>0</v>
      </c>
      <c r="AB47" s="588">
        <f t="shared" si="2"/>
        <v>0</v>
      </c>
      <c r="AC47" s="498"/>
      <c r="AD47" s="498"/>
      <c r="AE47" s="498"/>
      <c r="AF47" s="498"/>
      <c r="AG47" s="498"/>
      <c r="AH47" s="498"/>
      <c r="AI47" s="498"/>
      <c r="AJ47" s="498"/>
      <c r="AK47" s="498"/>
      <c r="AL47" s="499"/>
      <c r="AM47" s="498"/>
      <c r="AN47" s="452"/>
      <c r="AO47" s="498"/>
      <c r="AP47" s="498"/>
      <c r="AQ47" s="498"/>
      <c r="AR47" s="498"/>
      <c r="AS47" s="498"/>
      <c r="AT47" s="479"/>
      <c r="AU47" s="480"/>
      <c r="AV47" s="480"/>
      <c r="AW47" s="191"/>
      <c r="AX47" s="191"/>
      <c r="AY47" s="191"/>
      <c r="AZ47" s="191"/>
      <c r="BA47" s="191"/>
      <c r="BB47" s="191"/>
      <c r="BC47" s="500"/>
      <c r="BD47" s="191"/>
      <c r="BE47" s="191"/>
      <c r="BF47" s="191"/>
      <c r="BG47" s="191"/>
      <c r="BH47" s="500"/>
    </row>
    <row r="48" spans="1:62" ht="50.25" customHeight="1">
      <c r="A48" s="863"/>
      <c r="B48" s="863"/>
      <c r="C48" s="863"/>
      <c r="D48" s="919"/>
      <c r="E48" s="917"/>
      <c r="F48" s="849" t="s">
        <v>604</v>
      </c>
      <c r="G48" s="582"/>
      <c r="H48" s="642"/>
      <c r="I48" s="619"/>
      <c r="J48" s="615"/>
      <c r="K48" s="587"/>
      <c r="L48" s="79"/>
      <c r="M48" s="80"/>
      <c r="N48" s="451"/>
      <c r="O48" s="451"/>
      <c r="P48" s="80"/>
      <c r="Q48" s="451"/>
      <c r="R48" s="80"/>
      <c r="S48" s="80"/>
      <c r="T48" s="80"/>
      <c r="U48" s="451"/>
      <c r="V48" s="80"/>
      <c r="W48" s="80"/>
      <c r="X48" s="565"/>
      <c r="Y48" s="620"/>
      <c r="Z48" s="492"/>
      <c r="AA48" s="492"/>
      <c r="AB48" s="492"/>
      <c r="AC48" s="498"/>
      <c r="AD48" s="498"/>
      <c r="AE48" s="498"/>
      <c r="AF48" s="498"/>
      <c r="AG48" s="498"/>
      <c r="AH48" s="498"/>
      <c r="AI48" s="498"/>
      <c r="AJ48" s="498"/>
      <c r="AK48" s="498"/>
      <c r="AL48" s="499"/>
      <c r="AM48" s="498"/>
      <c r="AN48" s="452"/>
      <c r="AO48" s="498"/>
      <c r="AP48" s="498"/>
      <c r="AQ48" s="498"/>
      <c r="AR48" s="498"/>
      <c r="AS48" s="498"/>
      <c r="AT48" s="479"/>
      <c r="AU48" s="480"/>
      <c r="AV48" s="480"/>
      <c r="AW48" s="191"/>
      <c r="AX48" s="191"/>
      <c r="AY48" s="191"/>
      <c r="AZ48" s="191"/>
      <c r="BA48" s="191"/>
      <c r="BB48" s="191"/>
      <c r="BC48" s="500"/>
      <c r="BD48" s="191"/>
      <c r="BE48" s="191"/>
      <c r="BF48" s="191"/>
      <c r="BG48" s="191"/>
      <c r="BH48" s="500"/>
    </row>
    <row r="49" spans="1:62" ht="50.25" customHeight="1">
      <c r="A49" s="863"/>
      <c r="B49" s="863"/>
      <c r="C49" s="863"/>
      <c r="D49" s="919"/>
      <c r="E49" s="917"/>
      <c r="F49" s="849"/>
      <c r="G49" s="582"/>
      <c r="H49" s="642"/>
      <c r="I49" s="619"/>
      <c r="J49" s="615"/>
      <c r="K49" s="587"/>
      <c r="L49" s="79"/>
      <c r="M49" s="80"/>
      <c r="N49" s="451"/>
      <c r="O49" s="451"/>
      <c r="P49" s="80"/>
      <c r="Q49" s="451"/>
      <c r="R49" s="80"/>
      <c r="S49" s="80"/>
      <c r="T49" s="80"/>
      <c r="U49" s="451"/>
      <c r="V49" s="80"/>
      <c r="W49" s="80"/>
      <c r="X49" s="565"/>
      <c r="Y49" s="617"/>
      <c r="Z49" s="492"/>
      <c r="AA49" s="492"/>
      <c r="AB49" s="492"/>
      <c r="AC49" s="498"/>
      <c r="AD49" s="498"/>
      <c r="AE49" s="498"/>
      <c r="AF49" s="498"/>
      <c r="AG49" s="498"/>
      <c r="AH49" s="498"/>
      <c r="AI49" s="498"/>
      <c r="AJ49" s="498"/>
      <c r="AK49" s="498"/>
      <c r="AL49" s="499"/>
      <c r="AM49" s="498"/>
      <c r="AN49" s="452"/>
      <c r="AO49" s="498"/>
      <c r="AP49" s="498"/>
      <c r="AQ49" s="498"/>
      <c r="AR49" s="498"/>
      <c r="AS49" s="498"/>
      <c r="AT49" s="479"/>
      <c r="AU49" s="480"/>
      <c r="AV49" s="480"/>
      <c r="AW49" s="191"/>
      <c r="AX49" s="191"/>
      <c r="AY49" s="191"/>
      <c r="AZ49" s="191"/>
      <c r="BA49" s="191"/>
      <c r="BB49" s="191"/>
      <c r="BC49" s="500"/>
      <c r="BD49" s="191"/>
      <c r="BE49" s="191"/>
      <c r="BF49" s="191"/>
      <c r="BG49" s="191"/>
      <c r="BH49" s="500"/>
    </row>
    <row r="50" spans="1:62" ht="50.25" customHeight="1">
      <c r="A50" s="863"/>
      <c r="B50" s="863"/>
      <c r="C50" s="863"/>
      <c r="D50" s="919"/>
      <c r="E50" s="917"/>
      <c r="F50" s="849"/>
      <c r="G50" s="582"/>
      <c r="H50" s="642"/>
      <c r="I50" s="619"/>
      <c r="J50" s="615"/>
      <c r="K50" s="587"/>
      <c r="L50" s="79"/>
      <c r="M50" s="80"/>
      <c r="N50" s="451"/>
      <c r="O50" s="451"/>
      <c r="P50" s="80"/>
      <c r="Q50" s="451"/>
      <c r="R50" s="80"/>
      <c r="S50" s="80"/>
      <c r="T50" s="80"/>
      <c r="U50" s="451"/>
      <c r="V50" s="80"/>
      <c r="W50" s="80"/>
      <c r="X50" s="565"/>
      <c r="Y50" s="620"/>
      <c r="Z50" s="492"/>
      <c r="AA50" s="492"/>
      <c r="AB50" s="492"/>
      <c r="AC50" s="498"/>
      <c r="AD50" s="498"/>
      <c r="AE50" s="498"/>
      <c r="AF50" s="498"/>
      <c r="AG50" s="498"/>
      <c r="AH50" s="498"/>
      <c r="AI50" s="498"/>
      <c r="AJ50" s="498"/>
      <c r="AK50" s="498"/>
      <c r="AL50" s="499"/>
      <c r="AM50" s="498"/>
      <c r="AN50" s="452"/>
      <c r="AO50" s="498"/>
      <c r="AP50" s="498"/>
      <c r="AQ50" s="498"/>
      <c r="AR50" s="498"/>
      <c r="AS50" s="498"/>
      <c r="AT50" s="479"/>
      <c r="AU50" s="480"/>
      <c r="AV50" s="480"/>
      <c r="AW50" s="191"/>
      <c r="AX50" s="191"/>
      <c r="AY50" s="191"/>
      <c r="AZ50" s="191"/>
      <c r="BA50" s="191"/>
      <c r="BB50" s="191"/>
      <c r="BC50" s="500"/>
      <c r="BD50" s="191"/>
      <c r="BE50" s="191"/>
      <c r="BF50" s="191"/>
      <c r="BG50" s="191"/>
      <c r="BH50" s="500"/>
    </row>
    <row r="51" spans="1:62" ht="94.5" customHeight="1">
      <c r="A51" s="862"/>
      <c r="B51" s="862"/>
      <c r="C51" s="862"/>
      <c r="D51" s="919"/>
      <c r="E51" s="917"/>
      <c r="F51" s="849"/>
      <c r="G51" s="582"/>
      <c r="H51" s="564"/>
      <c r="I51" s="619"/>
      <c r="J51" s="615"/>
      <c r="K51" s="587"/>
      <c r="L51" s="79"/>
      <c r="M51" s="80"/>
      <c r="N51" s="451"/>
      <c r="O51" s="451"/>
      <c r="P51" s="80"/>
      <c r="Q51" s="451"/>
      <c r="R51" s="80"/>
      <c r="S51" s="80"/>
      <c r="T51" s="80"/>
      <c r="U51" s="451"/>
      <c r="V51" s="80"/>
      <c r="W51" s="80"/>
      <c r="X51" s="597"/>
      <c r="Y51" s="620"/>
      <c r="Z51" s="492"/>
      <c r="AA51" s="492"/>
      <c r="AB51" s="492"/>
      <c r="AC51" s="498"/>
      <c r="AD51" s="498"/>
      <c r="AE51" s="498"/>
      <c r="AF51" s="498"/>
      <c r="AG51" s="498"/>
      <c r="AH51" s="498"/>
      <c r="AI51" s="498"/>
      <c r="AJ51" s="498"/>
      <c r="AK51" s="498"/>
      <c r="AL51" s="499"/>
      <c r="AM51" s="498"/>
      <c r="AN51" s="452"/>
      <c r="AO51" s="498"/>
      <c r="AP51" s="498"/>
      <c r="AQ51" s="498"/>
      <c r="AR51" s="498"/>
      <c r="AS51" s="498"/>
      <c r="AT51" s="460"/>
      <c r="AU51" s="461"/>
      <c r="AV51" s="461"/>
      <c r="AW51" s="191"/>
      <c r="AX51" s="191"/>
      <c r="AY51" s="191"/>
      <c r="AZ51" s="191"/>
      <c r="BA51" s="191"/>
      <c r="BB51" s="191"/>
      <c r="BC51" s="500"/>
      <c r="BD51" s="191"/>
      <c r="BE51" s="191"/>
      <c r="BF51" s="191"/>
      <c r="BG51" s="191"/>
      <c r="BH51" s="500"/>
    </row>
    <row r="52" spans="1:62" s="513" customFormat="1" ht="34.5" customHeight="1">
      <c r="A52" s="863"/>
      <c r="B52" s="863"/>
      <c r="C52" s="863"/>
      <c r="D52" s="919"/>
      <c r="E52" s="917"/>
      <c r="F52" s="849"/>
      <c r="G52" s="858" t="s">
        <v>210</v>
      </c>
      <c r="H52" s="858"/>
      <c r="I52" s="858"/>
      <c r="J52" s="858"/>
      <c r="K52" s="858"/>
      <c r="L52" s="858"/>
      <c r="M52" s="858"/>
      <c r="N52" s="858"/>
      <c r="O52" s="858"/>
      <c r="P52" s="858"/>
      <c r="Q52" s="858"/>
      <c r="R52" s="858"/>
      <c r="S52" s="858"/>
      <c r="T52" s="858"/>
      <c r="U52" s="858"/>
      <c r="V52" s="858"/>
      <c r="W52" s="858"/>
      <c r="X52" s="860"/>
      <c r="Y52" s="588">
        <f>SUM(Y48:Y51)</f>
        <v>0</v>
      </c>
      <c r="Z52" s="589">
        <f>SUM(Z43:Z51)</f>
        <v>0</v>
      </c>
      <c r="AA52" s="589">
        <f>SUM(AA43:AA51)</f>
        <v>0</v>
      </c>
      <c r="AB52" s="589">
        <f>SUM(AB48:AB51)</f>
        <v>0</v>
      </c>
      <c r="AC52" s="517"/>
      <c r="AD52" s="517"/>
      <c r="AE52" s="517"/>
      <c r="AF52" s="517"/>
      <c r="AG52" s="517"/>
      <c r="AH52" s="517"/>
      <c r="AI52" s="517"/>
      <c r="AJ52" s="517"/>
      <c r="AK52" s="517"/>
      <c r="AL52" s="518"/>
      <c r="AM52" s="517"/>
      <c r="AN52" s="519"/>
      <c r="AO52" s="517"/>
      <c r="AP52" s="517"/>
      <c r="AQ52" s="517"/>
      <c r="AR52" s="517"/>
      <c r="AS52" s="517"/>
      <c r="AT52" s="508"/>
      <c r="AU52" s="509"/>
      <c r="AV52" s="509"/>
      <c r="AW52" s="511"/>
      <c r="AX52" s="511"/>
      <c r="AY52" s="511"/>
      <c r="AZ52" s="511"/>
      <c r="BA52" s="511"/>
      <c r="BB52" s="511"/>
      <c r="BC52" s="520"/>
      <c r="BD52" s="511"/>
      <c r="BE52" s="511"/>
      <c r="BF52" s="511"/>
      <c r="BG52" s="511"/>
      <c r="BH52" s="520"/>
    </row>
    <row r="53" spans="1:62" ht="18" customHeight="1">
      <c r="A53" s="862"/>
      <c r="B53" s="862"/>
      <c r="C53" s="864"/>
      <c r="D53" s="894" t="s">
        <v>578</v>
      </c>
      <c r="E53" s="895"/>
      <c r="F53" s="895"/>
      <c r="G53" s="895"/>
      <c r="H53" s="895"/>
      <c r="I53" s="895"/>
      <c r="J53" s="895"/>
      <c r="K53" s="895"/>
      <c r="L53" s="895"/>
      <c r="M53" s="895"/>
      <c r="N53" s="895"/>
      <c r="O53" s="895"/>
      <c r="P53" s="895"/>
      <c r="Q53" s="895"/>
      <c r="R53" s="895"/>
      <c r="S53" s="895"/>
      <c r="T53" s="895"/>
      <c r="U53" s="895"/>
      <c r="V53" s="895"/>
      <c r="W53" s="895"/>
      <c r="X53" s="657"/>
      <c r="Y53" s="456">
        <f>Y42+Y52+Y47</f>
        <v>0</v>
      </c>
      <c r="Z53" s="456">
        <f t="shared" ref="Z53:AB53" si="3">Z42+Z52+Z47</f>
        <v>0</v>
      </c>
      <c r="AA53" s="456">
        <f t="shared" si="3"/>
        <v>0</v>
      </c>
      <c r="AB53" s="456">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191"/>
      <c r="AX53" s="206"/>
      <c r="AY53" s="206"/>
      <c r="AZ53" s="206"/>
      <c r="BA53" s="206"/>
      <c r="BB53" s="206"/>
      <c r="BC53" s="207"/>
      <c r="BD53" s="206"/>
      <c r="BE53" s="206"/>
      <c r="BF53" s="206"/>
      <c r="BG53" s="206"/>
      <c r="BH53" s="208"/>
    </row>
    <row r="54" spans="1:62" ht="60" customHeight="1">
      <c r="A54" s="862"/>
      <c r="B54" s="862"/>
      <c r="C54" s="862"/>
      <c r="D54" s="890" t="s">
        <v>537</v>
      </c>
      <c r="E54" s="892" t="s">
        <v>574</v>
      </c>
      <c r="F54" s="848" t="s">
        <v>606</v>
      </c>
      <c r="G54" s="656"/>
      <c r="H54" s="644"/>
      <c r="I54" s="669"/>
      <c r="J54" s="670"/>
      <c r="K54" s="667"/>
      <c r="L54" s="671"/>
      <c r="M54" s="299"/>
      <c r="N54" s="668"/>
      <c r="O54" s="668"/>
      <c r="P54" s="299"/>
      <c r="Q54" s="668"/>
      <c r="R54" s="299"/>
      <c r="S54" s="299"/>
      <c r="T54" s="299"/>
      <c r="U54" s="668"/>
      <c r="V54" s="299"/>
      <c r="W54" s="299"/>
      <c r="X54" s="458"/>
      <c r="Y54" s="621"/>
      <c r="Z54" s="448"/>
      <c r="AA54" s="448"/>
      <c r="AB54" s="448"/>
      <c r="AC54" s="448"/>
      <c r="AD54" s="448"/>
      <c r="AE54" s="448"/>
      <c r="AF54" s="448"/>
      <c r="AG54" s="448"/>
      <c r="AH54" s="448"/>
      <c r="AI54" s="448"/>
      <c r="AJ54" s="446"/>
      <c r="AK54" s="463"/>
      <c r="AL54" s="446"/>
      <c r="AM54" s="446"/>
      <c r="AN54" s="463"/>
      <c r="AO54" s="447"/>
      <c r="AP54" s="448"/>
      <c r="AQ54" s="448"/>
      <c r="AR54" s="448"/>
      <c r="AS54" s="448"/>
      <c r="AT54" s="460"/>
      <c r="AU54" s="461"/>
      <c r="AV54" s="461"/>
      <c r="AW54" s="448"/>
      <c r="AX54" s="448"/>
      <c r="AY54" s="448"/>
      <c r="AZ54" s="448"/>
      <c r="BA54" s="449"/>
      <c r="BB54" s="191"/>
      <c r="BC54" s="487"/>
      <c r="BD54" s="448"/>
      <c r="BE54" s="448"/>
      <c r="BF54" s="448"/>
      <c r="BG54" s="448"/>
      <c r="BH54" s="461"/>
    </row>
    <row r="55" spans="1:62" ht="60" customHeight="1">
      <c r="A55" s="863"/>
      <c r="B55" s="863"/>
      <c r="C55" s="863"/>
      <c r="D55" s="890"/>
      <c r="E55" s="892"/>
      <c r="F55" s="849"/>
      <c r="G55" s="502"/>
      <c r="H55" s="637"/>
      <c r="I55" s="619"/>
      <c r="J55" s="615"/>
      <c r="K55" s="587"/>
      <c r="L55" s="79"/>
      <c r="M55" s="80"/>
      <c r="N55" s="451"/>
      <c r="O55" s="451"/>
      <c r="P55" s="80"/>
      <c r="Q55" s="451"/>
      <c r="R55" s="80"/>
      <c r="S55" s="80"/>
      <c r="T55" s="80"/>
      <c r="U55" s="451"/>
      <c r="V55" s="80"/>
      <c r="W55" s="80"/>
      <c r="X55" s="458"/>
      <c r="Y55" s="618"/>
      <c r="Z55" s="448"/>
      <c r="AA55" s="448"/>
      <c r="AB55" s="448"/>
      <c r="AC55" s="448"/>
      <c r="AD55" s="448"/>
      <c r="AE55" s="448"/>
      <c r="AF55" s="448"/>
      <c r="AG55" s="448"/>
      <c r="AH55" s="448"/>
      <c r="AI55" s="448"/>
      <c r="AJ55" s="446"/>
      <c r="AK55" s="463"/>
      <c r="AL55" s="446"/>
      <c r="AM55" s="446"/>
      <c r="AN55" s="463"/>
      <c r="AO55" s="447"/>
      <c r="AP55" s="448"/>
      <c r="AQ55" s="448"/>
      <c r="AR55" s="448"/>
      <c r="AS55" s="448"/>
      <c r="AT55" s="479"/>
      <c r="AU55" s="480"/>
      <c r="AV55" s="480"/>
      <c r="AW55" s="448"/>
      <c r="AX55" s="448"/>
      <c r="AY55" s="448"/>
      <c r="AZ55" s="448"/>
      <c r="BA55" s="449"/>
      <c r="BB55" s="191"/>
      <c r="BC55" s="37"/>
      <c r="BD55" s="448"/>
      <c r="BE55" s="448"/>
      <c r="BF55" s="448"/>
      <c r="BG55" s="448"/>
      <c r="BH55" s="480"/>
      <c r="BJ55" s="481"/>
    </row>
    <row r="56" spans="1:62" ht="61.5" customHeight="1">
      <c r="A56" s="862"/>
      <c r="B56" s="862"/>
      <c r="C56" s="862"/>
      <c r="D56" s="862"/>
      <c r="E56" s="864"/>
      <c r="F56" s="849"/>
      <c r="G56" s="502"/>
      <c r="H56" s="637"/>
      <c r="I56" s="619"/>
      <c r="J56" s="615"/>
      <c r="K56" s="587"/>
      <c r="L56" s="79"/>
      <c r="M56" s="80"/>
      <c r="N56" s="451"/>
      <c r="O56" s="451"/>
      <c r="P56" s="80"/>
      <c r="Q56" s="451"/>
      <c r="R56" s="80"/>
      <c r="S56" s="80"/>
      <c r="T56" s="80"/>
      <c r="U56" s="451"/>
      <c r="V56" s="80"/>
      <c r="W56" s="80"/>
      <c r="X56" s="458"/>
      <c r="Y56" s="618"/>
      <c r="Z56" s="448"/>
      <c r="AA56" s="448"/>
      <c r="AB56" s="448"/>
      <c r="AC56" s="448"/>
      <c r="AD56" s="448"/>
      <c r="AE56" s="448"/>
      <c r="AF56" s="448"/>
      <c r="AG56" s="448"/>
      <c r="AH56" s="448"/>
      <c r="AI56" s="448"/>
      <c r="AJ56" s="446"/>
      <c r="AK56" s="446"/>
      <c r="AL56" s="446"/>
      <c r="AM56" s="446"/>
      <c r="AN56" s="446"/>
      <c r="AO56" s="447"/>
      <c r="AP56" s="448"/>
      <c r="AQ56" s="448"/>
      <c r="AR56" s="448"/>
      <c r="AS56" s="448"/>
      <c r="AT56" s="460"/>
      <c r="AU56" s="461"/>
      <c r="AV56" s="461"/>
      <c r="AW56" s="448"/>
      <c r="AX56" s="448"/>
      <c r="AY56" s="448"/>
      <c r="AZ56" s="448"/>
      <c r="BA56" s="449"/>
      <c r="BB56" s="191"/>
      <c r="BC56" s="37"/>
      <c r="BD56" s="448"/>
      <c r="BE56" s="448"/>
      <c r="BF56" s="448"/>
      <c r="BG56" s="448"/>
      <c r="BH56" s="461"/>
    </row>
    <row r="57" spans="1:62" ht="76.5" customHeight="1">
      <c r="A57" s="862"/>
      <c r="B57" s="862"/>
      <c r="C57" s="862"/>
      <c r="D57" s="862"/>
      <c r="E57" s="864"/>
      <c r="F57" s="849"/>
      <c r="G57" s="572"/>
      <c r="H57" s="564"/>
      <c r="I57" s="619"/>
      <c r="J57" s="615"/>
      <c r="K57" s="587"/>
      <c r="L57" s="79"/>
      <c r="M57" s="80"/>
      <c r="N57" s="451"/>
      <c r="O57" s="451"/>
      <c r="P57" s="80"/>
      <c r="Q57" s="451"/>
      <c r="R57" s="80"/>
      <c r="S57" s="80"/>
      <c r="T57" s="80"/>
      <c r="U57" s="451"/>
      <c r="V57" s="80"/>
      <c r="W57" s="80"/>
      <c r="X57" s="494"/>
      <c r="Y57" s="617"/>
      <c r="Z57" s="503"/>
      <c r="AA57" s="503"/>
      <c r="AB57" s="503"/>
      <c r="AC57" s="448"/>
      <c r="AD57" s="448"/>
      <c r="AE57" s="448"/>
      <c r="AF57" s="448"/>
      <c r="AG57" s="448"/>
      <c r="AH57" s="448"/>
      <c r="AI57" s="448"/>
      <c r="AJ57" s="448"/>
      <c r="AK57" s="463"/>
      <c r="AL57" s="446"/>
      <c r="AM57" s="446"/>
      <c r="AN57" s="463"/>
      <c r="AO57" s="447"/>
      <c r="AP57" s="448"/>
      <c r="AQ57" s="448"/>
      <c r="AR57" s="448"/>
      <c r="AS57" s="448"/>
      <c r="AT57" s="460"/>
      <c r="AU57" s="461"/>
      <c r="AV57" s="461"/>
      <c r="AW57" s="448"/>
      <c r="AX57" s="448"/>
      <c r="AY57" s="448"/>
      <c r="AZ57" s="448"/>
      <c r="BA57" s="449"/>
      <c r="BB57" s="191"/>
      <c r="BC57" s="38"/>
      <c r="BD57" s="448"/>
      <c r="BE57" s="448"/>
      <c r="BF57" s="448"/>
      <c r="BG57" s="448"/>
      <c r="BH57" s="461"/>
      <c r="BJ57" s="481"/>
    </row>
    <row r="58" spans="1:62" ht="76.5" customHeight="1">
      <c r="A58" s="863"/>
      <c r="B58" s="863"/>
      <c r="C58" s="863"/>
      <c r="D58" s="863"/>
      <c r="E58" s="864"/>
      <c r="F58" s="849"/>
      <c r="G58" s="854" t="s">
        <v>210</v>
      </c>
      <c r="H58" s="854"/>
      <c r="I58" s="854"/>
      <c r="J58" s="854"/>
      <c r="K58" s="854"/>
      <c r="L58" s="854"/>
      <c r="M58" s="854"/>
      <c r="N58" s="854"/>
      <c r="O58" s="854"/>
      <c r="P58" s="854"/>
      <c r="Q58" s="854"/>
      <c r="R58" s="854"/>
      <c r="S58" s="854"/>
      <c r="T58" s="854"/>
      <c r="U58" s="854"/>
      <c r="V58" s="854"/>
      <c r="W58" s="854"/>
      <c r="X58" s="855"/>
      <c r="Y58" s="623">
        <f>SUM(Y54:Y57)</f>
        <v>0</v>
      </c>
      <c r="Z58" s="623">
        <f>SUM(Z54:Z57)</f>
        <v>0</v>
      </c>
      <c r="AA58" s="623">
        <f>SUM(AA54:AA57)</f>
        <v>0</v>
      </c>
      <c r="AB58" s="623">
        <f>SUM(AB54:AB57)</f>
        <v>0</v>
      </c>
      <c r="AC58" s="459"/>
      <c r="AD58" s="448"/>
      <c r="AE58" s="448"/>
      <c r="AF58" s="448"/>
      <c r="AG58" s="448"/>
      <c r="AH58" s="448"/>
      <c r="AI58" s="448"/>
      <c r="AJ58" s="448"/>
      <c r="AK58" s="463"/>
      <c r="AL58" s="446"/>
      <c r="AM58" s="446"/>
      <c r="AN58" s="463"/>
      <c r="AO58" s="447"/>
      <c r="AP58" s="448"/>
      <c r="AQ58" s="448"/>
      <c r="AR58" s="448"/>
      <c r="AS58" s="448"/>
      <c r="AT58" s="479"/>
      <c r="AU58" s="480"/>
      <c r="AV58" s="480"/>
      <c r="AW58" s="448"/>
      <c r="AX58" s="448"/>
      <c r="AY58" s="448"/>
      <c r="AZ58" s="448"/>
      <c r="BA58" s="449"/>
      <c r="BB58" s="191"/>
      <c r="BC58" s="622"/>
      <c r="BD58" s="448"/>
      <c r="BE58" s="448"/>
      <c r="BF58" s="448"/>
      <c r="BG58" s="448"/>
      <c r="BH58" s="480"/>
      <c r="BJ58" s="481"/>
    </row>
    <row r="59" spans="1:62" ht="76.5" customHeight="1">
      <c r="A59" s="863"/>
      <c r="B59" s="863"/>
      <c r="C59" s="863"/>
      <c r="D59" s="863"/>
      <c r="E59" s="864"/>
      <c r="F59" s="849" t="s">
        <v>604</v>
      </c>
      <c r="G59" s="484"/>
      <c r="H59" s="642"/>
      <c r="I59" s="543"/>
      <c r="J59" s="462"/>
      <c r="K59" s="590"/>
      <c r="L59" s="545"/>
      <c r="M59" s="484"/>
      <c r="N59" s="575"/>
      <c r="O59" s="575"/>
      <c r="P59" s="484"/>
      <c r="Q59" s="575"/>
      <c r="R59" s="80"/>
      <c r="S59" s="80"/>
      <c r="T59" s="80"/>
      <c r="U59" s="451"/>
      <c r="V59" s="80"/>
      <c r="W59" s="80"/>
      <c r="X59" s="484"/>
      <c r="Y59" s="620"/>
      <c r="Z59" s="501"/>
      <c r="AA59" s="501"/>
      <c r="AB59" s="501"/>
      <c r="AC59" s="459"/>
      <c r="AD59" s="448"/>
      <c r="AE59" s="448"/>
      <c r="AF59" s="448"/>
      <c r="AG59" s="448"/>
      <c r="AH59" s="448"/>
      <c r="AI59" s="448"/>
      <c r="AJ59" s="448"/>
      <c r="AK59" s="463"/>
      <c r="AL59" s="446"/>
      <c r="AM59" s="446"/>
      <c r="AN59" s="463"/>
      <c r="AO59" s="447"/>
      <c r="AP59" s="448"/>
      <c r="AQ59" s="448"/>
      <c r="AR59" s="448"/>
      <c r="AS59" s="448"/>
      <c r="AT59" s="479"/>
      <c r="AU59" s="480"/>
      <c r="AV59" s="480"/>
      <c r="AW59" s="448"/>
      <c r="AX59" s="448"/>
      <c r="AY59" s="448"/>
      <c r="AZ59" s="448"/>
      <c r="BA59" s="449"/>
      <c r="BB59" s="191"/>
      <c r="BC59" s="622"/>
      <c r="BD59" s="448"/>
      <c r="BE59" s="448"/>
      <c r="BF59" s="448"/>
      <c r="BG59" s="448"/>
      <c r="BH59" s="480"/>
      <c r="BJ59" s="481"/>
    </row>
    <row r="60" spans="1:62" ht="76.5" customHeight="1">
      <c r="A60" s="863"/>
      <c r="B60" s="863"/>
      <c r="C60" s="863"/>
      <c r="D60" s="863"/>
      <c r="E60" s="864"/>
      <c r="F60" s="849"/>
      <c r="G60" s="484"/>
      <c r="H60" s="642"/>
      <c r="I60" s="543"/>
      <c r="J60" s="462"/>
      <c r="K60" s="590"/>
      <c r="L60" s="545"/>
      <c r="M60" s="484"/>
      <c r="N60" s="575"/>
      <c r="O60" s="575"/>
      <c r="P60" s="484"/>
      <c r="Q60" s="575"/>
      <c r="R60" s="80"/>
      <c r="S60" s="80"/>
      <c r="T60" s="80"/>
      <c r="U60" s="451"/>
      <c r="V60" s="80"/>
      <c r="W60" s="80"/>
      <c r="X60" s="484"/>
      <c r="Y60" s="617"/>
      <c r="Z60" s="501"/>
      <c r="AA60" s="501"/>
      <c r="AB60" s="501"/>
      <c r="AC60" s="459"/>
      <c r="AD60" s="448"/>
      <c r="AE60" s="448"/>
      <c r="AF60" s="448"/>
      <c r="AG60" s="448"/>
      <c r="AH60" s="448"/>
      <c r="AI60" s="448"/>
      <c r="AJ60" s="448"/>
      <c r="AK60" s="463"/>
      <c r="AL60" s="446"/>
      <c r="AM60" s="446"/>
      <c r="AN60" s="463"/>
      <c r="AO60" s="447"/>
      <c r="AP60" s="448"/>
      <c r="AQ60" s="448"/>
      <c r="AR60" s="448"/>
      <c r="AS60" s="448"/>
      <c r="AT60" s="479"/>
      <c r="AU60" s="480"/>
      <c r="AV60" s="480"/>
      <c r="AW60" s="448"/>
      <c r="AX60" s="448"/>
      <c r="AY60" s="448"/>
      <c r="AZ60" s="448"/>
      <c r="BA60" s="449"/>
      <c r="BB60" s="191"/>
      <c r="BC60" s="622"/>
      <c r="BD60" s="448"/>
      <c r="BE60" s="448"/>
      <c r="BF60" s="448"/>
      <c r="BG60" s="448"/>
      <c r="BH60" s="480"/>
      <c r="BJ60" s="481"/>
    </row>
    <row r="61" spans="1:62" ht="76.5" customHeight="1">
      <c r="A61" s="863"/>
      <c r="B61" s="863"/>
      <c r="C61" s="863"/>
      <c r="D61" s="863"/>
      <c r="E61" s="864"/>
      <c r="F61" s="849"/>
      <c r="G61" s="484"/>
      <c r="H61" s="642"/>
      <c r="I61" s="543"/>
      <c r="J61" s="462"/>
      <c r="K61" s="590"/>
      <c r="L61" s="545"/>
      <c r="M61" s="484"/>
      <c r="N61" s="575"/>
      <c r="O61" s="575"/>
      <c r="P61" s="484"/>
      <c r="Q61" s="575"/>
      <c r="R61" s="80"/>
      <c r="S61" s="80"/>
      <c r="T61" s="80"/>
      <c r="U61" s="451"/>
      <c r="V61" s="80"/>
      <c r="W61" s="80"/>
      <c r="X61" s="484"/>
      <c r="Y61" s="620"/>
      <c r="Z61" s="501"/>
      <c r="AA61" s="501"/>
      <c r="AB61" s="501"/>
      <c r="AC61" s="459"/>
      <c r="AD61" s="448"/>
      <c r="AE61" s="448"/>
      <c r="AF61" s="448"/>
      <c r="AG61" s="448"/>
      <c r="AH61" s="448"/>
      <c r="AI61" s="448"/>
      <c r="AJ61" s="448"/>
      <c r="AK61" s="463"/>
      <c r="AL61" s="446"/>
      <c r="AM61" s="446"/>
      <c r="AN61" s="463"/>
      <c r="AO61" s="447"/>
      <c r="AP61" s="448"/>
      <c r="AQ61" s="448"/>
      <c r="AR61" s="448"/>
      <c r="AS61" s="448"/>
      <c r="AT61" s="479"/>
      <c r="AU61" s="480"/>
      <c r="AV61" s="480"/>
      <c r="AW61" s="448"/>
      <c r="AX61" s="448"/>
      <c r="AY61" s="448"/>
      <c r="AZ61" s="448"/>
      <c r="BA61" s="449"/>
      <c r="BB61" s="191"/>
      <c r="BC61" s="622"/>
      <c r="BD61" s="448"/>
      <c r="BE61" s="448"/>
      <c r="BF61" s="448"/>
      <c r="BG61" s="448"/>
      <c r="BH61" s="480"/>
      <c r="BJ61" s="481"/>
    </row>
    <row r="62" spans="1:62" ht="76.5" customHeight="1">
      <c r="A62" s="863"/>
      <c r="B62" s="863"/>
      <c r="C62" s="863"/>
      <c r="D62" s="863"/>
      <c r="E62" s="864"/>
      <c r="F62" s="849"/>
      <c r="G62" s="484"/>
      <c r="H62" s="564"/>
      <c r="I62" s="543"/>
      <c r="J62" s="462"/>
      <c r="K62" s="590"/>
      <c r="L62" s="545"/>
      <c r="M62" s="484"/>
      <c r="N62" s="575"/>
      <c r="O62" s="575"/>
      <c r="P62" s="484"/>
      <c r="Q62" s="575"/>
      <c r="R62" s="80"/>
      <c r="S62" s="80"/>
      <c r="T62" s="80"/>
      <c r="U62" s="451"/>
      <c r="V62" s="80"/>
      <c r="W62" s="80"/>
      <c r="X62" s="462"/>
      <c r="Y62" s="620"/>
      <c r="Z62" s="501"/>
      <c r="AA62" s="501"/>
      <c r="AB62" s="501"/>
      <c r="AC62" s="459"/>
      <c r="AD62" s="448"/>
      <c r="AE62" s="448"/>
      <c r="AF62" s="448"/>
      <c r="AG62" s="448"/>
      <c r="AH62" s="448"/>
      <c r="AI62" s="448"/>
      <c r="AJ62" s="448"/>
      <c r="AK62" s="463"/>
      <c r="AL62" s="446"/>
      <c r="AM62" s="446"/>
      <c r="AN62" s="463"/>
      <c r="AO62" s="447"/>
      <c r="AP62" s="448"/>
      <c r="AQ62" s="448"/>
      <c r="AR62" s="448"/>
      <c r="AS62" s="448"/>
      <c r="AT62" s="479"/>
      <c r="AU62" s="480"/>
      <c r="AV62" s="480"/>
      <c r="AW62" s="448"/>
      <c r="AX62" s="448"/>
      <c r="AY62" s="448"/>
      <c r="AZ62" s="448"/>
      <c r="BA62" s="449"/>
      <c r="BB62" s="191"/>
      <c r="BC62" s="488"/>
      <c r="BD62" s="448"/>
      <c r="BE62" s="448"/>
      <c r="BF62" s="448"/>
      <c r="BG62" s="448"/>
      <c r="BH62" s="480"/>
      <c r="BJ62" s="481"/>
    </row>
    <row r="63" spans="1:62" s="513" customFormat="1" ht="60" customHeight="1">
      <c r="A63" s="862"/>
      <c r="B63" s="862"/>
      <c r="C63" s="862"/>
      <c r="D63" s="863"/>
      <c r="E63" s="864"/>
      <c r="F63" s="849"/>
      <c r="G63" s="854" t="s">
        <v>210</v>
      </c>
      <c r="H63" s="854"/>
      <c r="I63" s="854"/>
      <c r="J63" s="854"/>
      <c r="K63" s="854"/>
      <c r="L63" s="854"/>
      <c r="M63" s="854"/>
      <c r="N63" s="854"/>
      <c r="O63" s="854"/>
      <c r="P63" s="854"/>
      <c r="Q63" s="854"/>
      <c r="R63" s="854"/>
      <c r="S63" s="854"/>
      <c r="T63" s="854"/>
      <c r="U63" s="854"/>
      <c r="V63" s="854"/>
      <c r="W63" s="854"/>
      <c r="X63" s="926"/>
      <c r="Y63" s="522">
        <f>SUM(Y59:Y62)</f>
        <v>0</v>
      </c>
      <c r="Z63" s="522">
        <f t="shared" ref="Z63:AB63" si="4">SUM(Z59:Z62)</f>
        <v>0</v>
      </c>
      <c r="AA63" s="522">
        <f t="shared" si="4"/>
        <v>0</v>
      </c>
      <c r="AB63" s="522">
        <f t="shared" si="4"/>
        <v>0</v>
      </c>
      <c r="AC63" s="523"/>
      <c r="AD63" s="523"/>
      <c r="AE63" s="523"/>
      <c r="AF63" s="523"/>
      <c r="AG63" s="523"/>
      <c r="AH63" s="523"/>
      <c r="AI63" s="523"/>
      <c r="AJ63" s="523"/>
      <c r="AK63" s="523"/>
      <c r="AL63" s="523"/>
      <c r="AM63" s="523"/>
      <c r="AN63" s="523"/>
      <c r="AO63" s="523"/>
      <c r="AP63" s="523"/>
      <c r="AQ63" s="523"/>
      <c r="AR63" s="523"/>
      <c r="AS63" s="523"/>
      <c r="AT63" s="524"/>
      <c r="AU63" s="525"/>
      <c r="AV63" s="525"/>
      <c r="AW63" s="526"/>
      <c r="AX63" s="526"/>
      <c r="AY63" s="526"/>
      <c r="AZ63" s="526"/>
      <c r="BA63" s="526"/>
      <c r="BB63" s="526"/>
      <c r="BC63" s="527"/>
      <c r="BD63" s="526"/>
      <c r="BE63" s="526"/>
      <c r="BF63" s="526"/>
      <c r="BG63" s="528"/>
      <c r="BH63" s="529"/>
    </row>
    <row r="64" spans="1:62" ht="18" customHeight="1">
      <c r="A64" s="862"/>
      <c r="B64" s="865"/>
      <c r="C64" s="893"/>
      <c r="D64" s="894" t="s">
        <v>580</v>
      </c>
      <c r="E64" s="895"/>
      <c r="F64" s="895"/>
      <c r="G64" s="895"/>
      <c r="H64" s="895"/>
      <c r="I64" s="895"/>
      <c r="J64" s="895"/>
      <c r="K64" s="895"/>
      <c r="L64" s="895"/>
      <c r="M64" s="895"/>
      <c r="N64" s="895"/>
      <c r="O64" s="895"/>
      <c r="P64" s="895"/>
      <c r="Q64" s="895"/>
      <c r="R64" s="895"/>
      <c r="S64" s="895"/>
      <c r="T64" s="895"/>
      <c r="U64" s="895"/>
      <c r="V64" s="895"/>
      <c r="W64" s="895"/>
      <c r="X64" s="657"/>
      <c r="Y64" s="456">
        <f>+Y63+Y58</f>
        <v>0</v>
      </c>
      <c r="Z64" s="456">
        <f t="shared" ref="Z64:AB64" si="5">+Z63+Z58</f>
        <v>0</v>
      </c>
      <c r="AA64" s="456">
        <f t="shared" si="5"/>
        <v>0</v>
      </c>
      <c r="AB64" s="456">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191"/>
      <c r="AX64" s="206"/>
      <c r="AY64" s="206"/>
      <c r="AZ64" s="206"/>
      <c r="BA64" s="206"/>
      <c r="BB64" s="206"/>
      <c r="BC64" s="207"/>
      <c r="BD64" s="206"/>
      <c r="BE64" s="206"/>
      <c r="BF64" s="206"/>
      <c r="BG64" s="206"/>
      <c r="BH64" s="208"/>
    </row>
    <row r="65" spans="1:62" ht="60" customHeight="1">
      <c r="A65" s="862"/>
      <c r="B65" s="918" t="s">
        <v>569</v>
      </c>
      <c r="C65" s="861"/>
      <c r="D65" s="890" t="s">
        <v>538</v>
      </c>
      <c r="E65" s="892" t="s">
        <v>538</v>
      </c>
      <c r="F65" s="848"/>
      <c r="G65" s="656"/>
      <c r="H65" s="658"/>
      <c r="I65" s="666"/>
      <c r="J65" s="300"/>
      <c r="K65" s="667"/>
      <c r="L65" s="300"/>
      <c r="M65" s="300"/>
      <c r="N65" s="299"/>
      <c r="O65" s="299"/>
      <c r="P65" s="299"/>
      <c r="Q65" s="299"/>
      <c r="R65" s="299"/>
      <c r="S65" s="299"/>
      <c r="T65" s="299"/>
      <c r="U65" s="668"/>
      <c r="V65" s="299"/>
      <c r="W65" s="299"/>
      <c r="X65" s="458"/>
      <c r="Y65" s="446"/>
      <c r="Z65" s="446"/>
      <c r="AA65" s="448"/>
      <c r="AB65" s="448"/>
      <c r="AC65" s="448"/>
      <c r="AD65" s="448"/>
      <c r="AE65" s="448"/>
      <c r="AF65" s="448"/>
      <c r="AG65" s="448"/>
      <c r="AH65" s="448"/>
      <c r="AI65" s="448"/>
      <c r="AJ65" s="448"/>
      <c r="AK65" s="448"/>
      <c r="AL65" s="448"/>
      <c r="AM65" s="448"/>
      <c r="AN65" s="448"/>
      <c r="AO65" s="464"/>
      <c r="AP65" s="448"/>
      <c r="AQ65" s="448"/>
      <c r="AR65" s="448"/>
      <c r="AS65" s="448"/>
      <c r="AT65" s="460"/>
      <c r="AU65" s="461"/>
      <c r="AV65" s="461"/>
      <c r="AW65" s="448"/>
      <c r="AX65" s="448"/>
      <c r="AY65" s="448"/>
      <c r="AZ65" s="448"/>
      <c r="BA65" s="449"/>
      <c r="BB65" s="191"/>
      <c r="BC65" s="37"/>
      <c r="BD65" s="448"/>
      <c r="BE65" s="448"/>
      <c r="BF65" s="448"/>
      <c r="BG65" s="448"/>
      <c r="BH65" s="37"/>
      <c r="BJ65" s="481"/>
    </row>
    <row r="66" spans="1:62" ht="66" customHeight="1">
      <c r="A66" s="862"/>
      <c r="B66" s="862"/>
      <c r="C66" s="862"/>
      <c r="D66" s="862"/>
      <c r="E66" s="864"/>
      <c r="F66" s="849"/>
      <c r="G66" s="502"/>
      <c r="H66" s="564"/>
      <c r="I66" s="450"/>
      <c r="J66" s="615"/>
      <c r="K66" s="587"/>
      <c r="L66" s="79"/>
      <c r="M66" s="80"/>
      <c r="N66" s="80"/>
      <c r="O66" s="80"/>
      <c r="P66" s="80"/>
      <c r="Q66" s="80"/>
      <c r="R66" s="80"/>
      <c r="S66" s="80"/>
      <c r="T66" s="80"/>
      <c r="U66" s="451"/>
      <c r="V66" s="80"/>
      <c r="W66" s="187"/>
      <c r="X66" s="458"/>
      <c r="Y66" s="591"/>
      <c r="Z66" s="448"/>
      <c r="AA66" s="448"/>
      <c r="AB66" s="448"/>
      <c r="AC66" s="448"/>
      <c r="AD66" s="448"/>
      <c r="AE66" s="448"/>
      <c r="AF66" s="448"/>
      <c r="AG66" s="448"/>
      <c r="AH66" s="448"/>
      <c r="AI66" s="448"/>
      <c r="AJ66" s="448"/>
      <c r="AK66" s="448"/>
      <c r="AL66" s="448"/>
      <c r="AM66" s="448"/>
      <c r="AN66" s="448"/>
      <c r="AO66" s="464"/>
      <c r="AP66" s="448"/>
      <c r="AQ66" s="448"/>
      <c r="AR66" s="448"/>
      <c r="AS66" s="448"/>
      <c r="AT66" s="460"/>
      <c r="AU66" s="461"/>
      <c r="AV66" s="461"/>
      <c r="AW66" s="448"/>
      <c r="AX66" s="448"/>
      <c r="AY66" s="448"/>
      <c r="AZ66" s="448"/>
      <c r="BA66" s="449"/>
      <c r="BB66" s="191"/>
      <c r="BC66" s="487"/>
      <c r="BD66" s="448"/>
      <c r="BE66" s="448"/>
      <c r="BF66" s="448"/>
      <c r="BG66" s="448"/>
      <c r="BH66" s="487"/>
      <c r="BJ66" s="481"/>
    </row>
    <row r="67" spans="1:62" ht="68.25" customHeight="1">
      <c r="A67" s="862"/>
      <c r="B67" s="862"/>
      <c r="C67" s="862"/>
      <c r="D67" s="862"/>
      <c r="E67" s="864"/>
      <c r="F67" s="849"/>
      <c r="G67" s="502"/>
      <c r="H67" s="638"/>
      <c r="I67" s="619"/>
      <c r="J67" s="615"/>
      <c r="K67" s="587"/>
      <c r="L67" s="79"/>
      <c r="M67" s="80"/>
      <c r="N67" s="451"/>
      <c r="O67" s="451"/>
      <c r="P67" s="80"/>
      <c r="Q67" s="451"/>
      <c r="R67" s="80"/>
      <c r="S67" s="80"/>
      <c r="T67" s="80"/>
      <c r="U67" s="451"/>
      <c r="V67" s="80"/>
      <c r="W67" s="80"/>
      <c r="X67" s="458"/>
      <c r="Y67" s="617"/>
      <c r="Z67" s="448"/>
      <c r="AA67" s="448"/>
      <c r="AB67" s="448"/>
      <c r="AC67" s="448"/>
      <c r="AD67" s="448"/>
      <c r="AE67" s="448"/>
      <c r="AF67" s="448"/>
      <c r="AG67" s="448"/>
      <c r="AH67" s="448"/>
      <c r="AI67" s="448"/>
      <c r="AJ67" s="448"/>
      <c r="AK67" s="448"/>
      <c r="AL67" s="448"/>
      <c r="AM67" s="448"/>
      <c r="AN67" s="448"/>
      <c r="AO67" s="464"/>
      <c r="AP67" s="448"/>
      <c r="AQ67" s="448"/>
      <c r="AR67" s="448"/>
      <c r="AS67" s="448"/>
      <c r="AT67" s="460"/>
      <c r="AU67" s="461"/>
      <c r="AV67" s="461"/>
      <c r="AW67" s="448"/>
      <c r="AX67" s="448"/>
      <c r="AY67" s="448"/>
      <c r="AZ67" s="448"/>
      <c r="BA67" s="449"/>
      <c r="BB67" s="191"/>
      <c r="BC67" s="487"/>
      <c r="BD67" s="448"/>
      <c r="BE67" s="448"/>
      <c r="BF67" s="448"/>
      <c r="BG67" s="448"/>
      <c r="BH67" s="487"/>
      <c r="BJ67" s="481"/>
    </row>
    <row r="68" spans="1:62" ht="60" customHeight="1">
      <c r="A68" s="862"/>
      <c r="B68" s="862"/>
      <c r="C68" s="862"/>
      <c r="D68" s="862"/>
      <c r="E68" s="864"/>
      <c r="F68" s="849"/>
      <c r="G68" s="502"/>
      <c r="H68" s="564"/>
      <c r="I68" s="619"/>
      <c r="J68" s="615"/>
      <c r="K68" s="587"/>
      <c r="L68" s="79"/>
      <c r="M68" s="80"/>
      <c r="N68" s="451"/>
      <c r="O68" s="451"/>
      <c r="P68" s="80"/>
      <c r="Q68" s="451"/>
      <c r="R68" s="80"/>
      <c r="S68" s="80"/>
      <c r="T68" s="80"/>
      <c r="U68" s="451"/>
      <c r="V68" s="80"/>
      <c r="W68" s="80"/>
      <c r="X68" s="458"/>
      <c r="Y68" s="617"/>
      <c r="Z68" s="448"/>
      <c r="AA68" s="448"/>
      <c r="AB68" s="448"/>
      <c r="AC68" s="448"/>
      <c r="AD68" s="448"/>
      <c r="AE68" s="448"/>
      <c r="AF68" s="448"/>
      <c r="AG68" s="448"/>
      <c r="AH68" s="448"/>
      <c r="AI68" s="448"/>
      <c r="AJ68" s="465"/>
      <c r="AK68" s="530"/>
      <c r="AL68" s="465"/>
      <c r="AM68" s="465"/>
      <c r="AN68" s="463"/>
      <c r="AO68" s="464"/>
      <c r="AP68" s="448"/>
      <c r="AQ68" s="448"/>
      <c r="AR68" s="448"/>
      <c r="AS68" s="448"/>
      <c r="AT68" s="460"/>
      <c r="AU68" s="461"/>
      <c r="AV68" s="461"/>
      <c r="AW68" s="448"/>
      <c r="AX68" s="448"/>
      <c r="AY68" s="448"/>
      <c r="AZ68" s="448"/>
      <c r="BA68" s="449"/>
      <c r="BB68" s="191"/>
      <c r="BC68" s="487"/>
      <c r="BD68" s="448"/>
      <c r="BE68" s="448"/>
      <c r="BF68" s="448"/>
      <c r="BG68" s="448"/>
      <c r="BH68" s="487"/>
      <c r="BJ68" s="481"/>
    </row>
    <row r="69" spans="1:62" ht="28.5" customHeight="1">
      <c r="A69" s="862"/>
      <c r="B69" s="862"/>
      <c r="C69" s="862"/>
      <c r="D69" s="862"/>
      <c r="E69" s="864"/>
      <c r="F69" s="849"/>
      <c r="G69" s="856" t="s">
        <v>210</v>
      </c>
      <c r="H69" s="856"/>
      <c r="I69" s="856"/>
      <c r="J69" s="856"/>
      <c r="K69" s="856"/>
      <c r="L69" s="856"/>
      <c r="M69" s="856"/>
      <c r="N69" s="856"/>
      <c r="O69" s="856"/>
      <c r="P69" s="856"/>
      <c r="Q69" s="856"/>
      <c r="R69" s="856"/>
      <c r="S69" s="856"/>
      <c r="T69" s="856"/>
      <c r="U69" s="856"/>
      <c r="V69" s="856"/>
      <c r="W69" s="856"/>
      <c r="X69" s="857"/>
      <c r="Y69" s="523">
        <f>SUM(Y65:Y68)</f>
        <v>0</v>
      </c>
      <c r="Z69" s="523">
        <f t="shared" ref="Z69:AB69" si="6">SUM(Z65:Z68)</f>
        <v>0</v>
      </c>
      <c r="AA69" s="523">
        <f>SUM(AA65:AA68)</f>
        <v>0</v>
      </c>
      <c r="AB69" s="523">
        <f t="shared" si="6"/>
        <v>0</v>
      </c>
      <c r="AC69" s="448"/>
      <c r="AD69" s="448"/>
      <c r="AE69" s="448"/>
      <c r="AF69" s="448"/>
      <c r="AG69" s="448"/>
      <c r="AH69" s="448"/>
      <c r="AI69" s="448"/>
      <c r="AJ69" s="465"/>
      <c r="AK69" s="463"/>
      <c r="AL69" s="465"/>
      <c r="AM69" s="463"/>
      <c r="AN69" s="463"/>
      <c r="AO69" s="464"/>
      <c r="AP69" s="448"/>
      <c r="AQ69" s="448"/>
      <c r="AR69" s="448"/>
      <c r="AS69" s="448"/>
      <c r="AT69" s="460"/>
      <c r="AU69" s="461"/>
      <c r="AV69" s="461"/>
      <c r="AW69" s="448"/>
      <c r="AX69" s="448"/>
      <c r="AY69" s="448"/>
      <c r="AZ69" s="448"/>
      <c r="BA69" s="449"/>
      <c r="BB69" s="191"/>
      <c r="BC69" s="487"/>
      <c r="BD69" s="448"/>
      <c r="BE69" s="448"/>
      <c r="BF69" s="448"/>
      <c r="BG69" s="448"/>
      <c r="BH69" s="487"/>
    </row>
    <row r="70" spans="1:62" ht="61.5" customHeight="1">
      <c r="A70" s="862"/>
      <c r="B70" s="862"/>
      <c r="C70" s="862"/>
      <c r="D70" s="862"/>
      <c r="E70" s="864"/>
      <c r="F70" s="849" t="s">
        <v>604</v>
      </c>
      <c r="G70" s="502"/>
      <c r="H70" s="642"/>
      <c r="I70" s="543"/>
      <c r="J70" s="462"/>
      <c r="K70" s="590"/>
      <c r="L70" s="545"/>
      <c r="M70" s="484"/>
      <c r="N70" s="575"/>
      <c r="O70" s="575"/>
      <c r="P70" s="484"/>
      <c r="Q70" s="575"/>
      <c r="R70" s="80"/>
      <c r="S70" s="80"/>
      <c r="T70" s="80"/>
      <c r="U70" s="451"/>
      <c r="V70" s="80"/>
      <c r="W70" s="80"/>
      <c r="X70" s="458"/>
      <c r="Y70" s="446"/>
      <c r="Z70" s="448"/>
      <c r="AA70" s="448"/>
      <c r="AB70" s="448"/>
      <c r="AC70" s="448"/>
      <c r="AD70" s="448"/>
      <c r="AE70" s="448"/>
      <c r="AF70" s="448"/>
      <c r="AG70" s="448"/>
      <c r="AH70" s="448"/>
      <c r="AI70" s="448"/>
      <c r="AJ70" s="465"/>
      <c r="AK70" s="463"/>
      <c r="AL70" s="465"/>
      <c r="AM70" s="465"/>
      <c r="AN70" s="463"/>
      <c r="AO70" s="464"/>
      <c r="AP70" s="448"/>
      <c r="AQ70" s="448"/>
      <c r="AR70" s="448"/>
      <c r="AS70" s="448"/>
      <c r="AT70" s="460"/>
      <c r="AU70" s="461"/>
      <c r="AV70" s="461"/>
      <c r="AW70" s="448"/>
      <c r="AX70" s="448"/>
      <c r="AY70" s="448"/>
      <c r="AZ70" s="448"/>
      <c r="BA70" s="449"/>
      <c r="BB70" s="191"/>
      <c r="BC70" s="487"/>
      <c r="BD70" s="448"/>
      <c r="BE70" s="448"/>
      <c r="BF70" s="448"/>
      <c r="BG70" s="448"/>
      <c r="BH70" s="487"/>
    </row>
    <row r="71" spans="1:62" ht="61.5" customHeight="1">
      <c r="A71" s="863"/>
      <c r="B71" s="863"/>
      <c r="C71" s="863"/>
      <c r="D71" s="863"/>
      <c r="E71" s="864"/>
      <c r="F71" s="849"/>
      <c r="G71" s="502"/>
      <c r="H71" s="642"/>
      <c r="I71" s="543"/>
      <c r="J71" s="462"/>
      <c r="K71" s="590"/>
      <c r="L71" s="545"/>
      <c r="M71" s="484"/>
      <c r="N71" s="575"/>
      <c r="O71" s="575"/>
      <c r="P71" s="484"/>
      <c r="Q71" s="575"/>
      <c r="R71" s="80"/>
      <c r="S71" s="80"/>
      <c r="T71" s="80"/>
      <c r="U71" s="451"/>
      <c r="V71" s="80"/>
      <c r="W71" s="80"/>
      <c r="X71" s="458"/>
      <c r="Y71" s="446"/>
      <c r="Z71" s="448"/>
      <c r="AA71" s="448"/>
      <c r="AB71" s="448"/>
      <c r="AC71" s="448"/>
      <c r="AD71" s="448"/>
      <c r="AE71" s="448"/>
      <c r="AF71" s="448"/>
      <c r="AG71" s="448"/>
      <c r="AH71" s="448"/>
      <c r="AI71" s="448"/>
      <c r="AJ71" s="465"/>
      <c r="AK71" s="463"/>
      <c r="AL71" s="465"/>
      <c r="AM71" s="465"/>
      <c r="AN71" s="463"/>
      <c r="AO71" s="464"/>
      <c r="AP71" s="448"/>
      <c r="AQ71" s="448"/>
      <c r="AR71" s="448"/>
      <c r="AS71" s="448"/>
      <c r="AT71" s="479"/>
      <c r="AU71" s="480"/>
      <c r="AV71" s="480"/>
      <c r="AW71" s="448"/>
      <c r="AX71" s="448"/>
      <c r="AY71" s="448"/>
      <c r="AZ71" s="448"/>
      <c r="BA71" s="449"/>
      <c r="BB71" s="191"/>
      <c r="BC71" s="487"/>
      <c r="BD71" s="448"/>
      <c r="BE71" s="448"/>
      <c r="BF71" s="448"/>
      <c r="BG71" s="448"/>
      <c r="BH71" s="487"/>
    </row>
    <row r="72" spans="1:62" ht="61.5" customHeight="1">
      <c r="A72" s="863"/>
      <c r="B72" s="863"/>
      <c r="C72" s="863"/>
      <c r="D72" s="863"/>
      <c r="E72" s="864"/>
      <c r="F72" s="849"/>
      <c r="G72" s="502"/>
      <c r="H72" s="642"/>
      <c r="I72" s="543"/>
      <c r="J72" s="462"/>
      <c r="K72" s="590"/>
      <c r="L72" s="545"/>
      <c r="M72" s="484"/>
      <c r="N72" s="575"/>
      <c r="O72" s="575"/>
      <c r="P72" s="484"/>
      <c r="Q72" s="575"/>
      <c r="R72" s="80"/>
      <c r="S72" s="80"/>
      <c r="T72" s="80"/>
      <c r="U72" s="451"/>
      <c r="V72" s="80"/>
      <c r="W72" s="80"/>
      <c r="X72" s="458"/>
      <c r="Y72" s="446"/>
      <c r="Z72" s="448"/>
      <c r="AA72" s="448"/>
      <c r="AB72" s="448"/>
      <c r="AC72" s="448"/>
      <c r="AD72" s="448"/>
      <c r="AE72" s="448"/>
      <c r="AF72" s="448"/>
      <c r="AG72" s="448"/>
      <c r="AH72" s="448"/>
      <c r="AI72" s="448"/>
      <c r="AJ72" s="465"/>
      <c r="AK72" s="463"/>
      <c r="AL72" s="465"/>
      <c r="AM72" s="465"/>
      <c r="AN72" s="463"/>
      <c r="AO72" s="464"/>
      <c r="AP72" s="448"/>
      <c r="AQ72" s="448"/>
      <c r="AR72" s="448"/>
      <c r="AS72" s="448"/>
      <c r="AT72" s="479"/>
      <c r="AU72" s="480"/>
      <c r="AV72" s="480"/>
      <c r="AW72" s="448"/>
      <c r="AX72" s="448"/>
      <c r="AY72" s="448"/>
      <c r="AZ72" s="448"/>
      <c r="BA72" s="449"/>
      <c r="BB72" s="191"/>
      <c r="BC72" s="487"/>
      <c r="BD72" s="448"/>
      <c r="BE72" s="448"/>
      <c r="BF72" s="448"/>
      <c r="BG72" s="448"/>
      <c r="BH72" s="487"/>
    </row>
    <row r="73" spans="1:62" ht="89.25" customHeight="1">
      <c r="A73" s="862"/>
      <c r="B73" s="862"/>
      <c r="C73" s="862"/>
      <c r="D73" s="862"/>
      <c r="E73" s="864"/>
      <c r="F73" s="849"/>
      <c r="G73" s="502"/>
      <c r="H73" s="564"/>
      <c r="I73" s="543"/>
      <c r="J73" s="462"/>
      <c r="K73" s="590"/>
      <c r="L73" s="545"/>
      <c r="M73" s="484"/>
      <c r="N73" s="575"/>
      <c r="O73" s="575"/>
      <c r="P73" s="484"/>
      <c r="Q73" s="575"/>
      <c r="R73" s="80"/>
      <c r="S73" s="80"/>
      <c r="T73" s="80"/>
      <c r="U73" s="451"/>
      <c r="V73" s="80"/>
      <c r="W73" s="80"/>
      <c r="X73" s="458"/>
      <c r="Y73" s="446"/>
      <c r="Z73" s="448"/>
      <c r="AA73" s="448"/>
      <c r="AB73" s="448"/>
      <c r="AC73" s="448"/>
      <c r="AD73" s="448"/>
      <c r="AE73" s="448"/>
      <c r="AF73" s="448"/>
      <c r="AG73" s="448"/>
      <c r="AH73" s="448"/>
      <c r="AI73" s="448"/>
      <c r="AJ73" s="465"/>
      <c r="AK73" s="463"/>
      <c r="AL73" s="465"/>
      <c r="AM73" s="465"/>
      <c r="AN73" s="463"/>
      <c r="AO73" s="464"/>
      <c r="AP73" s="448"/>
      <c r="AQ73" s="448"/>
      <c r="AR73" s="448"/>
      <c r="AS73" s="448"/>
      <c r="AT73" s="460"/>
      <c r="AU73" s="461"/>
      <c r="AV73" s="461"/>
      <c r="AW73" s="448"/>
      <c r="AX73" s="448"/>
      <c r="AY73" s="448"/>
      <c r="AZ73" s="448"/>
      <c r="BA73" s="449"/>
      <c r="BB73" s="191"/>
      <c r="BC73" s="487"/>
      <c r="BD73" s="448"/>
      <c r="BE73" s="448"/>
      <c r="BF73" s="448"/>
      <c r="BG73" s="448"/>
      <c r="BH73" s="487"/>
    </row>
    <row r="74" spans="1:62" s="513" customFormat="1" ht="24" customHeight="1">
      <c r="A74" s="862"/>
      <c r="B74" s="862"/>
      <c r="C74" s="862"/>
      <c r="D74" s="865"/>
      <c r="E74" s="864"/>
      <c r="F74" s="849"/>
      <c r="G74" s="856" t="s">
        <v>210</v>
      </c>
      <c r="H74" s="856"/>
      <c r="I74" s="856"/>
      <c r="J74" s="856"/>
      <c r="K74" s="856"/>
      <c r="L74" s="856"/>
      <c r="M74" s="856"/>
      <c r="N74" s="856"/>
      <c r="O74" s="856"/>
      <c r="P74" s="856"/>
      <c r="Q74" s="856"/>
      <c r="R74" s="856"/>
      <c r="S74" s="856"/>
      <c r="T74" s="856"/>
      <c r="U74" s="856"/>
      <c r="V74" s="856"/>
      <c r="W74" s="856"/>
      <c r="X74" s="857"/>
      <c r="Y74" s="523">
        <f>SUM(Y70:Y73)</f>
        <v>0</v>
      </c>
      <c r="Z74" s="523">
        <f t="shared" ref="Z74:AB74" si="7">SUM(Z70:Z73)</f>
        <v>0</v>
      </c>
      <c r="AA74" s="523">
        <f t="shared" si="7"/>
        <v>0</v>
      </c>
      <c r="AB74" s="523">
        <f t="shared" si="7"/>
        <v>0</v>
      </c>
      <c r="AC74" s="523"/>
      <c r="AD74" s="523"/>
      <c r="AE74" s="523"/>
      <c r="AF74" s="523"/>
      <c r="AG74" s="523"/>
      <c r="AH74" s="523"/>
      <c r="AI74" s="523"/>
      <c r="AJ74" s="523"/>
      <c r="AK74" s="523"/>
      <c r="AL74" s="523"/>
      <c r="AM74" s="523"/>
      <c r="AN74" s="523"/>
      <c r="AO74" s="523"/>
      <c r="AP74" s="523"/>
      <c r="AQ74" s="523"/>
      <c r="AR74" s="523"/>
      <c r="AS74" s="523"/>
      <c r="AT74" s="524"/>
      <c r="AU74" s="525"/>
      <c r="AV74" s="525"/>
      <c r="AW74" s="526"/>
      <c r="AX74" s="526"/>
      <c r="AY74" s="526"/>
      <c r="AZ74" s="526"/>
      <c r="BA74" s="526"/>
      <c r="BB74" s="526"/>
      <c r="BC74" s="527"/>
      <c r="BD74" s="526"/>
      <c r="BE74" s="526"/>
      <c r="BF74" s="526"/>
      <c r="BG74" s="528"/>
      <c r="BH74" s="529"/>
    </row>
    <row r="75" spans="1:62" ht="18" customHeight="1">
      <c r="A75" s="862"/>
      <c r="B75" s="862"/>
      <c r="C75" s="862"/>
      <c r="D75" s="866" t="s">
        <v>581</v>
      </c>
      <c r="E75" s="867"/>
      <c r="F75" s="868"/>
      <c r="G75" s="867"/>
      <c r="H75" s="867"/>
      <c r="I75" s="867"/>
      <c r="J75" s="867"/>
      <c r="K75" s="867"/>
      <c r="L75" s="867"/>
      <c r="M75" s="867"/>
      <c r="N75" s="867"/>
      <c r="O75" s="867"/>
      <c r="P75" s="867"/>
      <c r="Q75" s="867"/>
      <c r="R75" s="867"/>
      <c r="S75" s="867"/>
      <c r="T75" s="867"/>
      <c r="U75" s="867"/>
      <c r="V75" s="867"/>
      <c r="W75" s="869"/>
      <c r="X75" s="457"/>
      <c r="Y75" s="456">
        <f>Y74+Y69</f>
        <v>0</v>
      </c>
      <c r="Z75" s="456">
        <f t="shared" ref="Z75:AB75" si="8">Z74+Z69</f>
        <v>0</v>
      </c>
      <c r="AA75" s="456">
        <f t="shared" si="8"/>
        <v>0</v>
      </c>
      <c r="AB75" s="456">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191"/>
      <c r="AX75" s="206"/>
      <c r="AY75" s="206"/>
      <c r="AZ75" s="206"/>
      <c r="BA75" s="206"/>
      <c r="BB75" s="206"/>
      <c r="BC75" s="207"/>
      <c r="BD75" s="206"/>
      <c r="BE75" s="206"/>
      <c r="BF75" s="206"/>
      <c r="BG75" s="206"/>
      <c r="BH75" s="208"/>
    </row>
    <row r="76" spans="1:62" ht="77.25" customHeight="1">
      <c r="A76" s="862"/>
      <c r="B76" s="862"/>
      <c r="C76" s="862"/>
      <c r="D76" s="861" t="s">
        <v>539</v>
      </c>
      <c r="E76" s="891" t="s">
        <v>539</v>
      </c>
      <c r="F76" s="849"/>
      <c r="G76" s="502"/>
      <c r="H76" s="564"/>
      <c r="I76" s="182"/>
      <c r="J76" s="615"/>
      <c r="K76" s="587"/>
      <c r="L76" s="616"/>
      <c r="M76" s="80"/>
      <c r="N76" s="451"/>
      <c r="O76" s="451"/>
      <c r="P76" s="80"/>
      <c r="Q76" s="451"/>
      <c r="R76" s="80"/>
      <c r="S76" s="80"/>
      <c r="T76" s="80"/>
      <c r="U76" s="451"/>
      <c r="V76" s="80"/>
      <c r="W76" s="80"/>
      <c r="X76" s="458"/>
      <c r="Y76" s="672"/>
      <c r="Z76" s="591"/>
      <c r="AA76" s="591"/>
      <c r="AB76" s="591"/>
      <c r="AC76" s="466"/>
      <c r="AD76" s="466"/>
      <c r="AE76" s="466"/>
      <c r="AF76" s="466"/>
      <c r="AG76" s="466"/>
      <c r="AH76" s="466"/>
      <c r="AI76" s="466"/>
      <c r="AJ76" s="466"/>
      <c r="AK76" s="466"/>
      <c r="AL76" s="466"/>
      <c r="AM76" s="466"/>
      <c r="AN76" s="466"/>
      <c r="AO76" s="467"/>
      <c r="AP76" s="466"/>
      <c r="AQ76" s="466"/>
      <c r="AR76" s="466"/>
      <c r="AS76" s="466"/>
      <c r="AT76" s="460"/>
      <c r="AU76" s="461"/>
      <c r="AV76" s="461"/>
      <c r="AW76" s="448"/>
      <c r="AX76" s="448"/>
      <c r="AY76" s="448"/>
      <c r="AZ76" s="448"/>
      <c r="BA76" s="449"/>
      <c r="BB76" s="191"/>
      <c r="BC76" s="37"/>
      <c r="BD76" s="448"/>
      <c r="BE76" s="448"/>
      <c r="BF76" s="448"/>
      <c r="BG76" s="448"/>
      <c r="BH76" s="461"/>
    </row>
    <row r="77" spans="1:62" ht="77.25" customHeight="1">
      <c r="A77" s="863"/>
      <c r="B77" s="863"/>
      <c r="C77" s="863"/>
      <c r="D77" s="890"/>
      <c r="E77" s="892"/>
      <c r="F77" s="849"/>
      <c r="G77" s="502"/>
      <c r="H77" s="564"/>
      <c r="I77" s="450"/>
      <c r="J77" s="615"/>
      <c r="K77" s="587"/>
      <c r="L77" s="79"/>
      <c r="M77" s="80"/>
      <c r="N77" s="80"/>
      <c r="O77" s="80"/>
      <c r="P77" s="80"/>
      <c r="Q77" s="80"/>
      <c r="R77" s="80"/>
      <c r="S77" s="80"/>
      <c r="T77" s="80"/>
      <c r="U77" s="451"/>
      <c r="V77" s="80"/>
      <c r="W77" s="187"/>
      <c r="X77" s="458"/>
      <c r="Y77" s="591"/>
      <c r="Z77" s="591"/>
      <c r="AA77" s="591"/>
      <c r="AB77" s="591"/>
      <c r="AC77" s="466"/>
      <c r="AD77" s="466"/>
      <c r="AE77" s="466"/>
      <c r="AF77" s="466"/>
      <c r="AG77" s="466"/>
      <c r="AH77" s="466"/>
      <c r="AI77" s="466"/>
      <c r="AJ77" s="466"/>
      <c r="AK77" s="466"/>
      <c r="AL77" s="624"/>
      <c r="AM77" s="466"/>
      <c r="AN77" s="624"/>
      <c r="AO77" s="467"/>
      <c r="AP77" s="466"/>
      <c r="AQ77" s="466"/>
      <c r="AR77" s="466"/>
      <c r="AS77" s="466"/>
      <c r="AT77" s="479"/>
      <c r="AU77" s="480"/>
      <c r="AV77" s="480"/>
      <c r="AW77" s="448"/>
      <c r="AX77" s="448"/>
      <c r="AY77" s="448"/>
      <c r="AZ77" s="448"/>
      <c r="BA77" s="449"/>
      <c r="BB77" s="191"/>
      <c r="BC77" s="37"/>
      <c r="BD77" s="448"/>
      <c r="BE77" s="448"/>
      <c r="BF77" s="448"/>
      <c r="BG77" s="448"/>
      <c r="BH77" s="480"/>
    </row>
    <row r="78" spans="1:62" ht="77.25" customHeight="1">
      <c r="A78" s="863"/>
      <c r="B78" s="863"/>
      <c r="C78" s="863"/>
      <c r="D78" s="890"/>
      <c r="E78" s="892"/>
      <c r="F78" s="849"/>
      <c r="G78" s="502"/>
      <c r="H78" s="643"/>
      <c r="I78" s="182"/>
      <c r="J78" s="615"/>
      <c r="K78" s="587"/>
      <c r="L78" s="616"/>
      <c r="M78" s="80"/>
      <c r="N78" s="451"/>
      <c r="O78" s="451"/>
      <c r="P78" s="80"/>
      <c r="Q78" s="451"/>
      <c r="R78" s="80"/>
      <c r="S78" s="80"/>
      <c r="T78" s="80"/>
      <c r="U78" s="451"/>
      <c r="V78" s="80"/>
      <c r="W78" s="80"/>
      <c r="X78" s="458"/>
      <c r="Y78" s="628"/>
      <c r="Z78" s="591"/>
      <c r="AA78" s="591"/>
      <c r="AB78" s="591"/>
      <c r="AC78" s="466"/>
      <c r="AD78" s="466"/>
      <c r="AE78" s="466"/>
      <c r="AF78" s="466"/>
      <c r="AG78" s="466"/>
      <c r="AH78" s="466"/>
      <c r="AI78" s="466"/>
      <c r="AJ78" s="466"/>
      <c r="AK78" s="466"/>
      <c r="AL78" s="624"/>
      <c r="AM78" s="466"/>
      <c r="AN78" s="624"/>
      <c r="AO78" s="467"/>
      <c r="AP78" s="466"/>
      <c r="AQ78" s="466"/>
      <c r="AR78" s="466"/>
      <c r="AS78" s="466"/>
      <c r="AT78" s="479"/>
      <c r="AU78" s="480"/>
      <c r="AV78" s="480"/>
      <c r="AW78" s="448"/>
      <c r="AX78" s="448"/>
      <c r="AY78" s="448"/>
      <c r="AZ78" s="448"/>
      <c r="BA78" s="449"/>
      <c r="BB78" s="191"/>
      <c r="BC78" s="37"/>
      <c r="BD78" s="448"/>
      <c r="BE78" s="448"/>
      <c r="BF78" s="448"/>
      <c r="BG78" s="448"/>
      <c r="BH78" s="480"/>
    </row>
    <row r="79" spans="1:62" ht="77.25" customHeight="1">
      <c r="A79" s="863"/>
      <c r="B79" s="863"/>
      <c r="C79" s="863"/>
      <c r="D79" s="890"/>
      <c r="E79" s="892"/>
      <c r="F79" s="849"/>
      <c r="G79" s="502"/>
      <c r="H79" s="564"/>
      <c r="I79" s="182"/>
      <c r="J79" s="615"/>
      <c r="K79" s="587"/>
      <c r="L79" s="616"/>
      <c r="M79" s="80"/>
      <c r="N79" s="451"/>
      <c r="O79" s="451"/>
      <c r="P79" s="80"/>
      <c r="Q79" s="451"/>
      <c r="R79" s="80"/>
      <c r="S79" s="80"/>
      <c r="T79" s="80"/>
      <c r="U79" s="451"/>
      <c r="V79" s="80"/>
      <c r="W79" s="80"/>
      <c r="X79" s="458"/>
      <c r="Y79" s="617"/>
      <c r="Z79" s="591"/>
      <c r="AA79" s="591"/>
      <c r="AB79" s="591"/>
      <c r="AC79" s="466"/>
      <c r="AD79" s="466"/>
      <c r="AE79" s="466"/>
      <c r="AF79" s="466"/>
      <c r="AG79" s="466"/>
      <c r="AH79" s="466"/>
      <c r="AI79" s="466"/>
      <c r="AJ79" s="466"/>
      <c r="AK79" s="466"/>
      <c r="AL79" s="624"/>
      <c r="AM79" s="466"/>
      <c r="AN79" s="624"/>
      <c r="AO79" s="467"/>
      <c r="AP79" s="466"/>
      <c r="AQ79" s="466"/>
      <c r="AR79" s="466"/>
      <c r="AS79" s="466"/>
      <c r="AT79" s="479"/>
      <c r="AU79" s="480"/>
      <c r="AV79" s="480"/>
      <c r="AW79" s="448"/>
      <c r="AX79" s="448"/>
      <c r="AY79" s="448"/>
      <c r="AZ79" s="448"/>
      <c r="BA79" s="449"/>
      <c r="BB79" s="191"/>
      <c r="BC79" s="37"/>
      <c r="BD79" s="448"/>
      <c r="BE79" s="448"/>
      <c r="BF79" s="448"/>
      <c r="BG79" s="448"/>
      <c r="BH79" s="480"/>
    </row>
    <row r="80" spans="1:62" ht="77.25" customHeight="1">
      <c r="A80" s="863"/>
      <c r="B80" s="863"/>
      <c r="C80" s="863"/>
      <c r="D80" s="890"/>
      <c r="E80" s="892"/>
      <c r="F80" s="849"/>
      <c r="G80" s="502"/>
      <c r="H80" s="644"/>
      <c r="I80" s="619"/>
      <c r="J80" s="615"/>
      <c r="K80" s="587"/>
      <c r="L80" s="79"/>
      <c r="M80" s="80"/>
      <c r="N80" s="451"/>
      <c r="O80" s="451"/>
      <c r="P80" s="80"/>
      <c r="Q80" s="451"/>
      <c r="R80" s="80"/>
      <c r="S80" s="80"/>
      <c r="T80" s="80"/>
      <c r="U80" s="451"/>
      <c r="V80" s="80"/>
      <c r="W80" s="80"/>
      <c r="X80" s="458"/>
      <c r="Y80" s="618"/>
      <c r="Z80" s="591"/>
      <c r="AA80" s="591"/>
      <c r="AB80" s="591"/>
      <c r="AC80" s="466"/>
      <c r="AD80" s="466"/>
      <c r="AE80" s="466"/>
      <c r="AF80" s="466"/>
      <c r="AG80" s="466"/>
      <c r="AH80" s="466"/>
      <c r="AI80" s="466"/>
      <c r="AJ80" s="466"/>
      <c r="AK80" s="466"/>
      <c r="AL80" s="624"/>
      <c r="AM80" s="466"/>
      <c r="AN80" s="624"/>
      <c r="AO80" s="467"/>
      <c r="AP80" s="466"/>
      <c r="AQ80" s="466"/>
      <c r="AR80" s="466"/>
      <c r="AS80" s="466"/>
      <c r="AT80" s="479"/>
      <c r="AU80" s="480"/>
      <c r="AV80" s="480"/>
      <c r="AW80" s="448"/>
      <c r="AX80" s="448"/>
      <c r="AY80" s="448"/>
      <c r="AZ80" s="448"/>
      <c r="BA80" s="449"/>
      <c r="BB80" s="191"/>
      <c r="BC80" s="37"/>
      <c r="BD80" s="448"/>
      <c r="BE80" s="448"/>
      <c r="BF80" s="448"/>
      <c r="BG80" s="448"/>
      <c r="BH80" s="480"/>
    </row>
    <row r="81" spans="1:60" ht="77.25" customHeight="1">
      <c r="A81" s="863"/>
      <c r="B81" s="863"/>
      <c r="C81" s="863"/>
      <c r="D81" s="890"/>
      <c r="E81" s="892"/>
      <c r="F81" s="849"/>
      <c r="G81" s="502"/>
      <c r="H81" s="564"/>
      <c r="I81" s="619"/>
      <c r="J81" s="615"/>
      <c r="K81" s="587"/>
      <c r="L81" s="79"/>
      <c r="M81" s="80"/>
      <c r="N81" s="451"/>
      <c r="O81" s="451"/>
      <c r="P81" s="80"/>
      <c r="Q81" s="451"/>
      <c r="R81" s="80"/>
      <c r="S81" s="80"/>
      <c r="T81" s="80"/>
      <c r="U81" s="451"/>
      <c r="V81" s="80"/>
      <c r="W81" s="80"/>
      <c r="X81" s="458"/>
      <c r="Y81" s="617"/>
      <c r="Z81" s="591"/>
      <c r="AA81" s="591"/>
      <c r="AB81" s="591"/>
      <c r="AC81" s="466"/>
      <c r="AD81" s="466"/>
      <c r="AE81" s="466"/>
      <c r="AF81" s="466"/>
      <c r="AG81" s="466"/>
      <c r="AH81" s="466"/>
      <c r="AI81" s="466"/>
      <c r="AJ81" s="466"/>
      <c r="AK81" s="466"/>
      <c r="AL81" s="624"/>
      <c r="AM81" s="466"/>
      <c r="AN81" s="624"/>
      <c r="AO81" s="467"/>
      <c r="AP81" s="466"/>
      <c r="AQ81" s="466"/>
      <c r="AR81" s="466"/>
      <c r="AS81" s="466"/>
      <c r="AT81" s="479"/>
      <c r="AU81" s="480"/>
      <c r="AV81" s="480"/>
      <c r="AW81" s="448"/>
      <c r="AX81" s="448"/>
      <c r="AY81" s="448"/>
      <c r="AZ81" s="448"/>
      <c r="BA81" s="449"/>
      <c r="BB81" s="191"/>
      <c r="BC81" s="37"/>
      <c r="BD81" s="448"/>
      <c r="BE81" s="448"/>
      <c r="BF81" s="448"/>
      <c r="BG81" s="448"/>
      <c r="BH81" s="480"/>
    </row>
    <row r="82" spans="1:60" ht="77.25" customHeight="1">
      <c r="A82" s="863"/>
      <c r="B82" s="863"/>
      <c r="C82" s="863"/>
      <c r="D82" s="890"/>
      <c r="E82" s="892"/>
      <c r="F82" s="849"/>
      <c r="G82" s="502"/>
      <c r="H82" s="564"/>
      <c r="I82" s="619"/>
      <c r="J82" s="615"/>
      <c r="K82" s="587"/>
      <c r="L82" s="79"/>
      <c r="M82" s="80"/>
      <c r="N82" s="451"/>
      <c r="O82" s="451"/>
      <c r="P82" s="80"/>
      <c r="Q82" s="451"/>
      <c r="R82" s="80"/>
      <c r="S82" s="80"/>
      <c r="T82" s="80"/>
      <c r="U82" s="451"/>
      <c r="V82" s="80"/>
      <c r="W82" s="80"/>
      <c r="X82" s="458"/>
      <c r="Y82" s="617"/>
      <c r="Z82" s="591"/>
      <c r="AA82" s="591"/>
      <c r="AB82" s="591"/>
      <c r="AC82" s="466"/>
      <c r="AD82" s="466"/>
      <c r="AE82" s="466"/>
      <c r="AF82" s="466"/>
      <c r="AG82" s="466"/>
      <c r="AH82" s="466"/>
      <c r="AI82" s="466"/>
      <c r="AJ82" s="466"/>
      <c r="AK82" s="466"/>
      <c r="AL82" s="624"/>
      <c r="AM82" s="466"/>
      <c r="AN82" s="624"/>
      <c r="AO82" s="467"/>
      <c r="AP82" s="466"/>
      <c r="AQ82" s="466"/>
      <c r="AR82" s="466"/>
      <c r="AS82" s="466"/>
      <c r="AT82" s="479"/>
      <c r="AU82" s="480"/>
      <c r="AV82" s="480"/>
      <c r="AW82" s="448"/>
      <c r="AX82" s="448"/>
      <c r="AY82" s="448"/>
      <c r="AZ82" s="448"/>
      <c r="BA82" s="449"/>
      <c r="BB82" s="191"/>
      <c r="BC82" s="37"/>
      <c r="BD82" s="448"/>
      <c r="BE82" s="448"/>
      <c r="BF82" s="448"/>
      <c r="BG82" s="448"/>
      <c r="BH82" s="480"/>
    </row>
    <row r="83" spans="1:60" ht="77.25" customHeight="1">
      <c r="A83" s="863"/>
      <c r="B83" s="863"/>
      <c r="C83" s="863"/>
      <c r="D83" s="890"/>
      <c r="E83" s="892"/>
      <c r="F83" s="849"/>
      <c r="G83" s="502"/>
      <c r="H83" s="627"/>
      <c r="I83" s="619"/>
      <c r="J83" s="615"/>
      <c r="K83" s="587"/>
      <c r="L83" s="79"/>
      <c r="M83" s="80"/>
      <c r="N83" s="451"/>
      <c r="O83" s="451"/>
      <c r="P83" s="80"/>
      <c r="Q83" s="451"/>
      <c r="R83" s="80"/>
      <c r="S83" s="80"/>
      <c r="T83" s="80"/>
      <c r="U83" s="451"/>
      <c r="V83" s="80"/>
      <c r="W83" s="80"/>
      <c r="X83" s="458"/>
      <c r="Y83" s="591"/>
      <c r="Z83" s="591"/>
      <c r="AA83" s="591"/>
      <c r="AB83" s="591"/>
      <c r="AC83" s="466"/>
      <c r="AD83" s="466"/>
      <c r="AE83" s="466"/>
      <c r="AF83" s="466"/>
      <c r="AG83" s="466"/>
      <c r="AH83" s="466"/>
      <c r="AI83" s="466"/>
      <c r="AJ83" s="466"/>
      <c r="AK83" s="466"/>
      <c r="AL83" s="624"/>
      <c r="AM83" s="466"/>
      <c r="AN83" s="624"/>
      <c r="AO83" s="467"/>
      <c r="AP83" s="466"/>
      <c r="AQ83" s="466"/>
      <c r="AR83" s="466"/>
      <c r="AS83" s="466"/>
      <c r="AT83" s="479"/>
      <c r="AU83" s="480"/>
      <c r="AV83" s="480"/>
      <c r="AW83" s="448"/>
      <c r="AX83" s="448"/>
      <c r="AY83" s="448"/>
      <c r="AZ83" s="448"/>
      <c r="BA83" s="449"/>
      <c r="BB83" s="191"/>
      <c r="BC83" s="37"/>
      <c r="BD83" s="448"/>
      <c r="BE83" s="448"/>
      <c r="BF83" s="448"/>
      <c r="BG83" s="448"/>
      <c r="BH83" s="480"/>
    </row>
    <row r="84" spans="1:60" ht="77.25" customHeight="1">
      <c r="A84" s="863"/>
      <c r="B84" s="863"/>
      <c r="C84" s="863"/>
      <c r="D84" s="890"/>
      <c r="E84" s="892"/>
      <c r="F84" s="849"/>
      <c r="G84" s="847" t="s">
        <v>210</v>
      </c>
      <c r="H84" s="847"/>
      <c r="I84" s="847"/>
      <c r="J84" s="847"/>
      <c r="K84" s="847"/>
      <c r="L84" s="847"/>
      <c r="M84" s="847"/>
      <c r="N84" s="847"/>
      <c r="O84" s="847"/>
      <c r="P84" s="847"/>
      <c r="Q84" s="847"/>
      <c r="R84" s="847"/>
      <c r="S84" s="847"/>
      <c r="T84" s="847"/>
      <c r="U84" s="847"/>
      <c r="V84" s="847"/>
      <c r="W84" s="874"/>
      <c r="X84" s="531"/>
      <c r="Y84" s="523">
        <f>SUM(Y76:Y83)</f>
        <v>0</v>
      </c>
      <c r="Z84" s="523">
        <f>SUM(Z76:Z83)</f>
        <v>0</v>
      </c>
      <c r="AA84" s="523">
        <f>SUM(AA76:AA83)</f>
        <v>0</v>
      </c>
      <c r="AB84" s="523">
        <f>SUM(AB76:AB83)</f>
        <v>0</v>
      </c>
      <c r="AC84" s="466"/>
      <c r="AD84" s="466"/>
      <c r="AE84" s="466"/>
      <c r="AF84" s="466"/>
      <c r="AG84" s="466"/>
      <c r="AH84" s="466"/>
      <c r="AI84" s="466"/>
      <c r="AJ84" s="466"/>
      <c r="AK84" s="466"/>
      <c r="AL84" s="624"/>
      <c r="AM84" s="466"/>
      <c r="AN84" s="624"/>
      <c r="AO84" s="467"/>
      <c r="AP84" s="466"/>
      <c r="AQ84" s="466"/>
      <c r="AR84" s="466"/>
      <c r="AS84" s="466"/>
      <c r="AT84" s="479"/>
      <c r="AU84" s="480"/>
      <c r="AV84" s="480"/>
      <c r="AW84" s="448"/>
      <c r="AX84" s="448"/>
      <c r="AY84" s="448"/>
      <c r="AZ84" s="448"/>
      <c r="BA84" s="449"/>
      <c r="BB84" s="191"/>
      <c r="BC84" s="37"/>
      <c r="BD84" s="448"/>
      <c r="BE84" s="448"/>
      <c r="BF84" s="448"/>
      <c r="BG84" s="448"/>
      <c r="BH84" s="480"/>
    </row>
    <row r="85" spans="1:60" ht="77.25" customHeight="1">
      <c r="A85" s="863"/>
      <c r="B85" s="863"/>
      <c r="C85" s="863"/>
      <c r="D85" s="890"/>
      <c r="E85" s="892"/>
      <c r="F85" s="849" t="s">
        <v>604</v>
      </c>
      <c r="G85" s="502"/>
      <c r="H85" s="642"/>
      <c r="I85" s="543"/>
      <c r="J85" s="462"/>
      <c r="K85" s="590"/>
      <c r="L85" s="545"/>
      <c r="M85" s="484"/>
      <c r="N85" s="575"/>
      <c r="O85" s="575"/>
      <c r="P85" s="484"/>
      <c r="Q85" s="575"/>
      <c r="R85" s="80"/>
      <c r="S85" s="80"/>
      <c r="T85" s="80"/>
      <c r="U85" s="451"/>
      <c r="V85" s="80"/>
      <c r="W85" s="80"/>
      <c r="X85" s="458"/>
      <c r="Y85" s="620"/>
      <c r="Z85" s="591"/>
      <c r="AA85" s="591"/>
      <c r="AB85" s="591"/>
      <c r="AC85" s="466"/>
      <c r="AD85" s="466"/>
      <c r="AE85" s="466"/>
      <c r="AF85" s="466"/>
      <c r="AG85" s="466"/>
      <c r="AH85" s="466"/>
      <c r="AI85" s="466"/>
      <c r="AJ85" s="466"/>
      <c r="AK85" s="466"/>
      <c r="AL85" s="624"/>
      <c r="AM85" s="466"/>
      <c r="AN85" s="624"/>
      <c r="AO85" s="467"/>
      <c r="AP85" s="466"/>
      <c r="AQ85" s="466"/>
      <c r="AR85" s="466"/>
      <c r="AS85" s="466"/>
      <c r="AT85" s="479"/>
      <c r="AU85" s="480"/>
      <c r="AV85" s="480"/>
      <c r="AW85" s="448"/>
      <c r="AX85" s="448"/>
      <c r="AY85" s="448"/>
      <c r="AZ85" s="448"/>
      <c r="BA85" s="449"/>
      <c r="BB85" s="191"/>
      <c r="BC85" s="37"/>
      <c r="BD85" s="448"/>
      <c r="BE85" s="448"/>
      <c r="BF85" s="448"/>
      <c r="BG85" s="448"/>
      <c r="BH85" s="480"/>
    </row>
    <row r="86" spans="1:60" ht="77.25" customHeight="1">
      <c r="A86" s="863"/>
      <c r="B86" s="863"/>
      <c r="C86" s="863"/>
      <c r="D86" s="890"/>
      <c r="E86" s="892"/>
      <c r="F86" s="849"/>
      <c r="G86" s="502"/>
      <c r="H86" s="642"/>
      <c r="I86" s="543"/>
      <c r="J86" s="462"/>
      <c r="K86" s="590"/>
      <c r="L86" s="545"/>
      <c r="M86" s="484"/>
      <c r="N86" s="575"/>
      <c r="O86" s="575"/>
      <c r="P86" s="484"/>
      <c r="Q86" s="575"/>
      <c r="R86" s="80"/>
      <c r="S86" s="80"/>
      <c r="T86" s="80"/>
      <c r="U86" s="451"/>
      <c r="V86" s="80"/>
      <c r="W86" s="80"/>
      <c r="X86" s="458"/>
      <c r="Y86" s="617"/>
      <c r="Z86" s="591"/>
      <c r="AA86" s="591"/>
      <c r="AB86" s="591"/>
      <c r="AC86" s="466"/>
      <c r="AD86" s="466"/>
      <c r="AE86" s="466"/>
      <c r="AF86" s="466"/>
      <c r="AG86" s="466"/>
      <c r="AH86" s="466"/>
      <c r="AI86" s="466"/>
      <c r="AJ86" s="466"/>
      <c r="AK86" s="466"/>
      <c r="AL86" s="624"/>
      <c r="AM86" s="466"/>
      <c r="AN86" s="624"/>
      <c r="AO86" s="467"/>
      <c r="AP86" s="466"/>
      <c r="AQ86" s="466"/>
      <c r="AR86" s="466"/>
      <c r="AS86" s="466"/>
      <c r="AT86" s="479"/>
      <c r="AU86" s="480"/>
      <c r="AV86" s="480"/>
      <c r="AW86" s="448"/>
      <c r="AX86" s="448"/>
      <c r="AY86" s="448"/>
      <c r="AZ86" s="448"/>
      <c r="BA86" s="449"/>
      <c r="BB86" s="191"/>
      <c r="BC86" s="37"/>
      <c r="BD86" s="448"/>
      <c r="BE86" s="448"/>
      <c r="BF86" s="448"/>
      <c r="BG86" s="448"/>
      <c r="BH86" s="480"/>
    </row>
    <row r="87" spans="1:60" ht="77.25" customHeight="1">
      <c r="A87" s="863"/>
      <c r="B87" s="863"/>
      <c r="C87" s="863"/>
      <c r="D87" s="890"/>
      <c r="E87" s="892"/>
      <c r="F87" s="849"/>
      <c r="G87" s="502"/>
      <c r="H87" s="642"/>
      <c r="I87" s="543"/>
      <c r="J87" s="462"/>
      <c r="K87" s="590"/>
      <c r="L87" s="545"/>
      <c r="M87" s="484"/>
      <c r="N87" s="575"/>
      <c r="O87" s="575"/>
      <c r="P87" s="484"/>
      <c r="Q87" s="575"/>
      <c r="R87" s="80"/>
      <c r="S87" s="80"/>
      <c r="T87" s="80"/>
      <c r="U87" s="451"/>
      <c r="V87" s="80"/>
      <c r="W87" s="80"/>
      <c r="X87" s="458"/>
      <c r="Y87" s="620"/>
      <c r="Z87" s="591"/>
      <c r="AA87" s="591"/>
      <c r="AB87" s="591"/>
      <c r="AC87" s="466"/>
      <c r="AD87" s="466"/>
      <c r="AE87" s="466"/>
      <c r="AF87" s="466"/>
      <c r="AG87" s="466"/>
      <c r="AH87" s="466"/>
      <c r="AI87" s="466"/>
      <c r="AJ87" s="466"/>
      <c r="AK87" s="466"/>
      <c r="AL87" s="624"/>
      <c r="AM87" s="466"/>
      <c r="AN87" s="624"/>
      <c r="AO87" s="467"/>
      <c r="AP87" s="466"/>
      <c r="AQ87" s="466"/>
      <c r="AR87" s="466"/>
      <c r="AS87" s="466"/>
      <c r="AT87" s="479"/>
      <c r="AU87" s="480"/>
      <c r="AV87" s="480"/>
      <c r="AW87" s="448"/>
      <c r="AX87" s="448"/>
      <c r="AY87" s="448"/>
      <c r="AZ87" s="448"/>
      <c r="BA87" s="449"/>
      <c r="BB87" s="191"/>
      <c r="BC87" s="37"/>
      <c r="BD87" s="448"/>
      <c r="BE87" s="448"/>
      <c r="BF87" s="448"/>
      <c r="BG87" s="448"/>
      <c r="BH87" s="480"/>
    </row>
    <row r="88" spans="1:60" ht="77.25" customHeight="1">
      <c r="A88" s="863"/>
      <c r="B88" s="863"/>
      <c r="C88" s="863"/>
      <c r="D88" s="890"/>
      <c r="E88" s="892"/>
      <c r="F88" s="849"/>
      <c r="G88" s="502"/>
      <c r="H88" s="564"/>
      <c r="I88" s="543"/>
      <c r="J88" s="462"/>
      <c r="K88" s="590"/>
      <c r="L88" s="545"/>
      <c r="M88" s="484"/>
      <c r="N88" s="575"/>
      <c r="O88" s="575"/>
      <c r="P88" s="484"/>
      <c r="Q88" s="575"/>
      <c r="R88" s="80"/>
      <c r="S88" s="80"/>
      <c r="T88" s="80"/>
      <c r="U88" s="451"/>
      <c r="V88" s="80"/>
      <c r="W88" s="80"/>
      <c r="X88" s="458"/>
      <c r="Y88" s="620"/>
      <c r="Z88" s="591"/>
      <c r="AA88" s="591"/>
      <c r="AB88" s="591"/>
      <c r="AC88" s="466"/>
      <c r="AD88" s="466"/>
      <c r="AE88" s="466"/>
      <c r="AF88" s="466"/>
      <c r="AG88" s="466"/>
      <c r="AH88" s="466"/>
      <c r="AI88" s="466"/>
      <c r="AJ88" s="466"/>
      <c r="AK88" s="466"/>
      <c r="AL88" s="624"/>
      <c r="AM88" s="466"/>
      <c r="AN88" s="624"/>
      <c r="AO88" s="467"/>
      <c r="AP88" s="466"/>
      <c r="AQ88" s="466"/>
      <c r="AR88" s="466"/>
      <c r="AS88" s="466"/>
      <c r="AT88" s="479"/>
      <c r="AU88" s="480"/>
      <c r="AV88" s="480"/>
      <c r="AW88" s="448"/>
      <c r="AX88" s="448"/>
      <c r="AY88" s="448"/>
      <c r="AZ88" s="448"/>
      <c r="BA88" s="449"/>
      <c r="BB88" s="191"/>
      <c r="BC88" s="37"/>
      <c r="BD88" s="448"/>
      <c r="BE88" s="448"/>
      <c r="BF88" s="448"/>
      <c r="BG88" s="448"/>
      <c r="BH88" s="480"/>
    </row>
    <row r="89" spans="1:60" s="513" customFormat="1" ht="46.5" customHeight="1">
      <c r="A89" s="862"/>
      <c r="B89" s="862"/>
      <c r="C89" s="862"/>
      <c r="D89" s="865"/>
      <c r="E89" s="893"/>
      <c r="F89" s="849"/>
      <c r="G89" s="847" t="s">
        <v>210</v>
      </c>
      <c r="H89" s="847"/>
      <c r="I89" s="847"/>
      <c r="J89" s="847"/>
      <c r="K89" s="847"/>
      <c r="L89" s="847"/>
      <c r="M89" s="847"/>
      <c r="N89" s="847"/>
      <c r="O89" s="847"/>
      <c r="P89" s="847"/>
      <c r="Q89" s="847"/>
      <c r="R89" s="847"/>
      <c r="S89" s="847"/>
      <c r="T89" s="847"/>
      <c r="U89" s="847"/>
      <c r="V89" s="847"/>
      <c r="W89" s="874"/>
      <c r="X89" s="531"/>
      <c r="Y89" s="523">
        <f>SUM(Y85:Y88)</f>
        <v>0</v>
      </c>
      <c r="Z89" s="523">
        <f t="shared" ref="Z89:AB89" si="9">SUM(Z85:Z88)</f>
        <v>0</v>
      </c>
      <c r="AA89" s="523">
        <f t="shared" si="9"/>
        <v>0</v>
      </c>
      <c r="AB89" s="523">
        <f t="shared" si="9"/>
        <v>0</v>
      </c>
      <c r="AC89" s="523"/>
      <c r="AD89" s="523"/>
      <c r="AE89" s="523"/>
      <c r="AF89" s="523"/>
      <c r="AG89" s="523"/>
      <c r="AH89" s="523"/>
      <c r="AI89" s="523"/>
      <c r="AJ89" s="523"/>
      <c r="AK89" s="523"/>
      <c r="AL89" s="523"/>
      <c r="AM89" s="523"/>
      <c r="AN89" s="523"/>
      <c r="AO89" s="523"/>
      <c r="AP89" s="523"/>
      <c r="AQ89" s="523"/>
      <c r="AR89" s="523"/>
      <c r="AS89" s="523"/>
      <c r="AT89" s="524"/>
      <c r="AU89" s="525"/>
      <c r="AV89" s="525"/>
      <c r="AW89" s="526"/>
      <c r="AX89" s="526"/>
      <c r="AY89" s="526"/>
      <c r="AZ89" s="526"/>
      <c r="BA89" s="526"/>
      <c r="BB89" s="526"/>
      <c r="BC89" s="527"/>
      <c r="BD89" s="526"/>
      <c r="BE89" s="526"/>
      <c r="BF89" s="526"/>
      <c r="BG89" s="528"/>
      <c r="BH89" s="529"/>
    </row>
    <row r="90" spans="1:60" ht="18" customHeight="1">
      <c r="A90" s="862"/>
      <c r="B90" s="862"/>
      <c r="C90" s="862"/>
      <c r="D90" s="866" t="s">
        <v>582</v>
      </c>
      <c r="E90" s="867"/>
      <c r="F90" s="868"/>
      <c r="G90" s="867"/>
      <c r="H90" s="867"/>
      <c r="I90" s="867"/>
      <c r="J90" s="867"/>
      <c r="K90" s="867"/>
      <c r="L90" s="867"/>
      <c r="M90" s="867"/>
      <c r="N90" s="867"/>
      <c r="O90" s="867"/>
      <c r="P90" s="867"/>
      <c r="Q90" s="867"/>
      <c r="R90" s="867"/>
      <c r="S90" s="867"/>
      <c r="T90" s="867"/>
      <c r="U90" s="867"/>
      <c r="V90" s="867"/>
      <c r="W90" s="869"/>
      <c r="X90" s="457"/>
      <c r="Y90" s="456">
        <f>Y89+Y84</f>
        <v>0</v>
      </c>
      <c r="Z90" s="456">
        <f t="shared" ref="Z90:AB90" si="10">Z89+Z84</f>
        <v>0</v>
      </c>
      <c r="AA90" s="456">
        <f t="shared" si="10"/>
        <v>0</v>
      </c>
      <c r="AB90" s="456">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191"/>
      <c r="AX90" s="206"/>
      <c r="AY90" s="206"/>
      <c r="AZ90" s="206"/>
      <c r="BA90" s="206"/>
      <c r="BB90" s="206"/>
      <c r="BC90" s="207"/>
      <c r="BD90" s="206"/>
      <c r="BE90" s="206"/>
      <c r="BF90" s="206"/>
      <c r="BG90" s="206"/>
      <c r="BH90" s="208"/>
    </row>
    <row r="91" spans="1:60" s="474" customFormat="1" ht="60" customHeight="1">
      <c r="A91" s="862"/>
      <c r="B91" s="862"/>
      <c r="C91" s="862"/>
      <c r="D91" s="861" t="s">
        <v>540</v>
      </c>
      <c r="E91" s="891" t="s">
        <v>540</v>
      </c>
      <c r="F91" s="849"/>
      <c r="G91" s="485"/>
      <c r="H91" s="450"/>
      <c r="I91" s="450"/>
      <c r="J91" s="615"/>
      <c r="K91" s="587"/>
      <c r="L91" s="616"/>
      <c r="M91" s="451"/>
      <c r="N91" s="451"/>
      <c r="O91" s="451"/>
      <c r="P91" s="451"/>
      <c r="Q91" s="451"/>
      <c r="R91" s="80"/>
      <c r="S91" s="80"/>
      <c r="T91" s="80"/>
      <c r="U91" s="451"/>
      <c r="V91" s="80"/>
      <c r="W91" s="80"/>
      <c r="X91" s="539"/>
      <c r="Y91" s="446"/>
      <c r="Z91" s="591"/>
      <c r="AA91" s="591"/>
      <c r="AB91" s="446"/>
      <c r="AC91" s="446"/>
      <c r="AD91" s="446"/>
      <c r="AE91" s="446"/>
      <c r="AF91" s="446"/>
      <c r="AG91" s="446"/>
      <c r="AH91" s="446"/>
      <c r="AI91" s="446"/>
      <c r="AJ91" s="446"/>
      <c r="AK91" s="446"/>
      <c r="AL91" s="446"/>
      <c r="AM91" s="446"/>
      <c r="AN91" s="446"/>
      <c r="AO91" s="469"/>
      <c r="AP91" s="446"/>
      <c r="AQ91" s="446"/>
      <c r="AR91" s="446"/>
      <c r="AS91" s="446"/>
      <c r="AT91" s="470"/>
      <c r="AU91" s="471"/>
      <c r="AV91" s="471"/>
      <c r="AW91" s="446"/>
      <c r="AX91" s="446"/>
      <c r="AY91" s="446"/>
      <c r="AZ91" s="446"/>
      <c r="BA91" s="472"/>
      <c r="BB91" s="473"/>
      <c r="BC91" s="468"/>
      <c r="BD91" s="446"/>
      <c r="BE91" s="446"/>
      <c r="BF91" s="446"/>
      <c r="BG91" s="446"/>
      <c r="BH91" s="471"/>
    </row>
    <row r="92" spans="1:60" s="474" customFormat="1" ht="60" customHeight="1">
      <c r="A92" s="863"/>
      <c r="B92" s="863"/>
      <c r="C92" s="863"/>
      <c r="D92" s="890"/>
      <c r="E92" s="892"/>
      <c r="F92" s="849"/>
      <c r="G92" s="485"/>
      <c r="H92" s="450"/>
      <c r="I92" s="450"/>
      <c r="J92" s="615"/>
      <c r="K92" s="587"/>
      <c r="L92" s="616"/>
      <c r="M92" s="451"/>
      <c r="N92" s="451"/>
      <c r="O92" s="451"/>
      <c r="P92" s="451"/>
      <c r="Q92" s="451"/>
      <c r="R92" s="80"/>
      <c r="S92" s="80"/>
      <c r="T92" s="80"/>
      <c r="U92" s="451"/>
      <c r="V92" s="80"/>
      <c r="W92" s="80"/>
      <c r="X92" s="539"/>
      <c r="Y92" s="446"/>
      <c r="Z92" s="591"/>
      <c r="AA92" s="591"/>
      <c r="AB92" s="446"/>
      <c r="AC92" s="446"/>
      <c r="AD92" s="446"/>
      <c r="AE92" s="446"/>
      <c r="AF92" s="446"/>
      <c r="AG92" s="446"/>
      <c r="AH92" s="446"/>
      <c r="AI92" s="446"/>
      <c r="AJ92" s="446"/>
      <c r="AK92" s="446"/>
      <c r="AL92" s="446"/>
      <c r="AM92" s="446"/>
      <c r="AN92" s="446"/>
      <c r="AO92" s="469"/>
      <c r="AP92" s="446"/>
      <c r="AQ92" s="446"/>
      <c r="AR92" s="446"/>
      <c r="AS92" s="446"/>
      <c r="AT92" s="629"/>
      <c r="AU92" s="483"/>
      <c r="AV92" s="483"/>
      <c r="AW92" s="446"/>
      <c r="AX92" s="446"/>
      <c r="AY92" s="446"/>
      <c r="AZ92" s="446"/>
      <c r="BA92" s="472"/>
      <c r="BB92" s="473"/>
      <c r="BC92" s="468"/>
      <c r="BD92" s="446"/>
      <c r="BE92" s="446"/>
      <c r="BF92" s="446"/>
      <c r="BG92" s="446"/>
      <c r="BH92" s="483"/>
    </row>
    <row r="93" spans="1:60" s="474" customFormat="1" ht="60" customHeight="1">
      <c r="A93" s="863"/>
      <c r="B93" s="863"/>
      <c r="C93" s="863"/>
      <c r="D93" s="890"/>
      <c r="E93" s="892"/>
      <c r="F93" s="849"/>
      <c r="G93" s="485"/>
      <c r="H93" s="450"/>
      <c r="I93" s="450"/>
      <c r="J93" s="615"/>
      <c r="K93" s="587"/>
      <c r="L93" s="616"/>
      <c r="M93" s="451"/>
      <c r="N93" s="451"/>
      <c r="O93" s="451"/>
      <c r="P93" s="451"/>
      <c r="Q93" s="451"/>
      <c r="R93" s="80"/>
      <c r="S93" s="80"/>
      <c r="T93" s="80"/>
      <c r="U93" s="451"/>
      <c r="V93" s="80"/>
      <c r="W93" s="80"/>
      <c r="X93" s="539"/>
      <c r="Y93" s="446"/>
      <c r="Z93" s="591"/>
      <c r="AA93" s="591"/>
      <c r="AB93" s="446"/>
      <c r="AC93" s="446"/>
      <c r="AD93" s="446"/>
      <c r="AE93" s="446"/>
      <c r="AF93" s="446"/>
      <c r="AG93" s="446"/>
      <c r="AH93" s="446"/>
      <c r="AI93" s="446"/>
      <c r="AJ93" s="446"/>
      <c r="AK93" s="446"/>
      <c r="AL93" s="446"/>
      <c r="AM93" s="446"/>
      <c r="AN93" s="446"/>
      <c r="AO93" s="469"/>
      <c r="AP93" s="446"/>
      <c r="AQ93" s="446"/>
      <c r="AR93" s="446"/>
      <c r="AS93" s="446"/>
      <c r="AT93" s="629"/>
      <c r="AU93" s="483"/>
      <c r="AV93" s="483"/>
      <c r="AW93" s="446"/>
      <c r="AX93" s="446"/>
      <c r="AY93" s="446"/>
      <c r="AZ93" s="446"/>
      <c r="BA93" s="472"/>
      <c r="BB93" s="473"/>
      <c r="BC93" s="468"/>
      <c r="BD93" s="446"/>
      <c r="BE93" s="446"/>
      <c r="BF93" s="446"/>
      <c r="BG93" s="446"/>
      <c r="BH93" s="483"/>
    </row>
    <row r="94" spans="1:60" s="474" customFormat="1" ht="60" customHeight="1">
      <c r="A94" s="863"/>
      <c r="B94" s="863"/>
      <c r="C94" s="863"/>
      <c r="D94" s="890"/>
      <c r="E94" s="892"/>
      <c r="F94" s="849"/>
      <c r="G94" s="485"/>
      <c r="H94" s="450"/>
      <c r="I94" s="450"/>
      <c r="J94" s="615"/>
      <c r="K94" s="587"/>
      <c r="L94" s="616"/>
      <c r="M94" s="451"/>
      <c r="N94" s="451"/>
      <c r="O94" s="451"/>
      <c r="P94" s="451"/>
      <c r="Q94" s="451"/>
      <c r="R94" s="80"/>
      <c r="S94" s="80"/>
      <c r="T94" s="80"/>
      <c r="U94" s="451"/>
      <c r="V94" s="80"/>
      <c r="W94" s="80"/>
      <c r="X94" s="539"/>
      <c r="Y94" s="446"/>
      <c r="Z94" s="591"/>
      <c r="AA94" s="591"/>
      <c r="AB94" s="446"/>
      <c r="AC94" s="446"/>
      <c r="AD94" s="446"/>
      <c r="AE94" s="446"/>
      <c r="AF94" s="446"/>
      <c r="AG94" s="446"/>
      <c r="AH94" s="446"/>
      <c r="AI94" s="446"/>
      <c r="AJ94" s="446"/>
      <c r="AK94" s="446"/>
      <c r="AL94" s="446"/>
      <c r="AM94" s="446"/>
      <c r="AN94" s="446"/>
      <c r="AO94" s="469"/>
      <c r="AP94" s="446"/>
      <c r="AQ94" s="446"/>
      <c r="AR94" s="446"/>
      <c r="AS94" s="446"/>
      <c r="AT94" s="629"/>
      <c r="AU94" s="483"/>
      <c r="AV94" s="483"/>
      <c r="AW94" s="446"/>
      <c r="AX94" s="446"/>
      <c r="AY94" s="446"/>
      <c r="AZ94" s="446"/>
      <c r="BA94" s="472"/>
      <c r="BB94" s="473"/>
      <c r="BC94" s="468"/>
      <c r="BD94" s="446"/>
      <c r="BE94" s="446"/>
      <c r="BF94" s="446"/>
      <c r="BG94" s="446"/>
      <c r="BH94" s="483"/>
    </row>
    <row r="95" spans="1:60" s="474" customFormat="1" ht="60" customHeight="1">
      <c r="A95" s="863"/>
      <c r="B95" s="863"/>
      <c r="C95" s="863"/>
      <c r="D95" s="890"/>
      <c r="E95" s="892"/>
      <c r="F95" s="849"/>
      <c r="G95" s="485"/>
      <c r="H95" s="450"/>
      <c r="I95" s="450"/>
      <c r="J95" s="615"/>
      <c r="K95" s="587"/>
      <c r="L95" s="616"/>
      <c r="M95" s="451"/>
      <c r="N95" s="451"/>
      <c r="O95" s="451"/>
      <c r="P95" s="451"/>
      <c r="Q95" s="451"/>
      <c r="R95" s="80"/>
      <c r="S95" s="80"/>
      <c r="T95" s="80"/>
      <c r="U95" s="451"/>
      <c r="V95" s="80"/>
      <c r="W95" s="80"/>
      <c r="X95" s="539"/>
      <c r="Y95" s="446"/>
      <c r="Z95" s="591"/>
      <c r="AA95" s="591"/>
      <c r="AB95" s="446"/>
      <c r="AC95" s="446"/>
      <c r="AD95" s="446"/>
      <c r="AE95" s="446"/>
      <c r="AF95" s="446"/>
      <c r="AG95" s="446"/>
      <c r="AH95" s="446"/>
      <c r="AI95" s="446"/>
      <c r="AJ95" s="446"/>
      <c r="AK95" s="446"/>
      <c r="AL95" s="446"/>
      <c r="AM95" s="446"/>
      <c r="AN95" s="446"/>
      <c r="AO95" s="469"/>
      <c r="AP95" s="446"/>
      <c r="AQ95" s="446"/>
      <c r="AR95" s="446"/>
      <c r="AS95" s="446"/>
      <c r="AT95" s="629"/>
      <c r="AU95" s="483"/>
      <c r="AV95" s="483"/>
      <c r="AW95" s="446"/>
      <c r="AX95" s="446"/>
      <c r="AY95" s="446"/>
      <c r="AZ95" s="446"/>
      <c r="BA95" s="472"/>
      <c r="BB95" s="473"/>
      <c r="BC95" s="468"/>
      <c r="BD95" s="446"/>
      <c r="BE95" s="446"/>
      <c r="BF95" s="446"/>
      <c r="BG95" s="446"/>
      <c r="BH95" s="483"/>
    </row>
    <row r="96" spans="1:60" s="474" customFormat="1" ht="60" customHeight="1">
      <c r="A96" s="863"/>
      <c r="B96" s="863"/>
      <c r="C96" s="863"/>
      <c r="D96" s="890"/>
      <c r="E96" s="892"/>
      <c r="F96" s="849"/>
      <c r="G96" s="485"/>
      <c r="H96" s="630"/>
      <c r="I96" s="450"/>
      <c r="J96" s="615"/>
      <c r="K96" s="587"/>
      <c r="L96" s="616"/>
      <c r="M96" s="451"/>
      <c r="N96" s="451"/>
      <c r="O96" s="451"/>
      <c r="P96" s="451"/>
      <c r="Q96" s="451"/>
      <c r="R96" s="80"/>
      <c r="S96" s="80"/>
      <c r="T96" s="80"/>
      <c r="U96" s="451"/>
      <c r="V96" s="80"/>
      <c r="W96" s="80"/>
      <c r="X96" s="539"/>
      <c r="Y96" s="446"/>
      <c r="Z96" s="591"/>
      <c r="AA96" s="591"/>
      <c r="AB96" s="446"/>
      <c r="AC96" s="446"/>
      <c r="AD96" s="446"/>
      <c r="AE96" s="446"/>
      <c r="AF96" s="446"/>
      <c r="AG96" s="446"/>
      <c r="AH96" s="446"/>
      <c r="AI96" s="446"/>
      <c r="AJ96" s="446"/>
      <c r="AK96" s="446"/>
      <c r="AL96" s="446"/>
      <c r="AM96" s="446"/>
      <c r="AN96" s="446"/>
      <c r="AO96" s="469"/>
      <c r="AP96" s="446"/>
      <c r="AQ96" s="446"/>
      <c r="AR96" s="446"/>
      <c r="AS96" s="446"/>
      <c r="AT96" s="629"/>
      <c r="AU96" s="483"/>
      <c r="AV96" s="483"/>
      <c r="AW96" s="446"/>
      <c r="AX96" s="446"/>
      <c r="AY96" s="446"/>
      <c r="AZ96" s="446"/>
      <c r="BA96" s="472"/>
      <c r="BB96" s="473"/>
      <c r="BC96" s="468"/>
      <c r="BD96" s="446"/>
      <c r="BE96" s="446"/>
      <c r="BF96" s="446"/>
      <c r="BG96" s="446"/>
      <c r="BH96" s="483"/>
    </row>
    <row r="97" spans="1:63" s="474" customFormat="1" ht="60" customHeight="1">
      <c r="A97" s="863"/>
      <c r="B97" s="863"/>
      <c r="C97" s="863"/>
      <c r="D97" s="890"/>
      <c r="E97" s="892"/>
      <c r="F97" s="849"/>
      <c r="G97" s="485"/>
      <c r="H97" s="630"/>
      <c r="I97" s="450"/>
      <c r="J97" s="615"/>
      <c r="K97" s="587"/>
      <c r="L97" s="616"/>
      <c r="M97" s="451"/>
      <c r="N97" s="451"/>
      <c r="O97" s="451"/>
      <c r="P97" s="451"/>
      <c r="Q97" s="451"/>
      <c r="R97" s="80"/>
      <c r="S97" s="80"/>
      <c r="T97" s="80"/>
      <c r="U97" s="451"/>
      <c r="V97" s="451"/>
      <c r="W97" s="451"/>
      <c r="X97" s="539"/>
      <c r="Y97" s="631"/>
      <c r="Z97" s="591"/>
      <c r="AA97" s="591"/>
      <c r="AB97" s="446"/>
      <c r="AC97" s="446"/>
      <c r="AD97" s="446"/>
      <c r="AE97" s="446"/>
      <c r="AF97" s="446"/>
      <c r="AG97" s="446"/>
      <c r="AH97" s="446"/>
      <c r="AI97" s="446"/>
      <c r="AJ97" s="446"/>
      <c r="AK97" s="446"/>
      <c r="AL97" s="446"/>
      <c r="AM97" s="446"/>
      <c r="AN97" s="446"/>
      <c r="AO97" s="469"/>
      <c r="AP97" s="446"/>
      <c r="AQ97" s="446"/>
      <c r="AR97" s="446"/>
      <c r="AS97" s="446"/>
      <c r="AT97" s="629"/>
      <c r="AU97" s="483"/>
      <c r="AV97" s="483"/>
      <c r="AW97" s="446"/>
      <c r="AX97" s="446"/>
      <c r="AY97" s="446"/>
      <c r="AZ97" s="446"/>
      <c r="BA97" s="472"/>
      <c r="BB97" s="473"/>
      <c r="BC97" s="468"/>
      <c r="BD97" s="446"/>
      <c r="BE97" s="446"/>
      <c r="BF97" s="446"/>
      <c r="BG97" s="446"/>
      <c r="BH97" s="483"/>
    </row>
    <row r="98" spans="1:63" s="474" customFormat="1" ht="60" customHeight="1">
      <c r="A98" s="863"/>
      <c r="B98" s="863"/>
      <c r="C98" s="863"/>
      <c r="D98" s="890"/>
      <c r="E98" s="892"/>
      <c r="F98" s="849"/>
      <c r="G98" s="485"/>
      <c r="H98" s="564"/>
      <c r="I98" s="450"/>
      <c r="J98" s="615"/>
      <c r="K98" s="587"/>
      <c r="L98" s="616"/>
      <c r="M98" s="451"/>
      <c r="N98" s="451"/>
      <c r="O98" s="451"/>
      <c r="P98" s="451"/>
      <c r="Q98" s="451"/>
      <c r="R98" s="80"/>
      <c r="S98" s="80"/>
      <c r="T98" s="80"/>
      <c r="U98" s="451"/>
      <c r="V98" s="80"/>
      <c r="W98" s="80"/>
      <c r="X98" s="539"/>
      <c r="Y98" s="632"/>
      <c r="Z98" s="591"/>
      <c r="AA98" s="591"/>
      <c r="AB98" s="446"/>
      <c r="AC98" s="446"/>
      <c r="AD98" s="446"/>
      <c r="AE98" s="446"/>
      <c r="AF98" s="446"/>
      <c r="AG98" s="446"/>
      <c r="AH98" s="446"/>
      <c r="AI98" s="446"/>
      <c r="AJ98" s="446"/>
      <c r="AK98" s="446"/>
      <c r="AL98" s="446"/>
      <c r="AM98" s="446"/>
      <c r="AN98" s="446"/>
      <c r="AO98" s="469"/>
      <c r="AP98" s="446"/>
      <c r="AQ98" s="446"/>
      <c r="AR98" s="446"/>
      <c r="AS98" s="446"/>
      <c r="AT98" s="629"/>
      <c r="AU98" s="483"/>
      <c r="AV98" s="483"/>
      <c r="AW98" s="446"/>
      <c r="AX98" s="446"/>
      <c r="AY98" s="446"/>
      <c r="AZ98" s="446"/>
      <c r="BA98" s="472"/>
      <c r="BB98" s="473"/>
      <c r="BC98" s="468"/>
      <c r="BD98" s="446"/>
      <c r="BE98" s="446"/>
      <c r="BF98" s="446"/>
      <c r="BG98" s="446"/>
      <c r="BH98" s="483"/>
    </row>
    <row r="99" spans="1:63" s="474" customFormat="1" ht="60" customHeight="1">
      <c r="A99" s="863"/>
      <c r="B99" s="863"/>
      <c r="C99" s="863"/>
      <c r="D99" s="890"/>
      <c r="E99" s="892"/>
      <c r="F99" s="849"/>
      <c r="G99" s="485"/>
      <c r="H99" s="644"/>
      <c r="I99" s="648"/>
      <c r="J99" s="615"/>
      <c r="K99" s="587"/>
      <c r="L99" s="616"/>
      <c r="M99" s="451"/>
      <c r="N99" s="451"/>
      <c r="O99" s="575"/>
      <c r="P99" s="575"/>
      <c r="Q99" s="575"/>
      <c r="R99" s="80"/>
      <c r="S99" s="80"/>
      <c r="T99" s="80"/>
      <c r="U99" s="451"/>
      <c r="V99" s="650"/>
      <c r="W99" s="651"/>
      <c r="X99" s="539"/>
      <c r="Y99" s="628"/>
      <c r="Z99" s="591"/>
      <c r="AA99" s="591"/>
      <c r="AB99" s="446"/>
      <c r="AC99" s="446"/>
      <c r="AD99" s="446"/>
      <c r="AE99" s="446"/>
      <c r="AF99" s="446"/>
      <c r="AG99" s="446"/>
      <c r="AH99" s="446"/>
      <c r="AI99" s="446"/>
      <c r="AJ99" s="446"/>
      <c r="AK99" s="446"/>
      <c r="AL99" s="446"/>
      <c r="AM99" s="446"/>
      <c r="AN99" s="446"/>
      <c r="AO99" s="469"/>
      <c r="AP99" s="446"/>
      <c r="AQ99" s="446"/>
      <c r="AR99" s="446"/>
      <c r="AS99" s="446"/>
      <c r="AT99" s="629"/>
      <c r="AU99" s="483"/>
      <c r="AV99" s="483"/>
      <c r="AW99" s="446"/>
      <c r="AX99" s="446"/>
      <c r="AY99" s="446"/>
      <c r="AZ99" s="446"/>
      <c r="BA99" s="472"/>
      <c r="BB99" s="473"/>
      <c r="BC99" s="468"/>
      <c r="BD99" s="446"/>
      <c r="BE99" s="446"/>
      <c r="BF99" s="446"/>
      <c r="BG99" s="446"/>
      <c r="BH99" s="483"/>
    </row>
    <row r="100" spans="1:63" s="474" customFormat="1" ht="21.75" customHeight="1">
      <c r="A100" s="863"/>
      <c r="B100" s="863"/>
      <c r="C100" s="863"/>
      <c r="D100" s="890"/>
      <c r="E100" s="892"/>
      <c r="F100" s="849"/>
      <c r="G100" s="847" t="s">
        <v>210</v>
      </c>
      <c r="H100" s="847"/>
      <c r="I100" s="847"/>
      <c r="J100" s="847"/>
      <c r="K100" s="847"/>
      <c r="L100" s="847"/>
      <c r="M100" s="847"/>
      <c r="N100" s="847"/>
      <c r="O100" s="847"/>
      <c r="P100" s="847"/>
      <c r="Q100" s="847"/>
      <c r="R100" s="847"/>
      <c r="S100" s="847"/>
      <c r="T100" s="847"/>
      <c r="U100" s="847"/>
      <c r="V100" s="847"/>
      <c r="W100" s="874"/>
      <c r="X100" s="531"/>
      <c r="Y100" s="523">
        <f>SUM(Y91:Y99)</f>
        <v>0</v>
      </c>
      <c r="Z100" s="523">
        <f>SUM(Z91:Z99)</f>
        <v>0</v>
      </c>
      <c r="AA100" s="523">
        <f>SUM(AA91:AA99)</f>
        <v>0</v>
      </c>
      <c r="AB100" s="523">
        <f>SUM(AB91:AB99)</f>
        <v>0</v>
      </c>
      <c r="AC100" s="446"/>
      <c r="AD100" s="446"/>
      <c r="AE100" s="446"/>
      <c r="AF100" s="446"/>
      <c r="AG100" s="446"/>
      <c r="AH100" s="446"/>
      <c r="AI100" s="446"/>
      <c r="AJ100" s="446"/>
      <c r="AK100" s="446"/>
      <c r="AL100" s="446"/>
      <c r="AM100" s="446"/>
      <c r="AN100" s="446"/>
      <c r="AO100" s="469"/>
      <c r="AP100" s="446"/>
      <c r="AQ100" s="446"/>
      <c r="AR100" s="446"/>
      <c r="AS100" s="446"/>
      <c r="AT100" s="629"/>
      <c r="AU100" s="483"/>
      <c r="AV100" s="483"/>
      <c r="AW100" s="446"/>
      <c r="AX100" s="446"/>
      <c r="AY100" s="446"/>
      <c r="AZ100" s="446"/>
      <c r="BA100" s="472"/>
      <c r="BB100" s="473"/>
      <c r="BC100" s="468"/>
      <c r="BD100" s="446"/>
      <c r="BE100" s="446"/>
      <c r="BF100" s="446"/>
      <c r="BG100" s="446"/>
      <c r="BH100" s="483"/>
    </row>
    <row r="101" spans="1:63" s="474" customFormat="1" ht="60" customHeight="1">
      <c r="A101" s="863"/>
      <c r="B101" s="863"/>
      <c r="C101" s="863"/>
      <c r="D101" s="890"/>
      <c r="E101" s="892"/>
      <c r="F101" s="849" t="s">
        <v>604</v>
      </c>
      <c r="G101" s="485"/>
      <c r="H101" s="642"/>
      <c r="I101" s="543"/>
      <c r="J101" s="462"/>
      <c r="K101" s="590"/>
      <c r="L101" s="545"/>
      <c r="M101" s="484"/>
      <c r="N101" s="575"/>
      <c r="O101" s="575"/>
      <c r="P101" s="484"/>
      <c r="Q101" s="575"/>
      <c r="R101" s="80"/>
      <c r="S101" s="80"/>
      <c r="T101" s="80"/>
      <c r="U101" s="451"/>
      <c r="V101" s="80"/>
      <c r="W101" s="80"/>
      <c r="X101" s="458"/>
      <c r="Y101" s="620"/>
      <c r="Z101" s="446"/>
      <c r="AA101" s="446"/>
      <c r="AB101" s="446"/>
      <c r="AC101" s="446"/>
      <c r="AD101" s="446"/>
      <c r="AE101" s="446"/>
      <c r="AF101" s="446"/>
      <c r="AG101" s="446"/>
      <c r="AH101" s="446"/>
      <c r="AI101" s="446"/>
      <c r="AJ101" s="446"/>
      <c r="AK101" s="446"/>
      <c r="AL101" s="446"/>
      <c r="AM101" s="446"/>
      <c r="AN101" s="446"/>
      <c r="AO101" s="469"/>
      <c r="AP101" s="446"/>
      <c r="AQ101" s="446"/>
      <c r="AR101" s="446"/>
      <c r="AS101" s="446"/>
      <c r="AT101" s="629"/>
      <c r="AU101" s="483"/>
      <c r="AV101" s="483"/>
      <c r="AW101" s="446"/>
      <c r="AX101" s="446"/>
      <c r="AY101" s="446"/>
      <c r="AZ101" s="446"/>
      <c r="BA101" s="472"/>
      <c r="BB101" s="473"/>
      <c r="BC101" s="468"/>
      <c r="BD101" s="446"/>
      <c r="BE101" s="446"/>
      <c r="BF101" s="446"/>
      <c r="BG101" s="446"/>
      <c r="BH101" s="483"/>
    </row>
    <row r="102" spans="1:63" s="474" customFormat="1" ht="61.5" customHeight="1">
      <c r="A102" s="862"/>
      <c r="B102" s="862"/>
      <c r="C102" s="862"/>
      <c r="D102" s="862"/>
      <c r="E102" s="864"/>
      <c r="F102" s="849"/>
      <c r="G102" s="485"/>
      <c r="H102" s="642"/>
      <c r="I102" s="543"/>
      <c r="J102" s="462"/>
      <c r="K102" s="590"/>
      <c r="L102" s="545"/>
      <c r="M102" s="484"/>
      <c r="N102" s="575"/>
      <c r="O102" s="575"/>
      <c r="P102" s="484"/>
      <c r="Q102" s="575"/>
      <c r="R102" s="80"/>
      <c r="S102" s="80"/>
      <c r="T102" s="80"/>
      <c r="U102" s="451"/>
      <c r="V102" s="80"/>
      <c r="W102" s="80"/>
      <c r="X102" s="458"/>
      <c r="Y102" s="617"/>
      <c r="Z102" s="446"/>
      <c r="AA102" s="446"/>
      <c r="AB102" s="446"/>
      <c r="AC102" s="446"/>
      <c r="AD102" s="446"/>
      <c r="AE102" s="446"/>
      <c r="AF102" s="446"/>
      <c r="AG102" s="446"/>
      <c r="AH102" s="446"/>
      <c r="AI102" s="446"/>
      <c r="AJ102" s="446"/>
      <c r="AK102" s="446"/>
      <c r="AL102" s="446"/>
      <c r="AM102" s="446"/>
      <c r="AN102" s="446"/>
      <c r="AO102" s="469"/>
      <c r="AP102" s="446"/>
      <c r="AQ102" s="446"/>
      <c r="AR102" s="446"/>
      <c r="AS102" s="446"/>
      <c r="AT102" s="470"/>
      <c r="AU102" s="471"/>
      <c r="AV102" s="471"/>
      <c r="AW102" s="446"/>
      <c r="AX102" s="446"/>
      <c r="AY102" s="446"/>
      <c r="AZ102" s="446"/>
      <c r="BA102" s="472"/>
      <c r="BB102" s="473"/>
      <c r="BC102" s="468"/>
      <c r="BD102" s="446"/>
      <c r="BE102" s="446"/>
      <c r="BF102" s="446"/>
      <c r="BG102" s="446"/>
      <c r="BH102" s="471"/>
    </row>
    <row r="103" spans="1:63" s="474" customFormat="1" ht="76.5" customHeight="1">
      <c r="A103" s="862"/>
      <c r="B103" s="862"/>
      <c r="C103" s="862"/>
      <c r="D103" s="862"/>
      <c r="E103" s="864"/>
      <c r="F103" s="849"/>
      <c r="G103" s="485"/>
      <c r="H103" s="642"/>
      <c r="I103" s="543"/>
      <c r="J103" s="462"/>
      <c r="K103" s="590"/>
      <c r="L103" s="545"/>
      <c r="M103" s="484"/>
      <c r="N103" s="575"/>
      <c r="O103" s="575"/>
      <c r="P103" s="484"/>
      <c r="Q103" s="575"/>
      <c r="R103" s="80"/>
      <c r="S103" s="80"/>
      <c r="T103" s="80"/>
      <c r="U103" s="451"/>
      <c r="V103" s="80"/>
      <c r="W103" s="80"/>
      <c r="X103" s="458"/>
      <c r="Y103" s="620"/>
      <c r="Z103" s="446"/>
      <c r="AA103" s="446"/>
      <c r="AB103" s="446"/>
      <c r="AC103" s="446"/>
      <c r="AD103" s="446"/>
      <c r="AE103" s="446"/>
      <c r="AF103" s="446"/>
      <c r="AG103" s="446"/>
      <c r="AH103" s="446"/>
      <c r="AI103" s="446"/>
      <c r="AJ103" s="446"/>
      <c r="AK103" s="446"/>
      <c r="AL103" s="446"/>
      <c r="AM103" s="446"/>
      <c r="AN103" s="446"/>
      <c r="AO103" s="469"/>
      <c r="AP103" s="446"/>
      <c r="AQ103" s="446"/>
      <c r="AR103" s="446"/>
      <c r="AS103" s="446"/>
      <c r="AT103" s="470"/>
      <c r="AU103" s="471"/>
      <c r="AV103" s="471"/>
      <c r="AW103" s="446"/>
      <c r="AX103" s="446"/>
      <c r="AY103" s="446"/>
      <c r="AZ103" s="446"/>
      <c r="BA103" s="472"/>
      <c r="BB103" s="473"/>
      <c r="BC103" s="468"/>
      <c r="BD103" s="446"/>
      <c r="BE103" s="446"/>
      <c r="BF103" s="446"/>
      <c r="BG103" s="446"/>
      <c r="BH103" s="471"/>
    </row>
    <row r="104" spans="1:63" s="474" customFormat="1" ht="76.5" customHeight="1">
      <c r="A104" s="862"/>
      <c r="B104" s="862"/>
      <c r="C104" s="862"/>
      <c r="D104" s="862"/>
      <c r="E104" s="864"/>
      <c r="F104" s="849"/>
      <c r="G104" s="485"/>
      <c r="H104" s="564"/>
      <c r="I104" s="543"/>
      <c r="J104" s="462"/>
      <c r="K104" s="590"/>
      <c r="L104" s="545"/>
      <c r="M104" s="484"/>
      <c r="N104" s="575"/>
      <c r="O104" s="575"/>
      <c r="P104" s="484"/>
      <c r="Q104" s="575"/>
      <c r="R104" s="80"/>
      <c r="S104" s="80"/>
      <c r="T104" s="80"/>
      <c r="U104" s="451"/>
      <c r="V104" s="80"/>
      <c r="W104" s="80"/>
      <c r="X104" s="458"/>
      <c r="Y104" s="620"/>
      <c r="Z104" s="446"/>
      <c r="AA104" s="446"/>
      <c r="AB104" s="446"/>
      <c r="AC104" s="446"/>
      <c r="AD104" s="446"/>
      <c r="AE104" s="446"/>
      <c r="AF104" s="446"/>
      <c r="AG104" s="446"/>
      <c r="AH104" s="446"/>
      <c r="AI104" s="446"/>
      <c r="AJ104" s="446"/>
      <c r="AK104" s="446"/>
      <c r="AL104" s="446"/>
      <c r="AM104" s="446"/>
      <c r="AN104" s="446"/>
      <c r="AO104" s="469"/>
      <c r="AP104" s="446"/>
      <c r="AQ104" s="446"/>
      <c r="AR104" s="446"/>
      <c r="AS104" s="446"/>
      <c r="AT104" s="470"/>
      <c r="AU104" s="471"/>
      <c r="AV104" s="471"/>
      <c r="AW104" s="446"/>
      <c r="AX104" s="446"/>
      <c r="AY104" s="446"/>
      <c r="AZ104" s="446"/>
      <c r="BA104" s="472"/>
      <c r="BB104" s="473"/>
      <c r="BC104" s="468"/>
      <c r="BD104" s="446"/>
      <c r="BE104" s="446"/>
      <c r="BF104" s="446"/>
      <c r="BG104" s="446"/>
      <c r="BH104" s="471"/>
    </row>
    <row r="105" spans="1:63" s="513" customFormat="1" ht="31.5" customHeight="1">
      <c r="A105" s="862"/>
      <c r="B105" s="862"/>
      <c r="C105" s="862"/>
      <c r="D105" s="863"/>
      <c r="E105" s="864"/>
      <c r="F105" s="849"/>
      <c r="G105" s="665"/>
      <c r="H105" s="897" t="s">
        <v>210</v>
      </c>
      <c r="I105" s="898"/>
      <c r="J105" s="898"/>
      <c r="K105" s="898"/>
      <c r="L105" s="898"/>
      <c r="M105" s="898"/>
      <c r="N105" s="898"/>
      <c r="O105" s="898"/>
      <c r="P105" s="898"/>
      <c r="Q105" s="898"/>
      <c r="R105" s="898"/>
      <c r="S105" s="898"/>
      <c r="T105" s="898"/>
      <c r="U105" s="898"/>
      <c r="V105" s="898"/>
      <c r="W105" s="899"/>
      <c r="X105" s="521"/>
      <c r="Y105" s="522">
        <f>SUM(Y101:Y104)</f>
        <v>0</v>
      </c>
      <c r="Z105" s="522">
        <f t="shared" ref="Z105:AB105" si="11">SUM(Z101:Z104)</f>
        <v>0</v>
      </c>
      <c r="AA105" s="522">
        <f t="shared" si="11"/>
        <v>0</v>
      </c>
      <c r="AB105" s="522">
        <f t="shared" si="11"/>
        <v>0</v>
      </c>
      <c r="AC105" s="522"/>
      <c r="AD105" s="522"/>
      <c r="AE105" s="522"/>
      <c r="AF105" s="522"/>
      <c r="AG105" s="522"/>
      <c r="AH105" s="522"/>
      <c r="AI105" s="522"/>
      <c r="AJ105" s="522"/>
      <c r="AK105" s="522"/>
      <c r="AL105" s="522"/>
      <c r="AM105" s="522"/>
      <c r="AN105" s="522"/>
      <c r="AO105" s="522"/>
      <c r="AP105" s="522"/>
      <c r="AQ105" s="522"/>
      <c r="AR105" s="522"/>
      <c r="AS105" s="522"/>
      <c r="AT105" s="532"/>
      <c r="AU105" s="533"/>
      <c r="AV105" s="533"/>
      <c r="AW105" s="534"/>
      <c r="AX105" s="534"/>
      <c r="AY105" s="534"/>
      <c r="AZ105" s="534"/>
      <c r="BA105" s="534"/>
      <c r="BB105" s="534"/>
      <c r="BC105" s="535"/>
      <c r="BD105" s="534"/>
      <c r="BE105" s="536"/>
      <c r="BF105" s="536"/>
      <c r="BG105" s="536"/>
      <c r="BH105" s="537"/>
      <c r="BI105" s="538"/>
      <c r="BJ105" s="538"/>
    </row>
    <row r="106" spans="1:63" ht="18" customHeight="1">
      <c r="A106" s="862"/>
      <c r="B106" s="862"/>
      <c r="C106" s="864"/>
      <c r="D106" s="894" t="s">
        <v>583</v>
      </c>
      <c r="E106" s="895"/>
      <c r="F106" s="895"/>
      <c r="G106" s="895"/>
      <c r="H106" s="895"/>
      <c r="I106" s="895"/>
      <c r="J106" s="895"/>
      <c r="K106" s="895"/>
      <c r="L106" s="895"/>
      <c r="M106" s="895"/>
      <c r="N106" s="895"/>
      <c r="O106" s="895"/>
      <c r="P106" s="895"/>
      <c r="Q106" s="895"/>
      <c r="R106" s="895"/>
      <c r="S106" s="895"/>
      <c r="T106" s="895"/>
      <c r="U106" s="895"/>
      <c r="V106" s="895"/>
      <c r="W106" s="895"/>
      <c r="X106" s="657"/>
      <c r="Y106" s="456">
        <f t="shared" ref="Y106:AA106" si="12">Y105+Y100</f>
        <v>0</v>
      </c>
      <c r="Z106" s="456">
        <f t="shared" si="12"/>
        <v>0</v>
      </c>
      <c r="AA106" s="456">
        <f t="shared" si="12"/>
        <v>0</v>
      </c>
      <c r="AB106" s="456">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191"/>
      <c r="AX106" s="206"/>
      <c r="AY106" s="206"/>
      <c r="AZ106" s="206"/>
      <c r="BA106" s="206"/>
      <c r="BB106" s="206"/>
      <c r="BC106" s="207"/>
      <c r="BD106" s="206"/>
      <c r="BE106" s="206"/>
      <c r="BF106" s="206"/>
      <c r="BG106" s="206"/>
      <c r="BH106" s="208"/>
    </row>
    <row r="107" spans="1:63" s="475" customFormat="1" ht="105" customHeight="1">
      <c r="A107" s="862"/>
      <c r="B107" s="862"/>
      <c r="C107" s="862"/>
      <c r="D107" s="890" t="s">
        <v>541</v>
      </c>
      <c r="E107" s="892" t="s">
        <v>541</v>
      </c>
      <c r="F107" s="848" t="s">
        <v>607</v>
      </c>
      <c r="G107" s="656"/>
      <c r="H107" s="658" t="s">
        <v>612</v>
      </c>
      <c r="I107" s="659">
        <v>80121704</v>
      </c>
      <c r="J107" s="299" t="s">
        <v>585</v>
      </c>
      <c r="K107" s="660" t="s">
        <v>198</v>
      </c>
      <c r="L107" s="625">
        <v>20201</v>
      </c>
      <c r="M107" s="625" t="s">
        <v>585</v>
      </c>
      <c r="N107" s="625" t="s">
        <v>80</v>
      </c>
      <c r="O107" s="661" t="s">
        <v>590</v>
      </c>
      <c r="P107" s="625" t="s">
        <v>82</v>
      </c>
      <c r="Q107" s="625" t="s">
        <v>83</v>
      </c>
      <c r="R107" s="662" t="s">
        <v>195</v>
      </c>
      <c r="S107" s="662" t="s">
        <v>195</v>
      </c>
      <c r="T107" s="663">
        <v>12</v>
      </c>
      <c r="U107" s="664">
        <v>1</v>
      </c>
      <c r="V107" s="626" t="s">
        <v>84</v>
      </c>
      <c r="W107" s="626" t="s">
        <v>85</v>
      </c>
      <c r="X107" s="458"/>
      <c r="Y107" s="348">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0"/>
      <c r="AU107" s="461"/>
      <c r="AV107" s="461"/>
      <c r="AW107" s="448"/>
      <c r="AX107" s="448"/>
      <c r="AY107" s="448"/>
      <c r="AZ107" s="448"/>
      <c r="BA107" s="449"/>
      <c r="BB107" s="191"/>
      <c r="BC107" s="80"/>
      <c r="BD107" s="448"/>
      <c r="BE107" s="448"/>
      <c r="BF107" s="448"/>
      <c r="BG107" s="448"/>
      <c r="BH107" s="461"/>
      <c r="BI107" s="348"/>
      <c r="BJ107" s="482">
        <f>4830000+8785000+3640000+6000000</f>
        <v>23255000</v>
      </c>
    </row>
    <row r="108" spans="1:63" s="475" customFormat="1" ht="105" customHeight="1">
      <c r="A108" s="863"/>
      <c r="B108" s="863"/>
      <c r="C108" s="863"/>
      <c r="D108" s="890"/>
      <c r="E108" s="892"/>
      <c r="F108" s="849"/>
      <c r="G108" s="502"/>
      <c r="H108" s="450" t="s">
        <v>613</v>
      </c>
      <c r="I108" s="567">
        <v>80121704</v>
      </c>
      <c r="J108" s="80" t="s">
        <v>585</v>
      </c>
      <c r="K108" s="592" t="s">
        <v>198</v>
      </c>
      <c r="L108" s="583">
        <v>20201</v>
      </c>
      <c r="M108" s="583" t="s">
        <v>585</v>
      </c>
      <c r="N108" s="583" t="s">
        <v>80</v>
      </c>
      <c r="O108" s="566" t="s">
        <v>590</v>
      </c>
      <c r="P108" s="583" t="s">
        <v>82</v>
      </c>
      <c r="Q108" s="583" t="s">
        <v>83</v>
      </c>
      <c r="R108" s="95" t="s">
        <v>195</v>
      </c>
      <c r="S108" s="95" t="s">
        <v>195</v>
      </c>
      <c r="T108" s="476">
        <v>11</v>
      </c>
      <c r="U108" s="61">
        <v>1</v>
      </c>
      <c r="V108" s="575" t="s">
        <v>84</v>
      </c>
      <c r="W108" s="575" t="s">
        <v>85</v>
      </c>
      <c r="X108" s="458"/>
      <c r="Y108" s="348">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79"/>
      <c r="AU108" s="480"/>
      <c r="AV108" s="480"/>
      <c r="AW108" s="448"/>
      <c r="AX108" s="448"/>
      <c r="AY108" s="448"/>
      <c r="AZ108" s="448"/>
      <c r="BA108" s="449"/>
      <c r="BB108" s="191"/>
      <c r="BC108" s="80"/>
      <c r="BD108" s="448"/>
      <c r="BE108" s="448"/>
      <c r="BF108" s="448"/>
      <c r="BG108" s="448"/>
      <c r="BH108" s="480"/>
      <c r="BI108" s="482"/>
    </row>
    <row r="109" spans="1:63" s="559" customFormat="1" ht="60" customHeight="1">
      <c r="A109" s="862"/>
      <c r="B109" s="862"/>
      <c r="C109" s="862"/>
      <c r="D109" s="862"/>
      <c r="E109" s="864"/>
      <c r="F109" s="849"/>
      <c r="G109" s="654"/>
      <c r="H109" s="634" t="s">
        <v>614</v>
      </c>
      <c r="I109" s="585" t="s">
        <v>201</v>
      </c>
      <c r="J109" s="554" t="s">
        <v>585</v>
      </c>
      <c r="K109" s="610" t="s">
        <v>198</v>
      </c>
      <c r="L109" s="586">
        <v>20201</v>
      </c>
      <c r="M109" s="586" t="s">
        <v>585</v>
      </c>
      <c r="N109" s="586" t="s">
        <v>80</v>
      </c>
      <c r="O109" s="611" t="s">
        <v>590</v>
      </c>
      <c r="P109" s="586" t="s">
        <v>82</v>
      </c>
      <c r="Q109" s="586" t="s">
        <v>83</v>
      </c>
      <c r="R109" s="612" t="s">
        <v>195</v>
      </c>
      <c r="S109" s="612" t="s">
        <v>195</v>
      </c>
      <c r="T109" s="613">
        <v>345</v>
      </c>
      <c r="U109" s="606">
        <v>0</v>
      </c>
      <c r="V109" s="585" t="s">
        <v>84</v>
      </c>
      <c r="W109" s="585" t="s">
        <v>85</v>
      </c>
      <c r="X109" s="577"/>
      <c r="Y109" s="607">
        <f>8500000*11</f>
        <v>93500000</v>
      </c>
      <c r="Z109" s="448">
        <v>0</v>
      </c>
      <c r="AA109" s="448">
        <v>0</v>
      </c>
      <c r="AB109" s="555">
        <f t="shared" si="13"/>
        <v>93500000</v>
      </c>
      <c r="AC109" s="555"/>
      <c r="AD109" s="555"/>
      <c r="AE109" s="555"/>
      <c r="AF109" s="555"/>
      <c r="AG109" s="555"/>
      <c r="AH109" s="555"/>
      <c r="AI109" s="555"/>
      <c r="AJ109" s="555"/>
      <c r="AK109" s="555"/>
      <c r="AL109" s="555"/>
      <c r="AM109" s="555"/>
      <c r="AN109" s="555"/>
      <c r="AO109" s="556"/>
      <c r="AP109" s="555"/>
      <c r="AQ109" s="555"/>
      <c r="AR109" s="555"/>
      <c r="AS109" s="555"/>
      <c r="AT109" s="608"/>
      <c r="AU109" s="609"/>
      <c r="AV109" s="609"/>
      <c r="AW109" s="555"/>
      <c r="AX109" s="555"/>
      <c r="AY109" s="555"/>
      <c r="AZ109" s="555"/>
      <c r="BA109" s="557"/>
      <c r="BB109" s="558"/>
      <c r="BC109" s="554"/>
      <c r="BD109" s="555"/>
      <c r="BE109" s="555"/>
      <c r="BF109" s="555"/>
      <c r="BG109" s="555"/>
      <c r="BH109" s="609"/>
      <c r="BJ109" s="614"/>
    </row>
    <row r="110" spans="1:63" s="559" customFormat="1" ht="20.25" customHeight="1">
      <c r="A110" s="863"/>
      <c r="B110" s="863"/>
      <c r="C110" s="863"/>
      <c r="D110" s="863"/>
      <c r="E110" s="864"/>
      <c r="F110" s="849"/>
      <c r="G110" s="847" t="s">
        <v>210</v>
      </c>
      <c r="H110" s="845"/>
      <c r="I110" s="845"/>
      <c r="J110" s="845"/>
      <c r="K110" s="845"/>
      <c r="L110" s="845"/>
      <c r="M110" s="845"/>
      <c r="N110" s="845"/>
      <c r="O110" s="845"/>
      <c r="P110" s="845"/>
      <c r="Q110" s="845"/>
      <c r="R110" s="845"/>
      <c r="S110" s="845"/>
      <c r="T110" s="845"/>
      <c r="U110" s="845"/>
      <c r="V110" s="846"/>
      <c r="W110" s="521"/>
      <c r="X110" s="522">
        <f>SUM(X87:X109)</f>
        <v>0</v>
      </c>
      <c r="Y110" s="522">
        <f>SUM(Y107:Y109)</f>
        <v>192820000</v>
      </c>
      <c r="Z110" s="522">
        <f t="shared" ref="Z110:AB110" si="14">SUM(Z107:Z109)</f>
        <v>0</v>
      </c>
      <c r="AA110" s="522">
        <f t="shared" si="14"/>
        <v>0</v>
      </c>
      <c r="AB110" s="522">
        <f t="shared" si="14"/>
        <v>192820000</v>
      </c>
      <c r="AC110" s="555"/>
      <c r="AD110" s="555"/>
      <c r="AE110" s="555"/>
      <c r="AF110" s="555"/>
      <c r="AG110" s="555"/>
      <c r="AH110" s="555"/>
      <c r="AI110" s="555"/>
      <c r="AJ110" s="555"/>
      <c r="AK110" s="555"/>
      <c r="AL110" s="555"/>
      <c r="AM110" s="555"/>
      <c r="AN110" s="555"/>
      <c r="AO110" s="556"/>
      <c r="AP110" s="555"/>
      <c r="AQ110" s="555"/>
      <c r="AR110" s="555"/>
      <c r="AS110" s="555"/>
      <c r="AT110" s="560"/>
      <c r="AU110" s="561"/>
      <c r="AV110" s="561"/>
      <c r="AW110" s="555"/>
      <c r="AX110" s="555"/>
      <c r="AY110" s="555"/>
      <c r="AZ110" s="555"/>
      <c r="BA110" s="557"/>
      <c r="BB110" s="558"/>
      <c r="BC110" s="554"/>
      <c r="BD110" s="555"/>
      <c r="BE110" s="555"/>
      <c r="BF110" s="555"/>
      <c r="BG110" s="555"/>
      <c r="BH110" s="561"/>
      <c r="BJ110" s="614"/>
    </row>
    <row r="111" spans="1:63" s="475" customFormat="1" ht="84.95" customHeight="1">
      <c r="A111" s="862"/>
      <c r="B111" s="862"/>
      <c r="C111" s="862"/>
      <c r="D111" s="862"/>
      <c r="E111" s="864"/>
      <c r="F111" s="850" t="s">
        <v>608</v>
      </c>
      <c r="G111" s="572"/>
      <c r="H111" s="450" t="s">
        <v>586</v>
      </c>
      <c r="I111" s="568">
        <v>80111600</v>
      </c>
      <c r="J111" s="543" t="s">
        <v>171</v>
      </c>
      <c r="K111" s="593" t="s">
        <v>180</v>
      </c>
      <c r="L111" s="484">
        <v>10101</v>
      </c>
      <c r="M111" s="484" t="s">
        <v>151</v>
      </c>
      <c r="N111" s="569">
        <v>43832</v>
      </c>
      <c r="O111" s="484" t="s">
        <v>590</v>
      </c>
      <c r="P111" s="484" t="s">
        <v>82</v>
      </c>
      <c r="Q111" s="484" t="s">
        <v>83</v>
      </c>
      <c r="R111" s="95" t="s">
        <v>195</v>
      </c>
      <c r="S111" s="95" t="s">
        <v>195</v>
      </c>
      <c r="T111" s="476">
        <v>12</v>
      </c>
      <c r="U111" s="541">
        <v>1</v>
      </c>
      <c r="V111" s="575" t="s">
        <v>84</v>
      </c>
      <c r="W111" s="575" t="s">
        <v>85</v>
      </c>
      <c r="X111" s="494"/>
      <c r="Y111" s="336">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0"/>
      <c r="AU111" s="461"/>
      <c r="AV111" s="461"/>
      <c r="AW111" s="448"/>
      <c r="AX111" s="448"/>
      <c r="AY111" s="448"/>
      <c r="AZ111" s="448"/>
      <c r="BA111" s="449"/>
      <c r="BB111" s="191"/>
      <c r="BC111" s="80"/>
      <c r="BD111" s="448"/>
      <c r="BE111" s="448"/>
      <c r="BF111" s="448"/>
      <c r="BG111" s="448"/>
      <c r="BH111" s="461"/>
    </row>
    <row r="112" spans="1:63" s="475" customFormat="1" ht="69" customHeight="1">
      <c r="A112" s="862"/>
      <c r="B112" s="862"/>
      <c r="C112" s="862"/>
      <c r="D112" s="862"/>
      <c r="E112" s="864"/>
      <c r="F112" s="850"/>
      <c r="G112" s="582"/>
      <c r="H112" s="450" t="s">
        <v>177</v>
      </c>
      <c r="I112" s="575">
        <v>80111600</v>
      </c>
      <c r="J112" s="584" t="s">
        <v>171</v>
      </c>
      <c r="K112" s="592" t="s">
        <v>180</v>
      </c>
      <c r="L112" s="575">
        <v>10101</v>
      </c>
      <c r="M112" s="583" t="s">
        <v>151</v>
      </c>
      <c r="N112" s="583" t="s">
        <v>80</v>
      </c>
      <c r="O112" s="484" t="s">
        <v>590</v>
      </c>
      <c r="P112" s="583" t="s">
        <v>82</v>
      </c>
      <c r="Q112" s="484" t="s">
        <v>83</v>
      </c>
      <c r="R112" s="95" t="s">
        <v>195</v>
      </c>
      <c r="S112" s="95" t="s">
        <v>195</v>
      </c>
      <c r="T112" s="476">
        <v>12</v>
      </c>
      <c r="U112" s="541">
        <v>1</v>
      </c>
      <c r="V112" s="575" t="s">
        <v>84</v>
      </c>
      <c r="W112" s="575" t="s">
        <v>85</v>
      </c>
      <c r="X112" s="594"/>
      <c r="Y112" s="595">
        <f>7000000*11</f>
        <v>77000000</v>
      </c>
      <c r="Z112" s="448">
        <v>0</v>
      </c>
      <c r="AA112" s="448">
        <v>0</v>
      </c>
      <c r="AB112" s="448">
        <f>Y112+Z112+AA112</f>
        <v>77000000</v>
      </c>
      <c r="AC112" s="544"/>
      <c r="AD112" s="448"/>
      <c r="AE112" s="448"/>
      <c r="AF112" s="448"/>
      <c r="AG112" s="448"/>
      <c r="AH112" s="448"/>
      <c r="AI112" s="448"/>
      <c r="AJ112" s="448"/>
      <c r="AK112" s="448"/>
      <c r="AL112" s="448"/>
      <c r="AM112" s="448"/>
      <c r="AN112" s="448"/>
      <c r="AO112" s="447"/>
      <c r="AP112" s="448"/>
      <c r="AQ112" s="448"/>
      <c r="AR112" s="448"/>
      <c r="AS112" s="448"/>
      <c r="AT112" s="460"/>
      <c r="AU112" s="461"/>
      <c r="AV112" s="461"/>
      <c r="AW112" s="448"/>
      <c r="AX112" s="448"/>
      <c r="AY112" s="448"/>
      <c r="AZ112" s="448"/>
      <c r="BA112" s="449"/>
      <c r="BB112" s="191"/>
      <c r="BC112" s="80"/>
      <c r="BD112" s="448"/>
      <c r="BE112" s="448"/>
      <c r="BF112" s="448"/>
      <c r="BG112" s="448"/>
      <c r="BH112" s="461"/>
      <c r="BJ112" s="482"/>
      <c r="BK112" s="482"/>
    </row>
    <row r="113" spans="1:63" s="475" customFormat="1" ht="159" customHeight="1">
      <c r="A113" s="862"/>
      <c r="B113" s="862"/>
      <c r="C113" s="862"/>
      <c r="D113" s="862"/>
      <c r="E113" s="864"/>
      <c r="F113" s="850"/>
      <c r="G113" s="656"/>
      <c r="H113" s="450" t="s">
        <v>587</v>
      </c>
      <c r="I113" s="570">
        <v>80111600</v>
      </c>
      <c r="J113" s="571" t="s">
        <v>171</v>
      </c>
      <c r="K113" s="596" t="s">
        <v>180</v>
      </c>
      <c r="L113" s="572">
        <v>10101</v>
      </c>
      <c r="M113" s="572" t="s">
        <v>151</v>
      </c>
      <c r="N113" s="573">
        <v>43832</v>
      </c>
      <c r="O113" s="109" t="s">
        <v>590</v>
      </c>
      <c r="P113" s="572" t="s">
        <v>82</v>
      </c>
      <c r="Q113" s="572" t="s">
        <v>83</v>
      </c>
      <c r="R113" s="95" t="s">
        <v>195</v>
      </c>
      <c r="S113" s="95" t="s">
        <v>195</v>
      </c>
      <c r="T113" s="476">
        <v>11</v>
      </c>
      <c r="U113" s="541">
        <v>1</v>
      </c>
      <c r="V113" s="575" t="s">
        <v>84</v>
      </c>
      <c r="W113" s="575" t="s">
        <v>85</v>
      </c>
      <c r="X113" s="542"/>
      <c r="Y113" s="336">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0"/>
      <c r="AU113" s="461"/>
      <c r="AV113" s="461"/>
      <c r="AW113" s="448"/>
      <c r="AX113" s="448"/>
      <c r="AY113" s="448"/>
      <c r="AZ113" s="448"/>
      <c r="BA113" s="449"/>
      <c r="BB113" s="191"/>
      <c r="BC113" s="80"/>
      <c r="BD113" s="448"/>
      <c r="BE113" s="448"/>
      <c r="BF113" s="448"/>
      <c r="BG113" s="448"/>
      <c r="BH113" s="461"/>
      <c r="BJ113" s="482"/>
      <c r="BK113" s="482"/>
    </row>
    <row r="114" spans="1:63" s="475" customFormat="1" ht="134.25" customHeight="1">
      <c r="A114" s="862"/>
      <c r="B114" s="862"/>
      <c r="C114" s="862"/>
      <c r="D114" s="862"/>
      <c r="E114" s="864"/>
      <c r="F114" s="850"/>
      <c r="G114" s="502"/>
      <c r="H114" s="450" t="s">
        <v>615</v>
      </c>
      <c r="I114" s="575">
        <v>80111600</v>
      </c>
      <c r="J114" s="584" t="s">
        <v>171</v>
      </c>
      <c r="K114" s="596" t="s">
        <v>180</v>
      </c>
      <c r="L114" s="575">
        <v>10101</v>
      </c>
      <c r="M114" s="583" t="s">
        <v>151</v>
      </c>
      <c r="N114" s="583" t="s">
        <v>80</v>
      </c>
      <c r="O114" s="109" t="s">
        <v>590</v>
      </c>
      <c r="P114" s="583" t="s">
        <v>82</v>
      </c>
      <c r="Q114" s="583" t="s">
        <v>83</v>
      </c>
      <c r="R114" s="80" t="s">
        <v>50</v>
      </c>
      <c r="S114" s="80" t="s">
        <v>50</v>
      </c>
      <c r="T114" s="59">
        <v>12</v>
      </c>
      <c r="U114" s="541">
        <v>1</v>
      </c>
      <c r="V114" s="575" t="s">
        <v>84</v>
      </c>
      <c r="W114" s="575" t="s">
        <v>85</v>
      </c>
      <c r="X114" s="458"/>
      <c r="Y114" s="348">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0"/>
      <c r="AU114" s="461"/>
      <c r="AV114" s="461"/>
      <c r="AW114" s="448"/>
      <c r="AX114" s="448"/>
      <c r="AY114" s="448"/>
      <c r="AZ114" s="448"/>
      <c r="BA114" s="449"/>
      <c r="BB114" s="191"/>
      <c r="BC114" s="80"/>
      <c r="BD114" s="448"/>
      <c r="BE114" s="448"/>
      <c r="BF114" s="448"/>
      <c r="BG114" s="448"/>
      <c r="BH114" s="461"/>
      <c r="BJ114" s="482"/>
    </row>
    <row r="115" spans="1:63" s="475" customFormat="1" ht="94.5" customHeight="1">
      <c r="A115" s="862"/>
      <c r="B115" s="862"/>
      <c r="C115" s="862"/>
      <c r="D115" s="862"/>
      <c r="E115" s="864"/>
      <c r="F115" s="850"/>
      <c r="G115" s="502"/>
      <c r="H115" s="450" t="s">
        <v>616</v>
      </c>
      <c r="I115" s="575">
        <v>80121707</v>
      </c>
      <c r="J115" s="575" t="s">
        <v>171</v>
      </c>
      <c r="K115" s="596" t="s">
        <v>180</v>
      </c>
      <c r="L115" s="583">
        <v>10101</v>
      </c>
      <c r="M115" s="583" t="s">
        <v>151</v>
      </c>
      <c r="N115" s="585" t="s">
        <v>80</v>
      </c>
      <c r="O115" s="109" t="s">
        <v>590</v>
      </c>
      <c r="P115" s="586" t="s">
        <v>82</v>
      </c>
      <c r="Q115" s="586" t="s">
        <v>83</v>
      </c>
      <c r="R115" s="95" t="s">
        <v>195</v>
      </c>
      <c r="S115" s="95" t="s">
        <v>195</v>
      </c>
      <c r="T115" s="476">
        <v>11</v>
      </c>
      <c r="U115" s="541">
        <v>1</v>
      </c>
      <c r="V115" s="575" t="s">
        <v>84</v>
      </c>
      <c r="W115" s="575" t="s">
        <v>85</v>
      </c>
      <c r="X115" s="458"/>
      <c r="Y115" s="348">
        <f>7000000*11</f>
        <v>77000000</v>
      </c>
      <c r="Z115" s="448">
        <v>0</v>
      </c>
      <c r="AA115" s="448">
        <v>0</v>
      </c>
      <c r="AB115" s="448">
        <f t="shared" si="13"/>
        <v>77000000</v>
      </c>
      <c r="AC115" s="544"/>
      <c r="AD115" s="448"/>
      <c r="AE115" s="448"/>
      <c r="AF115" s="448"/>
      <c r="AG115" s="448"/>
      <c r="AH115" s="448"/>
      <c r="AI115" s="448"/>
      <c r="AJ115" s="448"/>
      <c r="AK115" s="448"/>
      <c r="AL115" s="448"/>
      <c r="AM115" s="448"/>
      <c r="AN115" s="448"/>
      <c r="AO115" s="447"/>
      <c r="AP115" s="448"/>
      <c r="AQ115" s="448"/>
      <c r="AR115" s="448"/>
      <c r="AS115" s="448"/>
      <c r="AT115" s="460"/>
      <c r="AU115" s="461"/>
      <c r="AV115" s="461"/>
      <c r="AW115" s="448"/>
      <c r="AX115" s="448"/>
      <c r="AY115" s="448"/>
      <c r="AZ115" s="448"/>
      <c r="BA115" s="449"/>
      <c r="BB115" s="191"/>
      <c r="BC115" s="80"/>
      <c r="BD115" s="448"/>
      <c r="BE115" s="448"/>
      <c r="BF115" s="448"/>
      <c r="BG115" s="448"/>
      <c r="BH115" s="461"/>
    </row>
    <row r="116" spans="1:63" s="475" customFormat="1" ht="83.1" customHeight="1">
      <c r="A116" s="862"/>
      <c r="B116" s="862"/>
      <c r="C116" s="862"/>
      <c r="D116" s="862"/>
      <c r="E116" s="864"/>
      <c r="F116" s="850"/>
      <c r="G116" s="502"/>
      <c r="H116" s="450" t="s">
        <v>148</v>
      </c>
      <c r="I116" s="80">
        <v>80111600</v>
      </c>
      <c r="J116" s="182" t="s">
        <v>149</v>
      </c>
      <c r="K116" s="574" t="s">
        <v>150</v>
      </c>
      <c r="L116" s="109">
        <v>10101</v>
      </c>
      <c r="M116" s="109" t="s">
        <v>151</v>
      </c>
      <c r="N116" s="109" t="s">
        <v>152</v>
      </c>
      <c r="O116" s="109" t="s">
        <v>153</v>
      </c>
      <c r="P116" s="109" t="s">
        <v>82</v>
      </c>
      <c r="Q116" s="109" t="s">
        <v>154</v>
      </c>
      <c r="R116" s="80" t="s">
        <v>50</v>
      </c>
      <c r="S116" s="59" t="s">
        <v>50</v>
      </c>
      <c r="T116" s="59">
        <v>10</v>
      </c>
      <c r="U116" s="61">
        <v>1</v>
      </c>
      <c r="V116" s="80" t="s">
        <v>84</v>
      </c>
      <c r="W116" s="80" t="s">
        <v>85</v>
      </c>
      <c r="X116" s="458"/>
      <c r="Y116" s="348">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0"/>
      <c r="AU116" s="461"/>
      <c r="AV116" s="461"/>
      <c r="AW116" s="448"/>
      <c r="AX116" s="448"/>
      <c r="AY116" s="448"/>
      <c r="AZ116" s="448"/>
      <c r="BA116" s="449"/>
      <c r="BB116" s="191"/>
      <c r="BC116" s="80"/>
      <c r="BD116" s="448"/>
      <c r="BE116" s="448"/>
      <c r="BF116" s="448"/>
      <c r="BG116" s="448"/>
      <c r="BH116" s="461"/>
      <c r="BJ116" s="482"/>
    </row>
    <row r="117" spans="1:63" s="559" customFormat="1" ht="30" customHeight="1">
      <c r="A117" s="863"/>
      <c r="B117" s="863"/>
      <c r="C117" s="863"/>
      <c r="D117" s="863"/>
      <c r="E117" s="864"/>
      <c r="F117" s="850"/>
      <c r="G117" s="847" t="s">
        <v>210</v>
      </c>
      <c r="H117" s="845"/>
      <c r="I117" s="845"/>
      <c r="J117" s="845"/>
      <c r="K117" s="845"/>
      <c r="L117" s="845"/>
      <c r="M117" s="845"/>
      <c r="N117" s="845"/>
      <c r="O117" s="845"/>
      <c r="P117" s="845"/>
      <c r="Q117" s="845"/>
      <c r="R117" s="845"/>
      <c r="S117" s="845"/>
      <c r="T117" s="845"/>
      <c r="U117" s="845"/>
      <c r="V117" s="846"/>
      <c r="W117" s="521"/>
      <c r="X117" s="522">
        <f>SUM(X95:X116)</f>
        <v>0</v>
      </c>
      <c r="Y117" s="522">
        <f>SUM(Y111:Y116)</f>
        <v>391682741.80000001</v>
      </c>
      <c r="Z117" s="522">
        <f>SUM(Z111:Z116)</f>
        <v>0</v>
      </c>
      <c r="AA117" s="522">
        <f>SUM(AA111:AA116)</f>
        <v>0</v>
      </c>
      <c r="AB117" s="522">
        <f>SUM(AB111:AB116)</f>
        <v>391682741.80000001</v>
      </c>
      <c r="AC117" s="633"/>
      <c r="AD117" s="555"/>
      <c r="AE117" s="555"/>
      <c r="AF117" s="555"/>
      <c r="AG117" s="555"/>
      <c r="AH117" s="555"/>
      <c r="AI117" s="555"/>
      <c r="AJ117" s="555"/>
      <c r="AK117" s="555"/>
      <c r="AL117" s="555"/>
      <c r="AM117" s="555"/>
      <c r="AN117" s="555"/>
      <c r="AO117" s="556"/>
      <c r="AP117" s="555"/>
      <c r="AQ117" s="555"/>
      <c r="AR117" s="555"/>
      <c r="AS117" s="555"/>
      <c r="AT117" s="560"/>
      <c r="AU117" s="561"/>
      <c r="AV117" s="561"/>
      <c r="AW117" s="555"/>
      <c r="AX117" s="555"/>
      <c r="AY117" s="555"/>
      <c r="AZ117" s="555"/>
      <c r="BA117" s="557"/>
      <c r="BB117" s="558"/>
      <c r="BC117" s="554"/>
      <c r="BD117" s="555"/>
      <c r="BE117" s="555"/>
      <c r="BF117" s="555"/>
      <c r="BG117" s="555"/>
      <c r="BH117" s="561"/>
    </row>
    <row r="118" spans="1:63" s="559" customFormat="1" ht="55.5" customHeight="1">
      <c r="A118" s="863"/>
      <c r="B118" s="863"/>
      <c r="C118" s="863"/>
      <c r="D118" s="863"/>
      <c r="E118" s="864"/>
      <c r="F118" s="850" t="s">
        <v>611</v>
      </c>
      <c r="G118" s="674"/>
      <c r="H118" s="450" t="s">
        <v>617</v>
      </c>
      <c r="I118" s="80">
        <v>80111600</v>
      </c>
      <c r="J118" s="182" t="s">
        <v>161</v>
      </c>
      <c r="K118" s="576" t="s">
        <v>162</v>
      </c>
      <c r="L118" s="109">
        <v>203</v>
      </c>
      <c r="M118" s="109" t="s">
        <v>163</v>
      </c>
      <c r="N118" s="109" t="s">
        <v>80</v>
      </c>
      <c r="O118" s="451" t="s">
        <v>590</v>
      </c>
      <c r="P118" s="109" t="s">
        <v>82</v>
      </c>
      <c r="Q118" s="109" t="s">
        <v>83</v>
      </c>
      <c r="R118" s="81" t="s">
        <v>195</v>
      </c>
      <c r="S118" s="81" t="s">
        <v>195</v>
      </c>
      <c r="T118" s="59">
        <v>12</v>
      </c>
      <c r="U118" s="61">
        <v>1</v>
      </c>
      <c r="V118" s="80" t="s">
        <v>84</v>
      </c>
      <c r="W118" s="80" t="s">
        <v>85</v>
      </c>
      <c r="X118" s="458"/>
      <c r="Y118" s="540">
        <f>(6200000*3%)*11+(6200000*11)</f>
        <v>70246000</v>
      </c>
      <c r="Z118" s="448"/>
      <c r="AA118" s="448">
        <v>0</v>
      </c>
      <c r="AB118" s="448">
        <f t="shared" ref="AB118:AB120" si="15">Y118+Z118+AA118</f>
        <v>70246000</v>
      </c>
      <c r="AC118" s="633"/>
      <c r="AD118" s="555"/>
      <c r="AE118" s="555"/>
      <c r="AF118" s="555"/>
      <c r="AG118" s="555"/>
      <c r="AH118" s="555"/>
      <c r="AI118" s="555"/>
      <c r="AJ118" s="555"/>
      <c r="AK118" s="555"/>
      <c r="AL118" s="555"/>
      <c r="AM118" s="555"/>
      <c r="AN118" s="555"/>
      <c r="AO118" s="556"/>
      <c r="AP118" s="555"/>
      <c r="AQ118" s="555"/>
      <c r="AR118" s="555"/>
      <c r="AS118" s="555"/>
      <c r="AT118" s="560"/>
      <c r="AU118" s="561"/>
      <c r="AV118" s="561"/>
      <c r="AW118" s="555"/>
      <c r="AX118" s="555"/>
      <c r="AY118" s="555"/>
      <c r="AZ118" s="555"/>
      <c r="BA118" s="557"/>
      <c r="BB118" s="558"/>
      <c r="BC118" s="554"/>
      <c r="BD118" s="555"/>
      <c r="BE118" s="555"/>
      <c r="BF118" s="555"/>
      <c r="BG118" s="555"/>
      <c r="BH118" s="561"/>
    </row>
    <row r="119" spans="1:63" s="559" customFormat="1" ht="42.75" customHeight="1">
      <c r="A119" s="863"/>
      <c r="B119" s="863"/>
      <c r="C119" s="863"/>
      <c r="D119" s="863"/>
      <c r="E119" s="864"/>
      <c r="F119" s="850"/>
      <c r="G119" s="674"/>
      <c r="H119" s="450" t="s">
        <v>596</v>
      </c>
      <c r="I119" s="80">
        <v>80111600</v>
      </c>
      <c r="J119" s="182" t="s">
        <v>161</v>
      </c>
      <c r="K119" s="576" t="s">
        <v>162</v>
      </c>
      <c r="L119" s="109">
        <v>203</v>
      </c>
      <c r="M119" s="109" t="s">
        <v>163</v>
      </c>
      <c r="N119" s="109">
        <v>2.1</v>
      </c>
      <c r="O119" s="451" t="s">
        <v>590</v>
      </c>
      <c r="P119" s="109" t="s">
        <v>82</v>
      </c>
      <c r="Q119" s="109" t="s">
        <v>83</v>
      </c>
      <c r="R119" s="490" t="s">
        <v>55</v>
      </c>
      <c r="S119" s="490" t="s">
        <v>55</v>
      </c>
      <c r="T119" s="476">
        <v>2</v>
      </c>
      <c r="U119" s="61">
        <v>1</v>
      </c>
      <c r="V119" s="80" t="s">
        <v>84</v>
      </c>
      <c r="W119" s="80" t="s">
        <v>85</v>
      </c>
      <c r="X119" s="458"/>
      <c r="Y119" s="540">
        <f>5500000*3</f>
        <v>16500000</v>
      </c>
      <c r="Z119" s="448"/>
      <c r="AA119" s="448">
        <v>0</v>
      </c>
      <c r="AB119" s="448">
        <f t="shared" si="15"/>
        <v>16500000</v>
      </c>
      <c r="AC119" s="633"/>
      <c r="AD119" s="555"/>
      <c r="AE119" s="555"/>
      <c r="AF119" s="555"/>
      <c r="AG119" s="555"/>
      <c r="AH119" s="555"/>
      <c r="AI119" s="555"/>
      <c r="AJ119" s="555"/>
      <c r="AK119" s="555"/>
      <c r="AL119" s="555"/>
      <c r="AM119" s="555"/>
      <c r="AN119" s="555"/>
      <c r="AO119" s="556"/>
      <c r="AP119" s="555"/>
      <c r="AQ119" s="555"/>
      <c r="AR119" s="555"/>
      <c r="AS119" s="555"/>
      <c r="AT119" s="560"/>
      <c r="AU119" s="561"/>
      <c r="AV119" s="561"/>
      <c r="AW119" s="555"/>
      <c r="AX119" s="555"/>
      <c r="AY119" s="555"/>
      <c r="AZ119" s="555"/>
      <c r="BA119" s="557"/>
      <c r="BB119" s="558"/>
      <c r="BC119" s="554"/>
      <c r="BD119" s="555"/>
      <c r="BE119" s="555"/>
      <c r="BF119" s="555"/>
      <c r="BG119" s="555"/>
      <c r="BH119" s="561"/>
    </row>
    <row r="120" spans="1:63" s="559" customFormat="1" ht="61.5" customHeight="1">
      <c r="A120" s="863"/>
      <c r="B120" s="863"/>
      <c r="C120" s="863"/>
      <c r="D120" s="863"/>
      <c r="E120" s="864"/>
      <c r="F120" s="850"/>
      <c r="G120" s="674"/>
      <c r="H120" s="450" t="s">
        <v>165</v>
      </c>
      <c r="I120" s="80">
        <v>80111600</v>
      </c>
      <c r="J120" s="182" t="s">
        <v>161</v>
      </c>
      <c r="K120" s="576" t="s">
        <v>162</v>
      </c>
      <c r="L120" s="109">
        <v>203</v>
      </c>
      <c r="M120" s="109" t="s">
        <v>163</v>
      </c>
      <c r="N120" s="109">
        <v>2.1</v>
      </c>
      <c r="O120" s="451" t="s">
        <v>590</v>
      </c>
      <c r="P120" s="109" t="s">
        <v>82</v>
      </c>
      <c r="Q120" s="109" t="s">
        <v>83</v>
      </c>
      <c r="R120" s="490" t="s">
        <v>55</v>
      </c>
      <c r="S120" s="490" t="s">
        <v>55</v>
      </c>
      <c r="T120" s="476">
        <v>2</v>
      </c>
      <c r="U120" s="61">
        <v>1</v>
      </c>
      <c r="V120" s="80" t="s">
        <v>84</v>
      </c>
      <c r="W120" s="80" t="s">
        <v>85</v>
      </c>
      <c r="X120" s="458"/>
      <c r="Y120" s="540">
        <f>5500000*3</f>
        <v>16500000</v>
      </c>
      <c r="Z120" s="448">
        <v>0</v>
      </c>
      <c r="AA120" s="448">
        <v>0</v>
      </c>
      <c r="AB120" s="448">
        <f t="shared" si="15"/>
        <v>16500000</v>
      </c>
      <c r="AC120" s="633"/>
      <c r="AD120" s="555"/>
      <c r="AE120" s="555"/>
      <c r="AF120" s="555"/>
      <c r="AG120" s="555"/>
      <c r="AH120" s="555"/>
      <c r="AI120" s="555"/>
      <c r="AJ120" s="555"/>
      <c r="AK120" s="555"/>
      <c r="AL120" s="555"/>
      <c r="AM120" s="555"/>
      <c r="AN120" s="555"/>
      <c r="AO120" s="556"/>
      <c r="AP120" s="555"/>
      <c r="AQ120" s="555"/>
      <c r="AR120" s="555"/>
      <c r="AS120" s="555"/>
      <c r="AT120" s="560"/>
      <c r="AU120" s="561"/>
      <c r="AV120" s="561"/>
      <c r="AW120" s="555"/>
      <c r="AX120" s="555"/>
      <c r="AY120" s="555"/>
      <c r="AZ120" s="555"/>
      <c r="BA120" s="557"/>
      <c r="BB120" s="558"/>
      <c r="BC120" s="554"/>
      <c r="BD120" s="555"/>
      <c r="BE120" s="555"/>
      <c r="BF120" s="555"/>
      <c r="BG120" s="555"/>
      <c r="BH120" s="561"/>
    </row>
    <row r="121" spans="1:63" s="559" customFormat="1" ht="30" customHeight="1">
      <c r="A121" s="863"/>
      <c r="B121" s="863"/>
      <c r="C121" s="863"/>
      <c r="D121" s="863"/>
      <c r="E121" s="864"/>
      <c r="F121" s="850"/>
      <c r="G121" s="652"/>
      <c r="H121" s="844" t="s">
        <v>210</v>
      </c>
      <c r="I121" s="845"/>
      <c r="J121" s="845"/>
      <c r="K121" s="845"/>
      <c r="L121" s="845"/>
      <c r="M121" s="845"/>
      <c r="N121" s="845"/>
      <c r="O121" s="845"/>
      <c r="P121" s="845"/>
      <c r="Q121" s="845"/>
      <c r="R121" s="845"/>
      <c r="S121" s="845"/>
      <c r="T121" s="845"/>
      <c r="U121" s="845"/>
      <c r="V121" s="845"/>
      <c r="W121" s="846"/>
      <c r="X121" s="521"/>
      <c r="Y121" s="522">
        <f>SUM(Y118:Y120)</f>
        <v>103246000</v>
      </c>
      <c r="Z121" s="522">
        <f t="shared" ref="Z121:AB121" si="16">SUM(Z118:Z120)</f>
        <v>0</v>
      </c>
      <c r="AA121" s="522">
        <f t="shared" si="16"/>
        <v>0</v>
      </c>
      <c r="AB121" s="522">
        <f t="shared" si="16"/>
        <v>103246000</v>
      </c>
      <c r="AC121" s="633"/>
      <c r="AD121" s="555"/>
      <c r="AE121" s="555"/>
      <c r="AF121" s="555"/>
      <c r="AG121" s="555"/>
      <c r="AH121" s="555"/>
      <c r="AI121" s="555"/>
      <c r="AJ121" s="555"/>
      <c r="AK121" s="555"/>
      <c r="AL121" s="555"/>
      <c r="AM121" s="555"/>
      <c r="AN121" s="555"/>
      <c r="AO121" s="556"/>
      <c r="AP121" s="555"/>
      <c r="AQ121" s="555"/>
      <c r="AR121" s="555"/>
      <c r="AS121" s="555"/>
      <c r="AT121" s="560"/>
      <c r="AU121" s="561"/>
      <c r="AV121" s="561"/>
      <c r="AW121" s="555"/>
      <c r="AX121" s="555"/>
      <c r="AY121" s="555"/>
      <c r="AZ121" s="555"/>
      <c r="BA121" s="557"/>
      <c r="BB121" s="558"/>
      <c r="BC121" s="554"/>
      <c r="BD121" s="555"/>
      <c r="BE121" s="555"/>
      <c r="BF121" s="555"/>
      <c r="BG121" s="555"/>
      <c r="BH121" s="561"/>
    </row>
    <row r="122" spans="1:63" s="559" customFormat="1" ht="60" customHeight="1">
      <c r="A122" s="863"/>
      <c r="B122" s="863"/>
      <c r="C122" s="863"/>
      <c r="D122" s="863"/>
      <c r="E122" s="864"/>
      <c r="F122" s="850" t="s">
        <v>609</v>
      </c>
      <c r="G122" s="654"/>
      <c r="H122" s="564" t="s">
        <v>139</v>
      </c>
      <c r="I122" s="575" t="s">
        <v>140</v>
      </c>
      <c r="J122" s="575" t="s">
        <v>77</v>
      </c>
      <c r="K122" s="574" t="s">
        <v>591</v>
      </c>
      <c r="L122" s="583">
        <v>20102</v>
      </c>
      <c r="M122" s="583" t="s">
        <v>104</v>
      </c>
      <c r="N122" s="575" t="s">
        <v>80</v>
      </c>
      <c r="O122" s="109" t="s">
        <v>590</v>
      </c>
      <c r="P122" s="583" t="s">
        <v>111</v>
      </c>
      <c r="Q122" s="583" t="s">
        <v>83</v>
      </c>
      <c r="R122" s="95" t="s">
        <v>195</v>
      </c>
      <c r="S122" s="95" t="s">
        <v>195</v>
      </c>
      <c r="T122" s="476">
        <v>11</v>
      </c>
      <c r="U122" s="541">
        <v>1</v>
      </c>
      <c r="V122" s="575" t="s">
        <v>84</v>
      </c>
      <c r="W122" s="575" t="s">
        <v>85</v>
      </c>
      <c r="X122" s="484"/>
      <c r="Y122" s="489">
        <f>((7500000*3%)*11)+(7500000*11)</f>
        <v>84975000</v>
      </c>
      <c r="Z122" s="448">
        <v>0</v>
      </c>
      <c r="AA122" s="448">
        <v>0</v>
      </c>
      <c r="AB122" s="448">
        <f>Y122+Z124+AA122</f>
        <v>84975000</v>
      </c>
      <c r="AC122" s="501"/>
      <c r="AD122" s="555"/>
      <c r="AE122" s="555"/>
      <c r="AF122" s="555"/>
      <c r="AG122" s="555"/>
      <c r="AH122" s="555"/>
      <c r="AI122" s="555"/>
      <c r="AJ122" s="555"/>
      <c r="AK122" s="555"/>
      <c r="AL122" s="555"/>
      <c r="AM122" s="555"/>
      <c r="AN122" s="555"/>
      <c r="AO122" s="556"/>
      <c r="AP122" s="555"/>
      <c r="AQ122" s="555"/>
      <c r="AR122" s="555"/>
      <c r="AS122" s="555"/>
      <c r="AT122" s="560"/>
      <c r="AU122" s="561"/>
      <c r="AV122" s="561"/>
      <c r="AW122" s="555"/>
      <c r="AX122" s="555"/>
      <c r="AY122" s="555"/>
      <c r="AZ122" s="555"/>
      <c r="BA122" s="557"/>
      <c r="BB122" s="558"/>
      <c r="BC122" s="554"/>
      <c r="BD122" s="555"/>
      <c r="BE122" s="555"/>
      <c r="BF122" s="555"/>
      <c r="BG122" s="555"/>
      <c r="BH122" s="561"/>
    </row>
    <row r="123" spans="1:63" s="559" customFormat="1" ht="60" customHeight="1">
      <c r="A123" s="863"/>
      <c r="B123" s="863"/>
      <c r="C123" s="863"/>
      <c r="D123" s="863"/>
      <c r="E123" s="864"/>
      <c r="F123" s="850"/>
      <c r="G123" s="654"/>
      <c r="H123" s="564" t="s">
        <v>143</v>
      </c>
      <c r="I123" s="575" t="s">
        <v>144</v>
      </c>
      <c r="J123" s="575" t="s">
        <v>77</v>
      </c>
      <c r="K123" s="574" t="s">
        <v>591</v>
      </c>
      <c r="L123" s="583">
        <v>20102</v>
      </c>
      <c r="M123" s="583" t="s">
        <v>104</v>
      </c>
      <c r="N123" s="575" t="s">
        <v>80</v>
      </c>
      <c r="O123" s="109" t="s">
        <v>590</v>
      </c>
      <c r="P123" s="583" t="s">
        <v>111</v>
      </c>
      <c r="Q123" s="583" t="s">
        <v>83</v>
      </c>
      <c r="R123" s="95" t="s">
        <v>195</v>
      </c>
      <c r="S123" s="95" t="s">
        <v>195</v>
      </c>
      <c r="T123" s="476">
        <v>11</v>
      </c>
      <c r="U123" s="541">
        <v>1</v>
      </c>
      <c r="V123" s="575" t="s">
        <v>84</v>
      </c>
      <c r="W123" s="575" t="s">
        <v>85</v>
      </c>
      <c r="X123" s="484"/>
      <c r="Y123" s="489">
        <f>((6460000*3%)*11)+(6460000*11)</f>
        <v>73191800</v>
      </c>
      <c r="Z123" s="448">
        <v>0</v>
      </c>
      <c r="AA123" s="448">
        <v>0</v>
      </c>
      <c r="AB123" s="448">
        <f t="shared" ref="AB123:AB130" si="17">Y123+Z123+AA123</f>
        <v>73191800</v>
      </c>
      <c r="AC123" s="501"/>
      <c r="AD123" s="555"/>
      <c r="AE123" s="555"/>
      <c r="AF123" s="555"/>
      <c r="AG123" s="555"/>
      <c r="AH123" s="555"/>
      <c r="AI123" s="555"/>
      <c r="AJ123" s="555"/>
      <c r="AK123" s="555"/>
      <c r="AL123" s="555"/>
      <c r="AM123" s="555"/>
      <c r="AN123" s="555"/>
      <c r="AO123" s="556"/>
      <c r="AP123" s="555"/>
      <c r="AQ123" s="555"/>
      <c r="AR123" s="555"/>
      <c r="AS123" s="555"/>
      <c r="AT123" s="560"/>
      <c r="AU123" s="561"/>
      <c r="AV123" s="561"/>
      <c r="AW123" s="555"/>
      <c r="AX123" s="555"/>
      <c r="AY123" s="555"/>
      <c r="AZ123" s="555"/>
      <c r="BA123" s="557"/>
      <c r="BB123" s="558"/>
      <c r="BC123" s="554"/>
      <c r="BD123" s="555"/>
      <c r="BE123" s="555"/>
      <c r="BF123" s="555"/>
      <c r="BG123" s="555"/>
      <c r="BH123" s="561"/>
    </row>
    <row r="124" spans="1:63" s="559" customFormat="1" ht="60" customHeight="1">
      <c r="A124" s="863"/>
      <c r="B124" s="863"/>
      <c r="C124" s="863"/>
      <c r="D124" s="863"/>
      <c r="E124" s="864"/>
      <c r="F124" s="850"/>
      <c r="G124" s="654"/>
      <c r="H124" s="564" t="s">
        <v>146</v>
      </c>
      <c r="I124" s="575" t="s">
        <v>144</v>
      </c>
      <c r="J124" s="575" t="s">
        <v>77</v>
      </c>
      <c r="K124" s="574" t="s">
        <v>591</v>
      </c>
      <c r="L124" s="583">
        <v>20102</v>
      </c>
      <c r="M124" s="583" t="s">
        <v>104</v>
      </c>
      <c r="N124" s="575" t="s">
        <v>80</v>
      </c>
      <c r="O124" s="109" t="s">
        <v>590</v>
      </c>
      <c r="P124" s="583" t="s">
        <v>111</v>
      </c>
      <c r="Q124" s="583" t="s">
        <v>83</v>
      </c>
      <c r="R124" s="95" t="s">
        <v>195</v>
      </c>
      <c r="S124" s="95" t="s">
        <v>195</v>
      </c>
      <c r="T124" s="476">
        <v>12</v>
      </c>
      <c r="U124" s="541">
        <v>1</v>
      </c>
      <c r="V124" s="575" t="s">
        <v>84</v>
      </c>
      <c r="W124" s="575" t="s">
        <v>85</v>
      </c>
      <c r="X124" s="484"/>
      <c r="Y124" s="489">
        <f>((6460000*3%)*12)+(6460000*12)</f>
        <v>79845600</v>
      </c>
      <c r="Z124" s="448">
        <v>0</v>
      </c>
      <c r="AA124" s="448">
        <v>0</v>
      </c>
      <c r="AB124" s="448">
        <f t="shared" si="17"/>
        <v>79845600</v>
      </c>
      <c r="AC124" s="501"/>
      <c r="AD124" s="555"/>
      <c r="AE124" s="555"/>
      <c r="AF124" s="555"/>
      <c r="AG124" s="555"/>
      <c r="AH124" s="555"/>
      <c r="AI124" s="555"/>
      <c r="AJ124" s="555"/>
      <c r="AK124" s="555"/>
      <c r="AL124" s="555"/>
      <c r="AM124" s="555"/>
      <c r="AN124" s="555"/>
      <c r="AO124" s="556"/>
      <c r="AP124" s="555"/>
      <c r="AQ124" s="555"/>
      <c r="AR124" s="555"/>
      <c r="AS124" s="555"/>
      <c r="AT124" s="560"/>
      <c r="AU124" s="561"/>
      <c r="AV124" s="561"/>
      <c r="AW124" s="555"/>
      <c r="AX124" s="555"/>
      <c r="AY124" s="555"/>
      <c r="AZ124" s="555"/>
      <c r="BA124" s="557"/>
      <c r="BB124" s="558"/>
      <c r="BC124" s="554"/>
      <c r="BD124" s="555"/>
      <c r="BE124" s="555"/>
      <c r="BF124" s="555"/>
      <c r="BG124" s="555"/>
      <c r="BH124" s="561"/>
    </row>
    <row r="125" spans="1:63" s="559" customFormat="1" ht="60" customHeight="1">
      <c r="A125" s="863"/>
      <c r="B125" s="863"/>
      <c r="C125" s="863"/>
      <c r="D125" s="863"/>
      <c r="E125" s="864"/>
      <c r="F125" s="850"/>
      <c r="G125" s="654"/>
      <c r="H125" s="584" t="s">
        <v>87</v>
      </c>
      <c r="I125" s="109">
        <v>80111600</v>
      </c>
      <c r="J125" s="109" t="s">
        <v>77</v>
      </c>
      <c r="K125" s="574" t="s">
        <v>591</v>
      </c>
      <c r="L125" s="109">
        <v>20101</v>
      </c>
      <c r="M125" s="109" t="s">
        <v>79</v>
      </c>
      <c r="N125" s="109" t="s">
        <v>80</v>
      </c>
      <c r="O125" s="566" t="s">
        <v>590</v>
      </c>
      <c r="P125" s="109" t="s">
        <v>82</v>
      </c>
      <c r="Q125" s="109" t="s">
        <v>83</v>
      </c>
      <c r="R125" s="490" t="s">
        <v>195</v>
      </c>
      <c r="S125" s="490" t="s">
        <v>195</v>
      </c>
      <c r="T125" s="476">
        <v>11</v>
      </c>
      <c r="U125" s="541">
        <v>1</v>
      </c>
      <c r="V125" s="583" t="s">
        <v>84</v>
      </c>
      <c r="W125" s="583" t="s">
        <v>85</v>
      </c>
      <c r="X125" s="484"/>
      <c r="Y125" s="489">
        <f>(5500000*3%)*11 + (5500000*11)</f>
        <v>62315000</v>
      </c>
      <c r="Z125" s="448">
        <v>0</v>
      </c>
      <c r="AA125" s="448">
        <v>0</v>
      </c>
      <c r="AB125" s="448">
        <f t="shared" si="17"/>
        <v>62315000</v>
      </c>
      <c r="AC125" s="501"/>
      <c r="AD125" s="555"/>
      <c r="AE125" s="555"/>
      <c r="AF125" s="555"/>
      <c r="AG125" s="555"/>
      <c r="AH125" s="555"/>
      <c r="AI125" s="555"/>
      <c r="AJ125" s="555"/>
      <c r="AK125" s="555"/>
      <c r="AL125" s="555"/>
      <c r="AM125" s="555"/>
      <c r="AN125" s="555"/>
      <c r="AO125" s="556"/>
      <c r="AP125" s="555"/>
      <c r="AQ125" s="555"/>
      <c r="AR125" s="555"/>
      <c r="AS125" s="555"/>
      <c r="AT125" s="560"/>
      <c r="AU125" s="561"/>
      <c r="AV125" s="561"/>
      <c r="AW125" s="555"/>
      <c r="AX125" s="555"/>
      <c r="AY125" s="555"/>
      <c r="AZ125" s="555"/>
      <c r="BA125" s="557"/>
      <c r="BB125" s="558"/>
      <c r="BC125" s="554"/>
      <c r="BD125" s="555"/>
      <c r="BE125" s="555"/>
      <c r="BF125" s="555"/>
      <c r="BG125" s="555"/>
      <c r="BH125" s="561"/>
    </row>
    <row r="126" spans="1:63" s="559" customFormat="1" ht="60" customHeight="1">
      <c r="A126" s="863"/>
      <c r="B126" s="863"/>
      <c r="C126" s="863"/>
      <c r="D126" s="863"/>
      <c r="E126" s="864"/>
      <c r="F126" s="850"/>
      <c r="G126" s="655"/>
      <c r="H126" s="564" t="s">
        <v>588</v>
      </c>
      <c r="I126" s="484">
        <v>80111600</v>
      </c>
      <c r="J126" s="484" t="s">
        <v>77</v>
      </c>
      <c r="K126" s="578" t="s">
        <v>591</v>
      </c>
      <c r="L126" s="484">
        <v>20101</v>
      </c>
      <c r="M126" s="484" t="s">
        <v>79</v>
      </c>
      <c r="N126" s="484" t="s">
        <v>80</v>
      </c>
      <c r="O126" s="575" t="s">
        <v>590</v>
      </c>
      <c r="P126" s="484" t="s">
        <v>82</v>
      </c>
      <c r="Q126" s="484" t="s">
        <v>592</v>
      </c>
      <c r="R126" s="491" t="s">
        <v>195</v>
      </c>
      <c r="S126" s="491" t="s">
        <v>195</v>
      </c>
      <c r="T126" s="568">
        <v>11</v>
      </c>
      <c r="U126" s="579">
        <v>1</v>
      </c>
      <c r="V126" s="575" t="s">
        <v>84</v>
      </c>
      <c r="W126" s="575" t="s">
        <v>85</v>
      </c>
      <c r="X126" s="484"/>
      <c r="Y126" s="489">
        <f>7000000*11</f>
        <v>77000000</v>
      </c>
      <c r="Z126" s="448">
        <v>0</v>
      </c>
      <c r="AA126" s="448">
        <v>0</v>
      </c>
      <c r="AB126" s="448">
        <f t="shared" si="17"/>
        <v>77000000</v>
      </c>
      <c r="AC126" s="501"/>
      <c r="AD126" s="555"/>
      <c r="AE126" s="555"/>
      <c r="AF126" s="555"/>
      <c r="AG126" s="555"/>
      <c r="AH126" s="555"/>
      <c r="AI126" s="555"/>
      <c r="AJ126" s="555"/>
      <c r="AK126" s="555"/>
      <c r="AL126" s="555"/>
      <c r="AM126" s="555"/>
      <c r="AN126" s="555"/>
      <c r="AO126" s="556"/>
      <c r="AP126" s="555"/>
      <c r="AQ126" s="555"/>
      <c r="AR126" s="555"/>
      <c r="AS126" s="555"/>
      <c r="AT126" s="560"/>
      <c r="AU126" s="561"/>
      <c r="AV126" s="561"/>
      <c r="AW126" s="555"/>
      <c r="AX126" s="555"/>
      <c r="AY126" s="555"/>
      <c r="AZ126" s="555"/>
      <c r="BA126" s="557"/>
      <c r="BB126" s="558"/>
      <c r="BC126" s="554"/>
      <c r="BD126" s="555"/>
      <c r="BE126" s="555"/>
      <c r="BF126" s="555"/>
      <c r="BG126" s="555"/>
      <c r="BH126" s="561"/>
    </row>
    <row r="127" spans="1:63" s="559" customFormat="1" ht="29.25" customHeight="1">
      <c r="A127" s="863"/>
      <c r="B127" s="863"/>
      <c r="C127" s="863"/>
      <c r="D127" s="863"/>
      <c r="E127" s="864"/>
      <c r="F127" s="850"/>
      <c r="G127" s="652"/>
      <c r="H127" s="844" t="s">
        <v>210</v>
      </c>
      <c r="I127" s="845"/>
      <c r="J127" s="845"/>
      <c r="K127" s="845"/>
      <c r="L127" s="845"/>
      <c r="M127" s="845"/>
      <c r="N127" s="845"/>
      <c r="O127" s="845"/>
      <c r="P127" s="845"/>
      <c r="Q127" s="845"/>
      <c r="R127" s="845"/>
      <c r="S127" s="845"/>
      <c r="T127" s="845"/>
      <c r="U127" s="845"/>
      <c r="V127" s="845"/>
      <c r="W127" s="846"/>
      <c r="X127" s="521"/>
      <c r="Y127" s="522">
        <f>SUM(Y122:Y126)</f>
        <v>377327400</v>
      </c>
      <c r="Z127" s="522">
        <f t="shared" ref="Z127:AB127" si="18">SUM(Z122:Z126)</f>
        <v>0</v>
      </c>
      <c r="AA127" s="522">
        <f t="shared" si="18"/>
        <v>0</v>
      </c>
      <c r="AB127" s="522">
        <f t="shared" si="18"/>
        <v>377327400</v>
      </c>
      <c r="AC127" s="501"/>
      <c r="AD127" s="555"/>
      <c r="AE127" s="555"/>
      <c r="AF127" s="555"/>
      <c r="AG127" s="555"/>
      <c r="AH127" s="555"/>
      <c r="AI127" s="555"/>
      <c r="AJ127" s="555"/>
      <c r="AK127" s="555"/>
      <c r="AL127" s="555"/>
      <c r="AM127" s="555"/>
      <c r="AN127" s="555"/>
      <c r="AO127" s="556"/>
      <c r="AP127" s="555"/>
      <c r="AQ127" s="555"/>
      <c r="AR127" s="555"/>
      <c r="AS127" s="555"/>
      <c r="AT127" s="560"/>
      <c r="AU127" s="561"/>
      <c r="AV127" s="561"/>
      <c r="AW127" s="555"/>
      <c r="AX127" s="555"/>
      <c r="AY127" s="555"/>
      <c r="AZ127" s="555"/>
      <c r="BA127" s="557"/>
      <c r="BB127" s="558"/>
      <c r="BC127" s="554"/>
      <c r="BD127" s="555"/>
      <c r="BE127" s="555"/>
      <c r="BF127" s="555"/>
      <c r="BG127" s="555"/>
      <c r="BH127" s="561"/>
    </row>
    <row r="128" spans="1:63" s="553" customFormat="1" ht="60" customHeight="1">
      <c r="A128" s="862"/>
      <c r="B128" s="862"/>
      <c r="C128" s="862"/>
      <c r="D128" s="862"/>
      <c r="E128" s="864"/>
      <c r="F128" s="850" t="s">
        <v>610</v>
      </c>
      <c r="G128" s="653"/>
      <c r="H128" s="564" t="s">
        <v>589</v>
      </c>
      <c r="I128" s="484">
        <v>81111500</v>
      </c>
      <c r="J128" s="484" t="s">
        <v>77</v>
      </c>
      <c r="K128" s="578" t="s">
        <v>591</v>
      </c>
      <c r="L128" s="484">
        <v>20102</v>
      </c>
      <c r="M128" s="484" t="s">
        <v>104</v>
      </c>
      <c r="N128" s="484" t="s">
        <v>109</v>
      </c>
      <c r="O128" s="484" t="s">
        <v>110</v>
      </c>
      <c r="P128" s="484" t="s">
        <v>111</v>
      </c>
      <c r="Q128" s="484" t="s">
        <v>112</v>
      </c>
      <c r="R128" s="484" t="s">
        <v>50</v>
      </c>
      <c r="S128" s="568" t="s">
        <v>50</v>
      </c>
      <c r="T128" s="568">
        <v>11</v>
      </c>
      <c r="U128" s="579">
        <v>1</v>
      </c>
      <c r="V128" s="484" t="s">
        <v>113</v>
      </c>
      <c r="W128" s="484" t="s">
        <v>114</v>
      </c>
      <c r="X128" s="484"/>
      <c r="Y128" s="489">
        <v>20000000</v>
      </c>
      <c r="Z128" s="448">
        <v>0</v>
      </c>
      <c r="AA128" s="448">
        <v>0</v>
      </c>
      <c r="AB128" s="448">
        <f t="shared" si="17"/>
        <v>20000000</v>
      </c>
      <c r="AC128" s="501"/>
      <c r="AD128" s="547"/>
      <c r="AE128" s="547"/>
      <c r="AF128" s="547"/>
      <c r="AG128" s="547"/>
      <c r="AH128" s="547"/>
      <c r="AI128" s="547"/>
      <c r="AJ128" s="547"/>
      <c r="AK128" s="547"/>
      <c r="AL128" s="547"/>
      <c r="AM128" s="547"/>
      <c r="AN128" s="547"/>
      <c r="AO128" s="548"/>
      <c r="AP128" s="547"/>
      <c r="AQ128" s="547"/>
      <c r="AR128" s="547"/>
      <c r="AS128" s="547"/>
      <c r="AT128" s="549"/>
      <c r="AU128" s="550"/>
      <c r="AV128" s="550"/>
      <c r="AW128" s="547"/>
      <c r="AX128" s="547"/>
      <c r="AY128" s="547"/>
      <c r="AZ128" s="547"/>
      <c r="BA128" s="551"/>
      <c r="BB128" s="552"/>
      <c r="BC128" s="546"/>
      <c r="BD128" s="547"/>
      <c r="BE128" s="547"/>
      <c r="BF128" s="547"/>
      <c r="BG128" s="547"/>
      <c r="BH128" s="550"/>
    </row>
    <row r="129" spans="1:60" s="553" customFormat="1" ht="60" customHeight="1">
      <c r="A129" s="863"/>
      <c r="B129" s="863"/>
      <c r="C129" s="863"/>
      <c r="D129" s="863"/>
      <c r="E129" s="864"/>
      <c r="F129" s="850"/>
      <c r="G129" s="653"/>
      <c r="H129" s="599" t="s">
        <v>593</v>
      </c>
      <c r="I129" s="600"/>
      <c r="J129" s="600" t="s">
        <v>77</v>
      </c>
      <c r="K129" s="601" t="s">
        <v>591</v>
      </c>
      <c r="L129" s="600">
        <v>20102</v>
      </c>
      <c r="M129" s="600" t="s">
        <v>104</v>
      </c>
      <c r="N129" s="600"/>
      <c r="O129" s="600"/>
      <c r="P129" s="600" t="s">
        <v>111</v>
      </c>
      <c r="Q129" s="600" t="s">
        <v>112</v>
      </c>
      <c r="R129" s="600" t="s">
        <v>595</v>
      </c>
      <c r="S129" s="602" t="s">
        <v>52</v>
      </c>
      <c r="T129" s="602">
        <v>4</v>
      </c>
      <c r="U129" s="603">
        <v>1</v>
      </c>
      <c r="V129" s="600" t="s">
        <v>113</v>
      </c>
      <c r="W129" s="600" t="s">
        <v>114</v>
      </c>
      <c r="X129" s="600"/>
      <c r="Y129" s="604">
        <v>84887000</v>
      </c>
      <c r="Z129" s="555">
        <v>0</v>
      </c>
      <c r="AA129" s="675">
        <v>34113000</v>
      </c>
      <c r="AB129" s="555">
        <f t="shared" si="17"/>
        <v>119000000</v>
      </c>
      <c r="AC129" s="605"/>
      <c r="AD129" s="547"/>
      <c r="AE129" s="547"/>
      <c r="AF129" s="547"/>
      <c r="AG129" s="547"/>
      <c r="AH129" s="547"/>
      <c r="AI129" s="547"/>
      <c r="AJ129" s="547"/>
      <c r="AK129" s="547"/>
      <c r="AL129" s="547"/>
      <c r="AM129" s="547"/>
      <c r="AN129" s="547"/>
      <c r="AO129" s="548"/>
      <c r="AP129" s="547"/>
      <c r="AQ129" s="547"/>
      <c r="AR129" s="547"/>
      <c r="AS129" s="547"/>
      <c r="AT129" s="562"/>
      <c r="AU129" s="563"/>
      <c r="AV129" s="563"/>
      <c r="AW129" s="547"/>
      <c r="AX129" s="547"/>
      <c r="AY129" s="547"/>
      <c r="AZ129" s="547"/>
      <c r="BA129" s="551"/>
      <c r="BB129" s="552"/>
      <c r="BC129" s="546"/>
      <c r="BD129" s="547"/>
      <c r="BE129" s="547"/>
      <c r="BF129" s="547"/>
      <c r="BG129" s="547"/>
      <c r="BH129" s="563"/>
    </row>
    <row r="130" spans="1:60" s="553" customFormat="1" ht="60" customHeight="1">
      <c r="A130" s="863"/>
      <c r="B130" s="863"/>
      <c r="C130" s="863"/>
      <c r="D130" s="863"/>
      <c r="E130" s="864"/>
      <c r="F130" s="850"/>
      <c r="G130" s="653"/>
      <c r="H130" s="564" t="s">
        <v>594</v>
      </c>
      <c r="I130" s="575">
        <v>81112500</v>
      </c>
      <c r="J130" s="484" t="s">
        <v>77</v>
      </c>
      <c r="K130" s="578" t="s">
        <v>591</v>
      </c>
      <c r="L130" s="484">
        <v>20102</v>
      </c>
      <c r="M130" s="484" t="s">
        <v>104</v>
      </c>
      <c r="N130" s="580" t="s">
        <v>362</v>
      </c>
      <c r="O130" s="581" t="s">
        <v>363</v>
      </c>
      <c r="P130" s="581" t="s">
        <v>82</v>
      </c>
      <c r="Q130" s="484" t="s">
        <v>112</v>
      </c>
      <c r="R130" s="484" t="s">
        <v>595</v>
      </c>
      <c r="S130" s="568" t="s">
        <v>52</v>
      </c>
      <c r="T130" s="568">
        <v>1</v>
      </c>
      <c r="U130" s="579">
        <v>1</v>
      </c>
      <c r="V130" s="484" t="s">
        <v>113</v>
      </c>
      <c r="W130" s="484" t="s">
        <v>114</v>
      </c>
      <c r="X130" s="484"/>
      <c r="Y130" s="489">
        <v>400000</v>
      </c>
      <c r="Z130" s="448">
        <v>0</v>
      </c>
      <c r="AA130" s="448">
        <v>0</v>
      </c>
      <c r="AB130" s="448">
        <f t="shared" si="17"/>
        <v>400000</v>
      </c>
      <c r="AC130" s="501"/>
      <c r="AD130" s="547">
        <f>Y133-Y132</f>
        <v>0</v>
      </c>
      <c r="AE130" s="547"/>
      <c r="AF130" s="547"/>
      <c r="AG130" s="547"/>
      <c r="AH130" s="547"/>
      <c r="AI130" s="547"/>
      <c r="AJ130" s="547"/>
      <c r="AK130" s="547"/>
      <c r="AL130" s="547"/>
      <c r="AM130" s="547"/>
      <c r="AN130" s="547"/>
      <c r="AO130" s="548"/>
      <c r="AP130" s="547"/>
      <c r="AQ130" s="547"/>
      <c r="AR130" s="547"/>
      <c r="AS130" s="547"/>
      <c r="AT130" s="562"/>
      <c r="AU130" s="563"/>
      <c r="AV130" s="563"/>
      <c r="AW130" s="547"/>
      <c r="AX130" s="547"/>
      <c r="AY130" s="547"/>
      <c r="AZ130" s="547"/>
      <c r="BA130" s="551"/>
      <c r="BB130" s="552"/>
      <c r="BC130" s="546"/>
      <c r="BD130" s="547"/>
      <c r="BE130" s="547"/>
      <c r="BF130" s="547"/>
      <c r="BG130" s="547"/>
      <c r="BH130" s="563"/>
    </row>
    <row r="131" spans="1:60" s="553" customFormat="1" ht="27.75" customHeight="1">
      <c r="A131" s="863"/>
      <c r="B131" s="863"/>
      <c r="C131" s="863"/>
      <c r="D131" s="863"/>
      <c r="E131" s="864"/>
      <c r="F131" s="850"/>
      <c r="G131" s="652"/>
      <c r="H131" s="844" t="s">
        <v>210</v>
      </c>
      <c r="I131" s="845"/>
      <c r="J131" s="845"/>
      <c r="K131" s="845"/>
      <c r="L131" s="845"/>
      <c r="M131" s="845"/>
      <c r="N131" s="845"/>
      <c r="O131" s="845"/>
      <c r="P131" s="845"/>
      <c r="Q131" s="845"/>
      <c r="R131" s="845"/>
      <c r="S131" s="845"/>
      <c r="T131" s="845"/>
      <c r="U131" s="845"/>
      <c r="V131" s="845"/>
      <c r="W131" s="846"/>
      <c r="X131" s="521"/>
      <c r="Y131" s="522">
        <f>SUM(Y128:Y130)</f>
        <v>105287000</v>
      </c>
      <c r="Z131" s="522">
        <f>SUM(Z128:Z130)</f>
        <v>0</v>
      </c>
      <c r="AA131" s="522">
        <f>SUM(AA128:AA130)</f>
        <v>34113000</v>
      </c>
      <c r="AB131" s="522">
        <f>SUM(AB128:AB130)</f>
        <v>139400000</v>
      </c>
      <c r="AC131" s="633"/>
      <c r="AD131" s="547">
        <f>AB133-AB132</f>
        <v>0</v>
      </c>
      <c r="AE131" s="547"/>
      <c r="AF131" s="547"/>
      <c r="AG131" s="547"/>
      <c r="AH131" s="547"/>
      <c r="AI131" s="547"/>
      <c r="AJ131" s="547"/>
      <c r="AK131" s="547"/>
      <c r="AL131" s="547"/>
      <c r="AM131" s="547"/>
      <c r="AN131" s="547"/>
      <c r="AO131" s="548"/>
      <c r="AP131" s="547"/>
      <c r="AQ131" s="547"/>
      <c r="AR131" s="547"/>
      <c r="AS131" s="547"/>
      <c r="AT131" s="562"/>
      <c r="AU131" s="563"/>
      <c r="AV131" s="563"/>
      <c r="AW131" s="547"/>
      <c r="AX131" s="547"/>
      <c r="AY131" s="547"/>
      <c r="AZ131" s="547"/>
      <c r="BA131" s="551"/>
      <c r="BB131" s="552"/>
      <c r="BC131" s="546"/>
      <c r="BD131" s="547"/>
      <c r="BE131" s="547"/>
      <c r="BF131" s="547"/>
      <c r="BG131" s="547"/>
      <c r="BH131" s="563"/>
    </row>
    <row r="132" spans="1:60" ht="18" customHeight="1">
      <c r="A132" s="863"/>
      <c r="B132" s="862"/>
      <c r="C132" s="865"/>
      <c r="D132" s="866" t="s">
        <v>584</v>
      </c>
      <c r="E132" s="867"/>
      <c r="F132" s="920"/>
      <c r="G132" s="867"/>
      <c r="H132" s="867"/>
      <c r="I132" s="867"/>
      <c r="J132" s="867"/>
      <c r="K132" s="867"/>
      <c r="L132" s="867"/>
      <c r="M132" s="867"/>
      <c r="N132" s="867"/>
      <c r="O132" s="867"/>
      <c r="P132" s="867"/>
      <c r="Q132" s="867"/>
      <c r="R132" s="867"/>
      <c r="S132" s="867"/>
      <c r="T132" s="867"/>
      <c r="U132" s="867"/>
      <c r="V132" s="867"/>
      <c r="W132" s="869"/>
      <c r="X132" s="457"/>
      <c r="Y132" s="456">
        <f>Y110+Y117+Y121+Y127+Y131</f>
        <v>1170363141.8</v>
      </c>
      <c r="Z132" s="456">
        <f t="shared" ref="Z132:AB132" si="19">Z110+Z117+Z121+Z127+Z131</f>
        <v>0</v>
      </c>
      <c r="AA132" s="456">
        <f t="shared" si="19"/>
        <v>34113000</v>
      </c>
      <c r="AB132" s="456">
        <f t="shared" si="19"/>
        <v>1204476141.8</v>
      </c>
      <c r="AC132" s="673">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191"/>
      <c r="AX132" s="206"/>
      <c r="AY132" s="206"/>
      <c r="AZ132" s="206"/>
      <c r="BA132" s="206"/>
      <c r="BB132" s="206"/>
      <c r="BC132" s="207"/>
      <c r="BD132" s="206"/>
      <c r="BE132" s="206"/>
      <c r="BF132" s="206"/>
      <c r="BG132" s="206"/>
      <c r="BH132" s="208"/>
    </row>
    <row r="133" spans="1:60" ht="18" customHeight="1">
      <c r="A133" s="876" t="s">
        <v>542</v>
      </c>
      <c r="B133" s="877"/>
      <c r="C133" s="877"/>
      <c r="D133" s="877"/>
      <c r="E133" s="877"/>
      <c r="F133" s="877"/>
      <c r="G133" s="877"/>
      <c r="H133" s="877"/>
      <c r="I133" s="877"/>
      <c r="J133" s="877"/>
      <c r="K133" s="877"/>
      <c r="L133" s="877"/>
      <c r="M133" s="877"/>
      <c r="N133" s="877"/>
      <c r="O133" s="877"/>
      <c r="P133" s="877"/>
      <c r="Q133" s="877"/>
      <c r="R133" s="877"/>
      <c r="S133" s="877"/>
      <c r="T133" s="877"/>
      <c r="U133" s="877"/>
      <c r="V133" s="877"/>
      <c r="W133" s="878"/>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28" t="s">
        <v>543</v>
      </c>
      <c r="B134" s="877"/>
      <c r="C134" s="877"/>
      <c r="D134" s="877"/>
      <c r="E134" s="877"/>
      <c r="F134" s="877"/>
      <c r="G134" s="877"/>
      <c r="H134" s="877"/>
      <c r="I134" s="877"/>
      <c r="J134" s="877"/>
      <c r="K134" s="877"/>
      <c r="L134" s="877"/>
      <c r="M134" s="877"/>
      <c r="N134" s="877"/>
      <c r="O134" s="877"/>
      <c r="P134" s="877"/>
      <c r="Q134" s="877"/>
      <c r="R134" s="877"/>
      <c r="S134" s="877"/>
      <c r="T134" s="877"/>
      <c r="U134" s="877"/>
      <c r="V134" s="877"/>
      <c r="W134" s="878"/>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882" t="s">
        <v>214</v>
      </c>
      <c r="C135" s="825"/>
      <c r="D135" s="825"/>
      <c r="E135" s="825"/>
      <c r="F135" s="830"/>
      <c r="G135" s="410"/>
      <c r="H135" s="882" t="s">
        <v>544</v>
      </c>
      <c r="I135" s="825"/>
      <c r="J135" s="825"/>
      <c r="K135" s="825"/>
      <c r="L135" s="830"/>
      <c r="M135" s="829" t="s">
        <v>215</v>
      </c>
      <c r="N135" s="825"/>
      <c r="O135" s="825"/>
      <c r="P135" s="830"/>
      <c r="Q135" s="370"/>
      <c r="R135" s="453"/>
      <c r="S135" s="829" t="s">
        <v>545</v>
      </c>
      <c r="T135" s="825"/>
      <c r="U135" s="825"/>
      <c r="V135" s="411"/>
      <c r="W135" s="831" t="s">
        <v>217</v>
      </c>
      <c r="X135" s="774"/>
      <c r="Y135" s="774"/>
      <c r="Z135" s="774"/>
      <c r="AA135" s="775"/>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784" t="s">
        <v>218</v>
      </c>
      <c r="C136" s="774"/>
      <c r="D136" s="775"/>
      <c r="E136" s="380"/>
      <c r="F136" s="368"/>
      <c r="G136" s="368"/>
      <c r="H136" s="635" t="s">
        <v>568</v>
      </c>
      <c r="I136" s="153"/>
      <c r="J136" s="153"/>
      <c r="K136" s="153"/>
      <c r="L136" s="879" t="s">
        <v>219</v>
      </c>
      <c r="M136" s="796"/>
      <c r="N136" s="796"/>
      <c r="O136" s="796"/>
      <c r="P136" s="796"/>
      <c r="Q136" s="796"/>
      <c r="R136" s="454"/>
      <c r="S136" s="880" t="s">
        <v>77</v>
      </c>
      <c r="T136" s="881"/>
      <c r="U136" s="881"/>
      <c r="V136" s="881"/>
      <c r="W136" s="785" t="s">
        <v>192</v>
      </c>
      <c r="X136" s="774"/>
      <c r="Y136" s="774"/>
      <c r="Z136" s="774"/>
      <c r="AA136" s="775"/>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45"/>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46"/>
      <c r="I138" s="208"/>
      <c r="J138" s="208"/>
      <c r="K138" s="208"/>
      <c r="L138" s="208"/>
      <c r="M138" s="208"/>
      <c r="N138" s="387"/>
      <c r="O138" s="208"/>
      <c r="P138" s="208"/>
      <c r="Q138" s="208"/>
      <c r="R138" s="387"/>
      <c r="S138" s="387"/>
      <c r="T138" s="387"/>
      <c r="U138" s="387"/>
      <c r="V138" s="208"/>
      <c r="W138" s="208"/>
      <c r="X138" s="208"/>
      <c r="Y138" s="420"/>
      <c r="Z138" s="875"/>
      <c r="AA138" s="775"/>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46"/>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46"/>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46"/>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46"/>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46"/>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46"/>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46"/>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46"/>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46"/>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46"/>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46"/>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46"/>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46"/>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46"/>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46"/>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46"/>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46"/>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46"/>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46"/>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46"/>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46"/>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46"/>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46"/>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46"/>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46"/>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46"/>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46"/>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46"/>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46"/>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46"/>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46"/>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46"/>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46"/>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46"/>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46"/>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46"/>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46"/>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46"/>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46"/>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46"/>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46"/>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46"/>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46"/>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46"/>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46"/>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46"/>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46"/>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46"/>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46"/>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46"/>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46"/>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46"/>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46"/>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46"/>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46"/>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46"/>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46"/>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46"/>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46"/>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46"/>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46"/>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46"/>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46"/>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46"/>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46"/>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46"/>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46"/>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46"/>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46"/>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46"/>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46"/>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46"/>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46"/>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46"/>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46"/>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46"/>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46"/>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46"/>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46"/>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46"/>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46"/>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46"/>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46"/>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46"/>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46"/>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46"/>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46"/>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46"/>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46"/>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46"/>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46"/>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46"/>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46"/>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46"/>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46"/>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46"/>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46"/>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46"/>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46"/>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46"/>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46"/>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46"/>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46"/>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46"/>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46"/>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46"/>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46"/>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46"/>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46"/>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46"/>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46"/>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46"/>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46"/>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46"/>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46"/>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46"/>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46"/>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46"/>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46"/>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46"/>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46"/>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46"/>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46"/>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46"/>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46"/>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46"/>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46"/>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46"/>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46"/>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46"/>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46"/>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46"/>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46"/>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46"/>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46"/>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46"/>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46"/>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46"/>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46"/>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46"/>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46"/>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46"/>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46"/>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46"/>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46"/>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46"/>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46"/>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46"/>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46"/>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46"/>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46"/>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46"/>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46"/>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46"/>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46"/>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46"/>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46"/>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46"/>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46"/>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46"/>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46"/>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46"/>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46"/>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46"/>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46"/>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46"/>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46"/>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46"/>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46"/>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46"/>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46"/>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46"/>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46"/>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46"/>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46"/>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46"/>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46"/>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46"/>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46"/>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46"/>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46"/>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46"/>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46"/>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46"/>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46"/>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46"/>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46"/>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46"/>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46"/>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46"/>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46"/>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46"/>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46"/>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46"/>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46"/>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46"/>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46"/>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46"/>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C9" zoomScale="60" zoomScaleNormal="91" workbookViewId="0">
      <pane ySplit="4" topLeftCell="A81" activePane="bottomLeft" state="frozen"/>
      <selection activeCell="C9" sqref="C9"/>
      <selection pane="bottomLeft" activeCell="D85" sqref="D85"/>
    </sheetView>
  </sheetViews>
  <sheetFormatPr baseColWidth="10" defaultColWidth="11.42578125" defaultRowHeight="12.75"/>
  <cols>
    <col min="1" max="1" width="8" style="678" customWidth="1"/>
    <col min="2" max="2" width="10.85546875" style="678" customWidth="1"/>
    <col min="3" max="3" width="31.7109375" style="678" customWidth="1"/>
    <col min="4" max="4" width="27" style="678" customWidth="1"/>
    <col min="5" max="7" width="20.42578125" style="678" customWidth="1"/>
    <col min="8" max="8" width="20.42578125" style="762" customWidth="1"/>
    <col min="9" max="9" width="20.5703125" style="678" hidden="1" customWidth="1"/>
    <col min="10" max="10" width="22" style="678" hidden="1" customWidth="1"/>
    <col min="11" max="11" width="21" style="678" hidden="1" customWidth="1"/>
    <col min="12" max="12" width="16.7109375" style="678" hidden="1" customWidth="1"/>
    <col min="13" max="13" width="22.7109375" style="678" hidden="1" customWidth="1"/>
    <col min="14" max="14" width="26" style="678" hidden="1" customWidth="1"/>
    <col min="15" max="15" width="21.7109375" style="678" hidden="1" customWidth="1"/>
    <col min="16" max="16" width="18.5703125" style="678" hidden="1" customWidth="1"/>
    <col min="17" max="17" width="18.28515625" style="678" hidden="1" customWidth="1"/>
    <col min="18" max="18" width="17.85546875" style="678" hidden="1" customWidth="1"/>
    <col min="19" max="19" width="19.7109375" style="678" hidden="1" customWidth="1"/>
    <col min="20" max="20" width="18.28515625" style="678" hidden="1" customWidth="1"/>
    <col min="21" max="21" width="18.140625" style="678" hidden="1" customWidth="1"/>
    <col min="22" max="22" width="22.140625" style="678" customWidth="1"/>
    <col min="23" max="23" width="22.85546875" style="678" customWidth="1"/>
    <col min="24" max="24" width="17" style="678" customWidth="1"/>
    <col min="25" max="25" width="25.7109375" style="678" customWidth="1"/>
    <col min="26" max="26" width="18.7109375" style="678" customWidth="1"/>
    <col min="27" max="16384" width="11.42578125" style="678"/>
  </cols>
  <sheetData>
    <row r="1" spans="1:25" s="677" customFormat="1" ht="12.75" customHeight="1">
      <c r="A1" s="927"/>
      <c r="B1" s="928"/>
      <c r="C1" s="929"/>
      <c r="D1" s="973" t="s">
        <v>717</v>
      </c>
      <c r="E1" s="974"/>
      <c r="F1" s="974"/>
      <c r="G1" s="974"/>
      <c r="H1" s="974"/>
      <c r="I1" s="974"/>
      <c r="J1" s="974"/>
      <c r="K1" s="974"/>
      <c r="L1" s="974"/>
      <c r="M1" s="974"/>
      <c r="N1" s="974"/>
      <c r="O1" s="974"/>
      <c r="P1" s="974"/>
      <c r="Q1" s="974"/>
      <c r="R1" s="974"/>
      <c r="S1" s="974"/>
      <c r="T1" s="974"/>
      <c r="U1" s="974"/>
      <c r="V1" s="974"/>
      <c r="W1" s="975"/>
      <c r="X1" s="970" t="s">
        <v>620</v>
      </c>
      <c r="Y1" s="971"/>
    </row>
    <row r="2" spans="1:25" s="677" customFormat="1" ht="12.75" customHeight="1">
      <c r="A2" s="930"/>
      <c r="B2" s="931"/>
      <c r="C2" s="932"/>
      <c r="D2" s="973"/>
      <c r="E2" s="974"/>
      <c r="F2" s="974"/>
      <c r="G2" s="974"/>
      <c r="H2" s="974"/>
      <c r="I2" s="974"/>
      <c r="J2" s="974"/>
      <c r="K2" s="974"/>
      <c r="L2" s="974"/>
      <c r="M2" s="974"/>
      <c r="N2" s="974"/>
      <c r="O2" s="974"/>
      <c r="P2" s="974"/>
      <c r="Q2" s="974"/>
      <c r="R2" s="974"/>
      <c r="S2" s="974"/>
      <c r="T2" s="974"/>
      <c r="U2" s="974"/>
      <c r="V2" s="974"/>
      <c r="W2" s="975"/>
      <c r="X2" s="970" t="s">
        <v>649</v>
      </c>
      <c r="Y2" s="971"/>
    </row>
    <row r="3" spans="1:25" s="677" customFormat="1" ht="12" customHeight="1">
      <c r="A3" s="930"/>
      <c r="B3" s="931"/>
      <c r="C3" s="932"/>
      <c r="D3" s="973"/>
      <c r="E3" s="974"/>
      <c r="F3" s="974"/>
      <c r="G3" s="974"/>
      <c r="H3" s="974"/>
      <c r="I3" s="974"/>
      <c r="J3" s="974"/>
      <c r="K3" s="974"/>
      <c r="L3" s="974"/>
      <c r="M3" s="974"/>
      <c r="N3" s="974"/>
      <c r="O3" s="974"/>
      <c r="P3" s="974"/>
      <c r="Q3" s="974"/>
      <c r="R3" s="974"/>
      <c r="S3" s="974"/>
      <c r="T3" s="974"/>
      <c r="U3" s="974"/>
      <c r="V3" s="974"/>
      <c r="W3" s="975"/>
      <c r="X3" s="970" t="s">
        <v>651</v>
      </c>
      <c r="Y3" s="971"/>
    </row>
    <row r="4" spans="1:25" s="677" customFormat="1" ht="22.5" customHeight="1">
      <c r="A4" s="933"/>
      <c r="B4" s="934"/>
      <c r="C4" s="935"/>
      <c r="D4" s="973"/>
      <c r="E4" s="974"/>
      <c r="F4" s="974"/>
      <c r="G4" s="974"/>
      <c r="H4" s="974"/>
      <c r="I4" s="974"/>
      <c r="J4" s="974"/>
      <c r="K4" s="974"/>
      <c r="L4" s="974"/>
      <c r="M4" s="974"/>
      <c r="N4" s="974"/>
      <c r="O4" s="974"/>
      <c r="P4" s="974"/>
      <c r="Q4" s="974"/>
      <c r="R4" s="974"/>
      <c r="S4" s="974"/>
      <c r="T4" s="974"/>
      <c r="U4" s="974"/>
      <c r="V4" s="974"/>
      <c r="W4" s="975"/>
      <c r="X4" s="972" t="s">
        <v>621</v>
      </c>
      <c r="Y4" s="972"/>
    </row>
    <row r="5" spans="1:25" ht="12.75" customHeight="1">
      <c r="A5" s="951" t="s">
        <v>622</v>
      </c>
      <c r="B5" s="951"/>
      <c r="C5" s="964" t="s">
        <v>623</v>
      </c>
      <c r="D5" s="965"/>
      <c r="E5" s="965"/>
      <c r="F5" s="965"/>
      <c r="G5" s="965"/>
      <c r="H5" s="965"/>
      <c r="I5" s="965"/>
      <c r="J5" s="965"/>
      <c r="K5" s="965"/>
      <c r="L5" s="965"/>
      <c r="M5" s="965"/>
      <c r="N5" s="965"/>
      <c r="O5" s="965"/>
      <c r="P5" s="965"/>
      <c r="Q5" s="965"/>
      <c r="R5" s="965"/>
      <c r="S5" s="965"/>
      <c r="T5" s="965"/>
      <c r="U5" s="965"/>
      <c r="V5" s="965"/>
      <c r="W5" s="965"/>
      <c r="X5" s="965"/>
      <c r="Y5" s="966"/>
    </row>
    <row r="6" spans="1:25" ht="11.25" customHeight="1">
      <c r="A6" s="951" t="s">
        <v>624</v>
      </c>
      <c r="B6" s="951"/>
      <c r="C6" s="964" t="s">
        <v>625</v>
      </c>
      <c r="D6" s="965"/>
      <c r="E6" s="965"/>
      <c r="F6" s="965"/>
      <c r="G6" s="965"/>
      <c r="H6" s="965"/>
      <c r="I6" s="965"/>
      <c r="J6" s="965"/>
      <c r="K6" s="965"/>
      <c r="L6" s="965"/>
      <c r="M6" s="965"/>
      <c r="N6" s="965"/>
      <c r="O6" s="965"/>
      <c r="P6" s="965"/>
      <c r="Q6" s="965"/>
      <c r="R6" s="965"/>
      <c r="S6" s="965"/>
      <c r="T6" s="965"/>
      <c r="U6" s="965"/>
      <c r="V6" s="965"/>
      <c r="W6" s="965"/>
      <c r="X6" s="965"/>
      <c r="Y6" s="966"/>
    </row>
    <row r="7" spans="1:25" ht="12.75" customHeight="1">
      <c r="A7" s="954" t="s">
        <v>521</v>
      </c>
      <c r="B7" s="954"/>
      <c r="C7" s="964" t="s">
        <v>522</v>
      </c>
      <c r="D7" s="965"/>
      <c r="E7" s="965"/>
      <c r="F7" s="965"/>
      <c r="G7" s="965"/>
      <c r="H7" s="965"/>
      <c r="I7" s="965"/>
      <c r="J7" s="965"/>
      <c r="K7" s="965"/>
      <c r="L7" s="965"/>
      <c r="M7" s="965"/>
      <c r="N7" s="965"/>
      <c r="O7" s="965"/>
      <c r="P7" s="965"/>
      <c r="Q7" s="965"/>
      <c r="R7" s="965"/>
      <c r="S7" s="965"/>
      <c r="T7" s="965"/>
      <c r="U7" s="965"/>
      <c r="V7" s="965"/>
      <c r="W7" s="965"/>
      <c r="X7" s="965"/>
      <c r="Y7" s="966"/>
    </row>
    <row r="8" spans="1:25" ht="20.45" customHeight="1">
      <c r="A8" s="954" t="s">
        <v>626</v>
      </c>
      <c r="B8" s="954"/>
      <c r="C8" s="964" t="s">
        <v>524</v>
      </c>
      <c r="D8" s="965"/>
      <c r="E8" s="965"/>
      <c r="F8" s="965"/>
      <c r="G8" s="965"/>
      <c r="H8" s="965"/>
      <c r="I8" s="965"/>
      <c r="J8" s="965"/>
      <c r="K8" s="965"/>
      <c r="L8" s="965"/>
      <c r="M8" s="965"/>
      <c r="N8" s="965"/>
      <c r="O8" s="965"/>
      <c r="P8" s="965"/>
      <c r="Q8" s="965"/>
      <c r="R8" s="965"/>
      <c r="S8" s="965"/>
      <c r="T8" s="965"/>
      <c r="U8" s="965"/>
      <c r="V8" s="965"/>
      <c r="W8" s="965"/>
      <c r="X8" s="965"/>
      <c r="Y8" s="966"/>
    </row>
    <row r="9" spans="1:25" ht="12" customHeight="1">
      <c r="A9" s="955" t="s">
        <v>627</v>
      </c>
      <c r="B9" s="956"/>
      <c r="C9" s="964" t="s">
        <v>526</v>
      </c>
      <c r="D9" s="965"/>
      <c r="E9" s="965"/>
      <c r="F9" s="965"/>
      <c r="G9" s="965"/>
      <c r="H9" s="965"/>
      <c r="I9" s="965"/>
      <c r="J9" s="965"/>
      <c r="K9" s="965"/>
      <c r="L9" s="965"/>
      <c r="M9" s="965"/>
      <c r="N9" s="965"/>
      <c r="O9" s="965"/>
      <c r="P9" s="965"/>
      <c r="Q9" s="965"/>
      <c r="R9" s="965"/>
      <c r="S9" s="965"/>
      <c r="T9" s="965"/>
      <c r="U9" s="965"/>
      <c r="V9" s="965"/>
      <c r="W9" s="965"/>
      <c r="X9" s="965"/>
      <c r="Y9" s="966"/>
    </row>
    <row r="10" spans="1:25" hidden="1">
      <c r="A10" s="679"/>
      <c r="B10" s="680"/>
      <c r="C10" s="681"/>
      <c r="D10" s="681"/>
      <c r="E10" s="696"/>
      <c r="F10" s="682"/>
      <c r="G10" s="682"/>
      <c r="H10" s="682"/>
      <c r="I10" s="682"/>
      <c r="K10" s="678">
        <v>0</v>
      </c>
    </row>
    <row r="11" spans="1:25" ht="23.25" customHeight="1">
      <c r="A11" s="939" t="s">
        <v>627</v>
      </c>
      <c r="B11" s="939" t="s">
        <v>628</v>
      </c>
      <c r="C11" s="939" t="s">
        <v>629</v>
      </c>
      <c r="D11" s="939" t="s">
        <v>652</v>
      </c>
      <c r="E11" s="939" t="s">
        <v>647</v>
      </c>
      <c r="F11" s="939" t="s">
        <v>653</v>
      </c>
      <c r="G11" s="939" t="s">
        <v>648</v>
      </c>
      <c r="H11" s="978" t="s">
        <v>650</v>
      </c>
      <c r="I11" s="939" t="s">
        <v>630</v>
      </c>
      <c r="J11" s="957" t="s">
        <v>631</v>
      </c>
      <c r="K11" s="958"/>
      <c r="L11" s="959"/>
      <c r="M11" s="960" t="s">
        <v>632</v>
      </c>
      <c r="N11" s="962" t="s">
        <v>644</v>
      </c>
      <c r="O11" s="962"/>
      <c r="P11" s="962"/>
      <c r="Q11" s="962" t="s">
        <v>632</v>
      </c>
      <c r="R11" s="952" t="s">
        <v>645</v>
      </c>
      <c r="S11" s="952"/>
      <c r="T11" s="952"/>
      <c r="U11" s="952" t="s">
        <v>632</v>
      </c>
      <c r="V11" s="967" t="s">
        <v>631</v>
      </c>
      <c r="W11" s="968"/>
      <c r="X11" s="969"/>
      <c r="Y11" s="976" t="s">
        <v>632</v>
      </c>
    </row>
    <row r="12" spans="1:25" ht="33" customHeight="1">
      <c r="A12" s="940"/>
      <c r="B12" s="940"/>
      <c r="C12" s="940"/>
      <c r="D12" s="940"/>
      <c r="E12" s="940"/>
      <c r="F12" s="940"/>
      <c r="G12" s="940"/>
      <c r="H12" s="979"/>
      <c r="I12" s="940"/>
      <c r="J12" s="694" t="s">
        <v>45</v>
      </c>
      <c r="K12" s="694" t="s">
        <v>633</v>
      </c>
      <c r="L12" s="695" t="s">
        <v>634</v>
      </c>
      <c r="M12" s="961"/>
      <c r="N12" s="704" t="s">
        <v>45</v>
      </c>
      <c r="O12" s="704" t="s">
        <v>633</v>
      </c>
      <c r="P12" s="704" t="s">
        <v>634</v>
      </c>
      <c r="Q12" s="963"/>
      <c r="R12" s="705" t="s">
        <v>45</v>
      </c>
      <c r="S12" s="705" t="s">
        <v>633</v>
      </c>
      <c r="T12" s="705" t="s">
        <v>634</v>
      </c>
      <c r="U12" s="953"/>
      <c r="V12" s="706" t="s">
        <v>45</v>
      </c>
      <c r="W12" s="706" t="s">
        <v>633</v>
      </c>
      <c r="X12" s="707" t="s">
        <v>634</v>
      </c>
      <c r="Y12" s="977"/>
    </row>
    <row r="13" spans="1:25" ht="56.25" customHeight="1">
      <c r="A13" s="942" t="s">
        <v>526</v>
      </c>
      <c r="B13" s="942" t="s">
        <v>570</v>
      </c>
      <c r="C13" s="702" t="s">
        <v>535</v>
      </c>
      <c r="D13" s="702" t="s">
        <v>700</v>
      </c>
      <c r="E13" s="703" t="s">
        <v>655</v>
      </c>
      <c r="F13" s="713" t="s">
        <v>654</v>
      </c>
      <c r="G13" s="709" t="s">
        <v>656</v>
      </c>
      <c r="H13" s="756" t="s">
        <v>657</v>
      </c>
      <c r="I13" s="710" t="s">
        <v>665</v>
      </c>
      <c r="J13" s="723">
        <v>4666665</v>
      </c>
      <c r="K13" s="727">
        <v>0</v>
      </c>
      <c r="L13" s="727">
        <v>0</v>
      </c>
      <c r="M13" s="728">
        <f>SUM(J13:L13)</f>
        <v>4666665</v>
      </c>
      <c r="N13" s="723">
        <v>0</v>
      </c>
      <c r="O13" s="727">
        <v>0</v>
      </c>
      <c r="P13" s="727">
        <v>0</v>
      </c>
      <c r="Q13" s="728">
        <f>+N13+O13+P13</f>
        <v>0</v>
      </c>
      <c r="R13" s="726">
        <v>0</v>
      </c>
      <c r="S13" s="727">
        <v>0</v>
      </c>
      <c r="T13" s="727">
        <v>0</v>
      </c>
      <c r="U13" s="728">
        <f>+R13+S13+T13</f>
        <v>0</v>
      </c>
      <c r="V13" s="723">
        <f>SUM(J13-N13+R13)</f>
        <v>4666665</v>
      </c>
      <c r="W13" s="727">
        <f>SUM(K13-O13+S13)</f>
        <v>0</v>
      </c>
      <c r="X13" s="727">
        <f>SUM(L13-P13+T13)</f>
        <v>0</v>
      </c>
      <c r="Y13" s="728">
        <f>SUM(V13:X13)</f>
        <v>4666665</v>
      </c>
    </row>
    <row r="14" spans="1:25" ht="56.25" customHeight="1">
      <c r="A14" s="942"/>
      <c r="B14" s="942"/>
      <c r="C14" s="702" t="s">
        <v>535</v>
      </c>
      <c r="D14" s="702" t="s">
        <v>700</v>
      </c>
      <c r="E14" s="703" t="s">
        <v>655</v>
      </c>
      <c r="F14" s="713" t="s">
        <v>654</v>
      </c>
      <c r="G14" s="711" t="s">
        <v>658</v>
      </c>
      <c r="H14" s="756" t="s">
        <v>659</v>
      </c>
      <c r="I14" s="710" t="s">
        <v>665</v>
      </c>
      <c r="J14" s="723">
        <v>28500000</v>
      </c>
      <c r="K14" s="727">
        <v>0</v>
      </c>
      <c r="L14" s="727">
        <v>0</v>
      </c>
      <c r="M14" s="728">
        <f>SUM(J14:L14)</f>
        <v>28500000</v>
      </c>
      <c r="N14" s="729">
        <v>0</v>
      </c>
      <c r="O14" s="727">
        <v>0</v>
      </c>
      <c r="P14" s="727">
        <v>0</v>
      </c>
      <c r="Q14" s="728">
        <f t="shared" ref="Q14:Q17" si="0">+N14+O14+P14</f>
        <v>0</v>
      </c>
      <c r="R14" s="726">
        <v>0</v>
      </c>
      <c r="S14" s="727">
        <v>0</v>
      </c>
      <c r="T14" s="727">
        <v>0</v>
      </c>
      <c r="U14" s="728">
        <f t="shared" ref="U14:U17" si="1">+R14+S14+T14</f>
        <v>0</v>
      </c>
      <c r="V14" s="723">
        <f t="shared" ref="V14:V17" si="2">SUM(J14-N14+R14)</f>
        <v>28500000</v>
      </c>
      <c r="W14" s="727">
        <f t="shared" ref="W14:W17" si="3">SUM(K14-O14+S14)</f>
        <v>0</v>
      </c>
      <c r="X14" s="727">
        <f t="shared" ref="X14:X17" si="4">SUM(L14-P14+T14)</f>
        <v>0</v>
      </c>
      <c r="Y14" s="728">
        <f t="shared" ref="Y14:Y17" si="5">SUM(V14:X14)</f>
        <v>28500000</v>
      </c>
    </row>
    <row r="15" spans="1:25" ht="56.25" customHeight="1">
      <c r="A15" s="942"/>
      <c r="B15" s="942"/>
      <c r="C15" s="702" t="s">
        <v>535</v>
      </c>
      <c r="D15" s="702" t="s">
        <v>700</v>
      </c>
      <c r="E15" s="703" t="s">
        <v>655</v>
      </c>
      <c r="F15" s="713" t="s">
        <v>720</v>
      </c>
      <c r="G15" s="709" t="s">
        <v>656</v>
      </c>
      <c r="H15" s="756" t="s">
        <v>657</v>
      </c>
      <c r="I15" s="752" t="s">
        <v>719</v>
      </c>
      <c r="J15" s="723">
        <v>0</v>
      </c>
      <c r="K15" s="727">
        <v>52000000</v>
      </c>
      <c r="L15" s="727">
        <v>0</v>
      </c>
      <c r="M15" s="728">
        <f>SUM(J15:L15)</f>
        <v>52000000</v>
      </c>
      <c r="N15" s="729"/>
      <c r="O15" s="727"/>
      <c r="P15" s="727"/>
      <c r="Q15" s="728">
        <f t="shared" si="0"/>
        <v>0</v>
      </c>
      <c r="R15" s="728">
        <v>0</v>
      </c>
      <c r="S15" s="727">
        <v>0</v>
      </c>
      <c r="T15" s="727">
        <v>0</v>
      </c>
      <c r="U15" s="728">
        <f t="shared" si="1"/>
        <v>0</v>
      </c>
      <c r="V15" s="723">
        <f t="shared" ref="V15" si="6">SUM(J15-N15+R15)</f>
        <v>0</v>
      </c>
      <c r="W15" s="727">
        <f t="shared" ref="W15" si="7">SUM(K15-O15+S15)</f>
        <v>52000000</v>
      </c>
      <c r="X15" s="727">
        <f t="shared" ref="X15" si="8">SUM(L15-P15+T15)</f>
        <v>0</v>
      </c>
      <c r="Y15" s="728">
        <f t="shared" ref="Y15" si="9">SUM(V15:X15)</f>
        <v>52000000</v>
      </c>
    </row>
    <row r="16" spans="1:25" ht="56.25" customHeight="1">
      <c r="A16" s="942"/>
      <c r="B16" s="942"/>
      <c r="C16" s="702" t="s">
        <v>535</v>
      </c>
      <c r="D16" s="702" t="s">
        <v>700</v>
      </c>
      <c r="E16" s="703" t="s">
        <v>655</v>
      </c>
      <c r="F16" s="713" t="s">
        <v>702</v>
      </c>
      <c r="G16" s="712" t="s">
        <v>656</v>
      </c>
      <c r="H16" s="756" t="s">
        <v>657</v>
      </c>
      <c r="I16" s="710" t="s">
        <v>646</v>
      </c>
      <c r="J16" s="723">
        <v>0</v>
      </c>
      <c r="K16" s="727">
        <v>0</v>
      </c>
      <c r="L16" s="727">
        <v>0</v>
      </c>
      <c r="M16" s="728">
        <f t="shared" ref="M16:M17" si="10">SUM(J16:L16)</f>
        <v>0</v>
      </c>
      <c r="N16" s="729">
        <v>0</v>
      </c>
      <c r="O16" s="727">
        <v>0</v>
      </c>
      <c r="P16" s="727">
        <v>0</v>
      </c>
      <c r="Q16" s="728">
        <f t="shared" si="0"/>
        <v>0</v>
      </c>
      <c r="R16" s="726">
        <v>0</v>
      </c>
      <c r="S16" s="727"/>
      <c r="T16" s="727">
        <v>0</v>
      </c>
      <c r="U16" s="728">
        <f t="shared" si="1"/>
        <v>0</v>
      </c>
      <c r="V16" s="723">
        <f t="shared" si="2"/>
        <v>0</v>
      </c>
      <c r="W16" s="727">
        <f t="shared" si="3"/>
        <v>0</v>
      </c>
      <c r="X16" s="727">
        <f t="shared" si="4"/>
        <v>0</v>
      </c>
      <c r="Y16" s="728">
        <f t="shared" si="5"/>
        <v>0</v>
      </c>
    </row>
    <row r="17" spans="1:25" ht="56.25" customHeight="1">
      <c r="A17" s="942"/>
      <c r="B17" s="942"/>
      <c r="C17" s="702" t="s">
        <v>535</v>
      </c>
      <c r="D17" s="702" t="s">
        <v>700</v>
      </c>
      <c r="E17" s="703" t="s">
        <v>655</v>
      </c>
      <c r="F17" s="708" t="s">
        <v>703</v>
      </c>
      <c r="G17" s="711" t="s">
        <v>658</v>
      </c>
      <c r="H17" s="756" t="s">
        <v>659</v>
      </c>
      <c r="I17" s="710" t="s">
        <v>646</v>
      </c>
      <c r="J17" s="723">
        <v>0</v>
      </c>
      <c r="K17" s="727">
        <v>0</v>
      </c>
      <c r="L17" s="727">
        <v>0</v>
      </c>
      <c r="M17" s="728">
        <f t="shared" si="10"/>
        <v>0</v>
      </c>
      <c r="N17" s="729">
        <v>0</v>
      </c>
      <c r="O17" s="727">
        <v>0</v>
      </c>
      <c r="P17" s="727">
        <v>0</v>
      </c>
      <c r="Q17" s="728">
        <f t="shared" si="0"/>
        <v>0</v>
      </c>
      <c r="R17" s="726">
        <v>0</v>
      </c>
      <c r="S17" s="727">
        <v>0</v>
      </c>
      <c r="T17" s="727">
        <v>0</v>
      </c>
      <c r="U17" s="728">
        <f t="shared" si="1"/>
        <v>0</v>
      </c>
      <c r="V17" s="723">
        <f t="shared" si="2"/>
        <v>0</v>
      </c>
      <c r="W17" s="724">
        <f t="shared" si="3"/>
        <v>0</v>
      </c>
      <c r="X17" s="724">
        <f t="shared" si="4"/>
        <v>0</v>
      </c>
      <c r="Y17" s="725">
        <f t="shared" si="5"/>
        <v>0</v>
      </c>
    </row>
    <row r="18" spans="1:25" s="697" customFormat="1" ht="12" customHeight="1">
      <c r="A18" s="942"/>
      <c r="B18" s="942"/>
      <c r="C18" s="937" t="s">
        <v>664</v>
      </c>
      <c r="D18" s="937"/>
      <c r="E18" s="937"/>
      <c r="F18" s="937"/>
      <c r="G18" s="937"/>
      <c r="H18" s="937"/>
      <c r="I18" s="937"/>
      <c r="J18" s="730">
        <f t="shared" ref="J18:Y18" si="11">SUM(J13:J17)</f>
        <v>33166665</v>
      </c>
      <c r="K18" s="730">
        <f t="shared" si="11"/>
        <v>52000000</v>
      </c>
      <c r="L18" s="730">
        <f t="shared" si="11"/>
        <v>0</v>
      </c>
      <c r="M18" s="730">
        <f t="shared" si="11"/>
        <v>85166665</v>
      </c>
      <c r="N18" s="730">
        <f t="shared" si="11"/>
        <v>0</v>
      </c>
      <c r="O18" s="730">
        <f t="shared" si="11"/>
        <v>0</v>
      </c>
      <c r="P18" s="730">
        <f t="shared" si="11"/>
        <v>0</v>
      </c>
      <c r="Q18" s="730">
        <f t="shared" si="11"/>
        <v>0</v>
      </c>
      <c r="R18" s="730">
        <f t="shared" si="11"/>
        <v>0</v>
      </c>
      <c r="S18" s="730">
        <f t="shared" si="11"/>
        <v>0</v>
      </c>
      <c r="T18" s="730">
        <f t="shared" si="11"/>
        <v>0</v>
      </c>
      <c r="U18" s="730">
        <f t="shared" si="11"/>
        <v>0</v>
      </c>
      <c r="V18" s="730">
        <f t="shared" si="11"/>
        <v>33166665</v>
      </c>
      <c r="W18" s="730">
        <f t="shared" si="11"/>
        <v>52000000</v>
      </c>
      <c r="X18" s="730">
        <f t="shared" si="11"/>
        <v>0</v>
      </c>
      <c r="Y18" s="730">
        <f t="shared" si="11"/>
        <v>85166665</v>
      </c>
    </row>
    <row r="19" spans="1:25" ht="56.25" customHeight="1">
      <c r="A19" s="942"/>
      <c r="B19" s="942"/>
      <c r="C19" s="702" t="s">
        <v>535</v>
      </c>
      <c r="D19" s="702" t="s">
        <v>700</v>
      </c>
      <c r="E19" s="703" t="s">
        <v>655</v>
      </c>
      <c r="F19" s="708" t="s">
        <v>660</v>
      </c>
      <c r="G19" s="709" t="s">
        <v>656</v>
      </c>
      <c r="H19" s="756" t="s">
        <v>657</v>
      </c>
      <c r="I19" s="710" t="s">
        <v>665</v>
      </c>
      <c r="J19" s="723">
        <v>285152630</v>
      </c>
      <c r="K19" s="724">
        <v>0</v>
      </c>
      <c r="L19" s="724">
        <v>0</v>
      </c>
      <c r="M19" s="725">
        <f>SUM(J19:L19)</f>
        <v>285152630</v>
      </c>
      <c r="N19" s="728">
        <v>0</v>
      </c>
      <c r="O19" s="727">
        <v>0</v>
      </c>
      <c r="P19" s="727">
        <v>0</v>
      </c>
      <c r="Q19" s="728">
        <f>SUM(N19:P19)</f>
        <v>0</v>
      </c>
      <c r="R19" s="678">
        <v>0</v>
      </c>
      <c r="S19" s="724">
        <v>0</v>
      </c>
      <c r="T19" s="724">
        <v>0</v>
      </c>
      <c r="U19" s="725">
        <f>SUM(R19:T19)</f>
        <v>0</v>
      </c>
      <c r="V19" s="764">
        <f>J19-N19+R19</f>
        <v>285152630</v>
      </c>
      <c r="W19" s="724">
        <f>SUM(K19-O19+S19)</f>
        <v>0</v>
      </c>
      <c r="X19" s="724">
        <f>SUM(L19-P19+T19)</f>
        <v>0</v>
      </c>
      <c r="Y19" s="728">
        <f t="shared" ref="Y19:Y27" si="12">+V19+W19+X19</f>
        <v>285152630</v>
      </c>
    </row>
    <row r="20" spans="1:25" ht="56.25" customHeight="1">
      <c r="A20" s="942"/>
      <c r="B20" s="942"/>
      <c r="C20" s="702" t="s">
        <v>535</v>
      </c>
      <c r="D20" s="702" t="s">
        <v>700</v>
      </c>
      <c r="E20" s="703" t="s">
        <v>655</v>
      </c>
      <c r="F20" s="708" t="s">
        <v>660</v>
      </c>
      <c r="G20" s="711" t="s">
        <v>658</v>
      </c>
      <c r="H20" s="756" t="s">
        <v>659</v>
      </c>
      <c r="I20" s="710" t="s">
        <v>665</v>
      </c>
      <c r="J20" s="731">
        <v>0</v>
      </c>
      <c r="K20" s="724">
        <v>0</v>
      </c>
      <c r="L20" s="724">
        <v>0</v>
      </c>
      <c r="M20" s="725">
        <f t="shared" ref="M20:M59" si="13">SUM(J20:L20)</f>
        <v>0</v>
      </c>
      <c r="N20" s="726"/>
      <c r="O20" s="724"/>
      <c r="P20" s="724"/>
      <c r="Q20" s="725"/>
      <c r="R20" s="726"/>
      <c r="S20" s="724"/>
      <c r="T20" s="724"/>
      <c r="U20" s="725"/>
      <c r="V20" s="764">
        <f t="shared" ref="V20:V22" si="14">J20-N20+R20</f>
        <v>0</v>
      </c>
      <c r="W20" s="724">
        <f t="shared" ref="W20:W22" si="15">SUM(K20-O20+S20)</f>
        <v>0</v>
      </c>
      <c r="X20" s="724">
        <f t="shared" ref="X20:X22" si="16">SUM(L20-P20+T20)</f>
        <v>0</v>
      </c>
      <c r="Y20" s="728">
        <f t="shared" si="12"/>
        <v>0</v>
      </c>
    </row>
    <row r="21" spans="1:25" ht="56.25" customHeight="1">
      <c r="A21" s="942"/>
      <c r="B21" s="942"/>
      <c r="C21" s="702" t="s">
        <v>535</v>
      </c>
      <c r="D21" s="702" t="s">
        <v>700</v>
      </c>
      <c r="E21" s="703" t="s">
        <v>655</v>
      </c>
      <c r="F21" s="708" t="s">
        <v>704</v>
      </c>
      <c r="G21" s="712" t="s">
        <v>656</v>
      </c>
      <c r="H21" s="756" t="s">
        <v>657</v>
      </c>
      <c r="I21" s="710" t="s">
        <v>646</v>
      </c>
      <c r="J21" s="731">
        <v>0</v>
      </c>
      <c r="K21" s="727">
        <v>0</v>
      </c>
      <c r="L21" s="724">
        <v>0</v>
      </c>
      <c r="M21" s="725">
        <f t="shared" si="13"/>
        <v>0</v>
      </c>
      <c r="N21" s="726"/>
      <c r="O21" s="724"/>
      <c r="P21" s="724"/>
      <c r="Q21" s="725"/>
      <c r="R21" s="726"/>
      <c r="S21" s="724"/>
      <c r="T21" s="724"/>
      <c r="U21" s="725"/>
      <c r="V21" s="764">
        <f t="shared" si="14"/>
        <v>0</v>
      </c>
      <c r="W21" s="724">
        <f t="shared" si="15"/>
        <v>0</v>
      </c>
      <c r="X21" s="724">
        <f t="shared" si="16"/>
        <v>0</v>
      </c>
      <c r="Y21" s="728">
        <f t="shared" si="12"/>
        <v>0</v>
      </c>
    </row>
    <row r="22" spans="1:25" ht="56.25" customHeight="1">
      <c r="A22" s="942"/>
      <c r="B22" s="942"/>
      <c r="C22" s="702" t="s">
        <v>535</v>
      </c>
      <c r="D22" s="702" t="s">
        <v>700</v>
      </c>
      <c r="E22" s="703" t="s">
        <v>655</v>
      </c>
      <c r="F22" s="708" t="s">
        <v>704</v>
      </c>
      <c r="G22" s="711" t="s">
        <v>658</v>
      </c>
      <c r="H22" s="756" t="s">
        <v>659</v>
      </c>
      <c r="I22" s="710" t="s">
        <v>646</v>
      </c>
      <c r="J22" s="731">
        <v>0</v>
      </c>
      <c r="K22" s="727">
        <v>0</v>
      </c>
      <c r="L22" s="724">
        <v>0</v>
      </c>
      <c r="M22" s="725">
        <f t="shared" si="13"/>
        <v>0</v>
      </c>
      <c r="N22" s="726"/>
      <c r="O22" s="724"/>
      <c r="P22" s="724"/>
      <c r="Q22" s="725"/>
      <c r="R22" s="726"/>
      <c r="S22" s="724"/>
      <c r="T22" s="724"/>
      <c r="U22" s="725"/>
      <c r="V22" s="764">
        <f t="shared" si="14"/>
        <v>0</v>
      </c>
      <c r="W22" s="724">
        <f t="shared" si="15"/>
        <v>0</v>
      </c>
      <c r="X22" s="724">
        <f t="shared" si="16"/>
        <v>0</v>
      </c>
      <c r="Y22" s="728">
        <f t="shared" si="12"/>
        <v>0</v>
      </c>
    </row>
    <row r="23" spans="1:25" s="698" customFormat="1" ht="12" customHeight="1">
      <c r="A23" s="942"/>
      <c r="B23" s="942"/>
      <c r="C23" s="937" t="s">
        <v>666</v>
      </c>
      <c r="D23" s="937"/>
      <c r="E23" s="937"/>
      <c r="F23" s="937"/>
      <c r="G23" s="937"/>
      <c r="H23" s="937"/>
      <c r="I23" s="937"/>
      <c r="J23" s="730">
        <f>SUM(J19:J22)</f>
        <v>285152630</v>
      </c>
      <c r="K23" s="730">
        <f t="shared" ref="K23:L23" si="17">SUM(K19:K22)</f>
        <v>0</v>
      </c>
      <c r="L23" s="730">
        <f t="shared" si="17"/>
        <v>0</v>
      </c>
      <c r="M23" s="730">
        <f>SUM(M19:M22)</f>
        <v>285152630</v>
      </c>
      <c r="N23" s="730">
        <f>SUM(N19:N22)</f>
        <v>0</v>
      </c>
      <c r="O23" s="730">
        <f t="shared" ref="O23:Y23" si="18">SUM(O19:O22)</f>
        <v>0</v>
      </c>
      <c r="P23" s="730">
        <f t="shared" si="18"/>
        <v>0</v>
      </c>
      <c r="Q23" s="730">
        <f t="shared" si="18"/>
        <v>0</v>
      </c>
      <c r="R23" s="730">
        <f t="shared" si="18"/>
        <v>0</v>
      </c>
      <c r="S23" s="730">
        <f t="shared" si="18"/>
        <v>0</v>
      </c>
      <c r="T23" s="730">
        <f t="shared" si="18"/>
        <v>0</v>
      </c>
      <c r="U23" s="730">
        <f t="shared" si="18"/>
        <v>0</v>
      </c>
      <c r="V23" s="730">
        <f t="shared" si="18"/>
        <v>285152630</v>
      </c>
      <c r="W23" s="730">
        <f t="shared" si="18"/>
        <v>0</v>
      </c>
      <c r="X23" s="730">
        <f t="shared" si="18"/>
        <v>0</v>
      </c>
      <c r="Y23" s="730">
        <f t="shared" si="18"/>
        <v>285152630</v>
      </c>
    </row>
    <row r="24" spans="1:25" ht="56.25" customHeight="1">
      <c r="A24" s="942"/>
      <c r="B24" s="942"/>
      <c r="C24" s="702" t="s">
        <v>535</v>
      </c>
      <c r="D24" s="702" t="s">
        <v>700</v>
      </c>
      <c r="E24" s="703" t="s">
        <v>655</v>
      </c>
      <c r="F24" s="708" t="s">
        <v>661</v>
      </c>
      <c r="G24" s="709" t="s">
        <v>656</v>
      </c>
      <c r="H24" s="756" t="s">
        <v>657</v>
      </c>
      <c r="I24" s="710" t="s">
        <v>665</v>
      </c>
      <c r="J24" s="731">
        <v>94666665</v>
      </c>
      <c r="K24" s="724">
        <v>0</v>
      </c>
      <c r="L24" s="724">
        <v>0</v>
      </c>
      <c r="M24" s="725">
        <f t="shared" si="13"/>
        <v>94666665</v>
      </c>
      <c r="N24" s="726">
        <v>0</v>
      </c>
      <c r="O24" s="727"/>
      <c r="P24" s="727">
        <v>0</v>
      </c>
      <c r="Q24" s="728">
        <f>SUM(N24:P24)</f>
        <v>0</v>
      </c>
      <c r="R24" s="728">
        <v>0</v>
      </c>
      <c r="S24" s="727">
        <v>0</v>
      </c>
      <c r="T24" s="727">
        <v>0</v>
      </c>
      <c r="U24" s="728">
        <f>+R24+S24+T24</f>
        <v>0</v>
      </c>
      <c r="V24" s="723">
        <f t="shared" ref="V24:V27" si="19">SUM(J24-N24+R24)</f>
        <v>94666665</v>
      </c>
      <c r="W24" s="724">
        <f>SUM(K24-O24+S24)</f>
        <v>0</v>
      </c>
      <c r="X24" s="724">
        <f>SUM(L24-P24+T24)</f>
        <v>0</v>
      </c>
      <c r="Y24" s="728">
        <f t="shared" si="12"/>
        <v>94666665</v>
      </c>
    </row>
    <row r="25" spans="1:25" ht="56.25" customHeight="1">
      <c r="A25" s="942"/>
      <c r="B25" s="942"/>
      <c r="C25" s="702" t="s">
        <v>535</v>
      </c>
      <c r="D25" s="702" t="s">
        <v>700</v>
      </c>
      <c r="E25" s="703" t="s">
        <v>655</v>
      </c>
      <c r="F25" s="708" t="s">
        <v>661</v>
      </c>
      <c r="G25" s="711" t="s">
        <v>658</v>
      </c>
      <c r="H25" s="756" t="s">
        <v>659</v>
      </c>
      <c r="I25" s="710" t="s">
        <v>665</v>
      </c>
      <c r="J25" s="731">
        <v>29973333</v>
      </c>
      <c r="K25" s="724">
        <v>0</v>
      </c>
      <c r="L25" s="724">
        <v>0</v>
      </c>
      <c r="M25" s="725">
        <f t="shared" si="13"/>
        <v>29973333</v>
      </c>
      <c r="N25" s="726"/>
      <c r="O25" s="727"/>
      <c r="P25" s="727"/>
      <c r="Q25" s="728">
        <f t="shared" ref="Q25:Q27" si="20">SUM(N25:P25)</f>
        <v>0</v>
      </c>
      <c r="R25" s="726">
        <v>0</v>
      </c>
      <c r="S25" s="727"/>
      <c r="T25" s="727"/>
      <c r="U25" s="728">
        <f t="shared" ref="U25:U27" si="21">+R25+S25+T25</f>
        <v>0</v>
      </c>
      <c r="V25" s="723">
        <f t="shared" si="19"/>
        <v>29973333</v>
      </c>
      <c r="W25" s="724">
        <f t="shared" ref="W25:W27" si="22">SUM(K25-O25+S25)</f>
        <v>0</v>
      </c>
      <c r="X25" s="724">
        <f t="shared" ref="X25:X27" si="23">SUM(L25-P25+T25)</f>
        <v>0</v>
      </c>
      <c r="Y25" s="728">
        <f t="shared" si="12"/>
        <v>29973333</v>
      </c>
    </row>
    <row r="26" spans="1:25" ht="56.25" customHeight="1">
      <c r="A26" s="942"/>
      <c r="B26" s="942"/>
      <c r="C26" s="702" t="s">
        <v>535</v>
      </c>
      <c r="D26" s="702" t="s">
        <v>700</v>
      </c>
      <c r="E26" s="703" t="s">
        <v>655</v>
      </c>
      <c r="F26" s="708" t="s">
        <v>705</v>
      </c>
      <c r="G26" s="712" t="s">
        <v>656</v>
      </c>
      <c r="H26" s="756" t="s">
        <v>657</v>
      </c>
      <c r="I26" s="710" t="s">
        <v>646</v>
      </c>
      <c r="J26" s="731">
        <v>0</v>
      </c>
      <c r="K26" s="727">
        <v>0</v>
      </c>
      <c r="L26" s="724">
        <v>0</v>
      </c>
      <c r="M26" s="725">
        <f t="shared" si="13"/>
        <v>0</v>
      </c>
      <c r="N26" s="678">
        <v>0</v>
      </c>
      <c r="O26" s="724"/>
      <c r="P26" s="724"/>
      <c r="Q26" s="725">
        <f t="shared" si="20"/>
        <v>0</v>
      </c>
      <c r="R26" s="726"/>
      <c r="S26" s="724"/>
      <c r="T26" s="724"/>
      <c r="U26" s="725">
        <f t="shared" si="21"/>
        <v>0</v>
      </c>
      <c r="V26" s="723">
        <f t="shared" si="19"/>
        <v>0</v>
      </c>
      <c r="W26" s="724">
        <f t="shared" si="22"/>
        <v>0</v>
      </c>
      <c r="X26" s="724">
        <f t="shared" si="23"/>
        <v>0</v>
      </c>
      <c r="Y26" s="728">
        <f t="shared" si="12"/>
        <v>0</v>
      </c>
    </row>
    <row r="27" spans="1:25" ht="56.25" customHeight="1">
      <c r="A27" s="942"/>
      <c r="B27" s="942"/>
      <c r="C27" s="702" t="s">
        <v>535</v>
      </c>
      <c r="D27" s="702" t="s">
        <v>700</v>
      </c>
      <c r="E27" s="703" t="s">
        <v>655</v>
      </c>
      <c r="F27" s="708" t="s">
        <v>705</v>
      </c>
      <c r="G27" s="711" t="s">
        <v>658</v>
      </c>
      <c r="H27" s="756" t="s">
        <v>659</v>
      </c>
      <c r="I27" s="710" t="s">
        <v>646</v>
      </c>
      <c r="J27" s="731">
        <v>0</v>
      </c>
      <c r="K27" s="727">
        <v>0</v>
      </c>
      <c r="L27" s="724">
        <v>0</v>
      </c>
      <c r="M27" s="725">
        <f t="shared" si="13"/>
        <v>0</v>
      </c>
      <c r="N27" s="726"/>
      <c r="O27" s="724"/>
      <c r="P27" s="724"/>
      <c r="Q27" s="725">
        <f t="shared" si="20"/>
        <v>0</v>
      </c>
      <c r="R27" s="726"/>
      <c r="S27" s="724"/>
      <c r="T27" s="724"/>
      <c r="U27" s="725">
        <f t="shared" si="21"/>
        <v>0</v>
      </c>
      <c r="V27" s="723">
        <f t="shared" si="19"/>
        <v>0</v>
      </c>
      <c r="W27" s="724">
        <f t="shared" si="22"/>
        <v>0</v>
      </c>
      <c r="X27" s="724">
        <f t="shared" si="23"/>
        <v>0</v>
      </c>
      <c r="Y27" s="728">
        <f t="shared" si="12"/>
        <v>0</v>
      </c>
    </row>
    <row r="28" spans="1:25" s="698" customFormat="1" ht="15" customHeight="1">
      <c r="A28" s="942"/>
      <c r="B28" s="942"/>
      <c r="C28" s="937" t="s">
        <v>667</v>
      </c>
      <c r="D28" s="937"/>
      <c r="E28" s="937"/>
      <c r="F28" s="937"/>
      <c r="G28" s="937"/>
      <c r="H28" s="937"/>
      <c r="I28" s="937"/>
      <c r="J28" s="730">
        <f>SUM(J24:J27)</f>
        <v>124639998</v>
      </c>
      <c r="K28" s="730">
        <f>SUM(K24:K27)</f>
        <v>0</v>
      </c>
      <c r="L28" s="730">
        <f>SUM(L24:L27)</f>
        <v>0</v>
      </c>
      <c r="M28" s="730">
        <f>SUM(M24:M27)</f>
        <v>124639998</v>
      </c>
      <c r="N28" s="730">
        <f>SUM(N24:N27)</f>
        <v>0</v>
      </c>
      <c r="O28" s="730">
        <f t="shared" ref="O28:Y28" si="24">SUM(O24:O27)</f>
        <v>0</v>
      </c>
      <c r="P28" s="730">
        <f t="shared" si="24"/>
        <v>0</v>
      </c>
      <c r="Q28" s="730">
        <f t="shared" si="24"/>
        <v>0</v>
      </c>
      <c r="R28" s="730">
        <f t="shared" si="24"/>
        <v>0</v>
      </c>
      <c r="S28" s="730">
        <f t="shared" si="24"/>
        <v>0</v>
      </c>
      <c r="T28" s="730">
        <f t="shared" si="24"/>
        <v>0</v>
      </c>
      <c r="U28" s="730">
        <f t="shared" si="24"/>
        <v>0</v>
      </c>
      <c r="V28" s="730">
        <f t="shared" si="24"/>
        <v>124639998</v>
      </c>
      <c r="W28" s="730">
        <f t="shared" si="24"/>
        <v>0</v>
      </c>
      <c r="X28" s="730">
        <f t="shared" si="24"/>
        <v>0</v>
      </c>
      <c r="Y28" s="730">
        <f t="shared" si="24"/>
        <v>124639998</v>
      </c>
    </row>
    <row r="29" spans="1:25" ht="56.25" customHeight="1">
      <c r="A29" s="942"/>
      <c r="B29" s="942"/>
      <c r="C29" s="702" t="s">
        <v>535</v>
      </c>
      <c r="D29" s="702" t="s">
        <v>700</v>
      </c>
      <c r="E29" s="703" t="s">
        <v>655</v>
      </c>
      <c r="F29" s="702" t="s">
        <v>662</v>
      </c>
      <c r="G29" s="709" t="s">
        <v>656</v>
      </c>
      <c r="H29" s="756" t="s">
        <v>657</v>
      </c>
      <c r="I29" s="710" t="s">
        <v>665</v>
      </c>
      <c r="J29" s="731">
        <v>86356060</v>
      </c>
      <c r="K29" s="724">
        <v>0</v>
      </c>
      <c r="L29" s="724">
        <v>0</v>
      </c>
      <c r="M29" s="725">
        <f t="shared" si="13"/>
        <v>86356060</v>
      </c>
      <c r="N29" s="726">
        <v>0</v>
      </c>
      <c r="O29" s="724">
        <v>0</v>
      </c>
      <c r="P29" s="724">
        <v>0</v>
      </c>
      <c r="Q29" s="725">
        <f>+N29+O29+P29</f>
        <v>0</v>
      </c>
      <c r="R29" s="726">
        <v>0</v>
      </c>
      <c r="S29" s="724">
        <v>0</v>
      </c>
      <c r="T29" s="724">
        <v>0</v>
      </c>
      <c r="U29" s="725">
        <f>+R29+S29+T29</f>
        <v>0</v>
      </c>
      <c r="V29" s="723">
        <f>SUM(J29-N29+R29)</f>
        <v>86356060</v>
      </c>
      <c r="W29" s="724">
        <f>SUM(K29-O29+S29)</f>
        <v>0</v>
      </c>
      <c r="X29" s="724">
        <f>SUM(L29-P29+T29)</f>
        <v>0</v>
      </c>
      <c r="Y29" s="725">
        <f>+V29+W29+X29</f>
        <v>86356060</v>
      </c>
    </row>
    <row r="30" spans="1:25" ht="56.25" customHeight="1">
      <c r="A30" s="942"/>
      <c r="B30" s="942"/>
      <c r="C30" s="702" t="s">
        <v>535</v>
      </c>
      <c r="D30" s="702" t="s">
        <v>700</v>
      </c>
      <c r="E30" s="703" t="s">
        <v>655</v>
      </c>
      <c r="F30" s="702" t="s">
        <v>662</v>
      </c>
      <c r="G30" s="711" t="s">
        <v>658</v>
      </c>
      <c r="H30" s="756" t="s">
        <v>659</v>
      </c>
      <c r="I30" s="710" t="s">
        <v>665</v>
      </c>
      <c r="J30" s="731">
        <v>0</v>
      </c>
      <c r="K30" s="724">
        <v>0</v>
      </c>
      <c r="L30" s="724">
        <v>0</v>
      </c>
      <c r="M30" s="725">
        <f t="shared" si="13"/>
        <v>0</v>
      </c>
      <c r="N30" s="726"/>
      <c r="O30" s="724"/>
      <c r="P30" s="724"/>
      <c r="Q30" s="725"/>
      <c r="R30" s="726"/>
      <c r="S30" s="724"/>
      <c r="T30" s="724"/>
      <c r="U30" s="725"/>
      <c r="V30" s="723">
        <f t="shared" ref="V30:V32" si="25">SUM(J30-N30+R30)</f>
        <v>0</v>
      </c>
      <c r="W30" s="724">
        <f t="shared" ref="W30:W32" si="26">SUM(K30-O30+S30)</f>
        <v>0</v>
      </c>
      <c r="X30" s="724">
        <f t="shared" ref="X30:X32" si="27">SUM(L30-P30+T30)</f>
        <v>0</v>
      </c>
      <c r="Y30" s="725">
        <f t="shared" ref="Y30:Y32" si="28">+V30+W30+X30</f>
        <v>0</v>
      </c>
    </row>
    <row r="31" spans="1:25" ht="56.25" customHeight="1">
      <c r="A31" s="942"/>
      <c r="B31" s="942"/>
      <c r="C31" s="702" t="s">
        <v>535</v>
      </c>
      <c r="D31" s="702" t="s">
        <v>700</v>
      </c>
      <c r="E31" s="703" t="s">
        <v>655</v>
      </c>
      <c r="F31" s="702" t="s">
        <v>706</v>
      </c>
      <c r="G31" s="712" t="s">
        <v>656</v>
      </c>
      <c r="H31" s="756" t="s">
        <v>657</v>
      </c>
      <c r="I31" s="710" t="s">
        <v>646</v>
      </c>
      <c r="J31" s="731">
        <v>0</v>
      </c>
      <c r="K31" s="727">
        <v>0</v>
      </c>
      <c r="L31" s="724">
        <v>0</v>
      </c>
      <c r="M31" s="725">
        <f t="shared" si="13"/>
        <v>0</v>
      </c>
      <c r="N31" s="726"/>
      <c r="O31" s="724"/>
      <c r="P31" s="724"/>
      <c r="Q31" s="725"/>
      <c r="R31" s="726"/>
      <c r="S31" s="724"/>
      <c r="T31" s="724"/>
      <c r="U31" s="725"/>
      <c r="V31" s="723">
        <f t="shared" si="25"/>
        <v>0</v>
      </c>
      <c r="W31" s="724">
        <f t="shared" si="26"/>
        <v>0</v>
      </c>
      <c r="X31" s="724">
        <f t="shared" si="27"/>
        <v>0</v>
      </c>
      <c r="Y31" s="725">
        <f t="shared" si="28"/>
        <v>0</v>
      </c>
    </row>
    <row r="32" spans="1:25" ht="56.25" customHeight="1">
      <c r="A32" s="942"/>
      <c r="B32" s="942"/>
      <c r="C32" s="702" t="s">
        <v>535</v>
      </c>
      <c r="D32" s="702" t="s">
        <v>700</v>
      </c>
      <c r="E32" s="703" t="s">
        <v>655</v>
      </c>
      <c r="F32" s="702" t="s">
        <v>706</v>
      </c>
      <c r="G32" s="711" t="s">
        <v>658</v>
      </c>
      <c r="H32" s="756" t="s">
        <v>659</v>
      </c>
      <c r="I32" s="710" t="s">
        <v>646</v>
      </c>
      <c r="J32" s="731">
        <v>0</v>
      </c>
      <c r="K32" s="727">
        <v>0</v>
      </c>
      <c r="L32" s="724">
        <v>0</v>
      </c>
      <c r="M32" s="725">
        <f t="shared" si="13"/>
        <v>0</v>
      </c>
      <c r="N32" s="726"/>
      <c r="O32" s="724"/>
      <c r="P32" s="724"/>
      <c r="Q32" s="725"/>
      <c r="R32" s="726"/>
      <c r="S32" s="724"/>
      <c r="T32" s="724"/>
      <c r="U32" s="725"/>
      <c r="V32" s="723">
        <f t="shared" si="25"/>
        <v>0</v>
      </c>
      <c r="W32" s="724">
        <f t="shared" si="26"/>
        <v>0</v>
      </c>
      <c r="X32" s="724">
        <f t="shared" si="27"/>
        <v>0</v>
      </c>
      <c r="Y32" s="725">
        <f t="shared" si="28"/>
        <v>0</v>
      </c>
    </row>
    <row r="33" spans="1:25" s="698" customFormat="1" ht="15" customHeight="1">
      <c r="A33" s="942"/>
      <c r="B33" s="942"/>
      <c r="C33" s="937" t="s">
        <v>668</v>
      </c>
      <c r="D33" s="937"/>
      <c r="E33" s="937"/>
      <c r="F33" s="937"/>
      <c r="G33" s="937"/>
      <c r="H33" s="937"/>
      <c r="I33" s="937"/>
      <c r="J33" s="730">
        <f>SUM(J29:J32)</f>
        <v>86356060</v>
      </c>
      <c r="K33" s="730">
        <f t="shared" ref="K33:Y33" si="29">SUM(K29:K32)</f>
        <v>0</v>
      </c>
      <c r="L33" s="730">
        <f t="shared" si="29"/>
        <v>0</v>
      </c>
      <c r="M33" s="730">
        <f t="shared" si="29"/>
        <v>86356060</v>
      </c>
      <c r="N33" s="730">
        <f t="shared" si="29"/>
        <v>0</v>
      </c>
      <c r="O33" s="730">
        <f t="shared" si="29"/>
        <v>0</v>
      </c>
      <c r="P33" s="730">
        <f t="shared" si="29"/>
        <v>0</v>
      </c>
      <c r="Q33" s="730">
        <f t="shared" si="29"/>
        <v>0</v>
      </c>
      <c r="R33" s="730">
        <f t="shared" si="29"/>
        <v>0</v>
      </c>
      <c r="S33" s="730">
        <f t="shared" si="29"/>
        <v>0</v>
      </c>
      <c r="T33" s="730">
        <f t="shared" si="29"/>
        <v>0</v>
      </c>
      <c r="U33" s="730">
        <f t="shared" si="29"/>
        <v>0</v>
      </c>
      <c r="V33" s="730">
        <f t="shared" si="29"/>
        <v>86356060</v>
      </c>
      <c r="W33" s="730">
        <f t="shared" si="29"/>
        <v>0</v>
      </c>
      <c r="X33" s="730">
        <f t="shared" si="29"/>
        <v>0</v>
      </c>
      <c r="Y33" s="730">
        <f t="shared" si="29"/>
        <v>86356060</v>
      </c>
    </row>
    <row r="34" spans="1:25" ht="56.25" customHeight="1">
      <c r="A34" s="942"/>
      <c r="B34" s="942"/>
      <c r="C34" s="702" t="s">
        <v>535</v>
      </c>
      <c r="D34" s="702" t="s">
        <v>700</v>
      </c>
      <c r="E34" s="703" t="s">
        <v>655</v>
      </c>
      <c r="F34" s="708" t="s">
        <v>663</v>
      </c>
      <c r="G34" s="709" t="s">
        <v>656</v>
      </c>
      <c r="H34" s="756" t="s">
        <v>657</v>
      </c>
      <c r="I34" s="710" t="s">
        <v>665</v>
      </c>
      <c r="J34" s="731">
        <v>148666665</v>
      </c>
      <c r="K34" s="724">
        <v>0</v>
      </c>
      <c r="L34" s="724">
        <v>0</v>
      </c>
      <c r="M34" s="725">
        <f t="shared" si="13"/>
        <v>148666665</v>
      </c>
      <c r="N34" s="726">
        <v>0</v>
      </c>
      <c r="O34" s="727"/>
      <c r="P34" s="727"/>
      <c r="Q34" s="728">
        <f>+N34+O34+P34</f>
        <v>0</v>
      </c>
      <c r="R34" s="725">
        <v>0</v>
      </c>
      <c r="S34" s="724">
        <v>0</v>
      </c>
      <c r="T34" s="724">
        <v>0</v>
      </c>
      <c r="U34" s="725">
        <f>+R34+S34+T34</f>
        <v>0</v>
      </c>
      <c r="V34" s="723">
        <f>SUM(J34-N34+R34)</f>
        <v>148666665</v>
      </c>
      <c r="W34" s="724">
        <f>SUM(K34-O34+S34)</f>
        <v>0</v>
      </c>
      <c r="X34" s="724">
        <f>SUM(L34-P34+T34)</f>
        <v>0</v>
      </c>
      <c r="Y34" s="732">
        <f>V34+W34+X34</f>
        <v>148666665</v>
      </c>
    </row>
    <row r="35" spans="1:25" ht="56.25" customHeight="1">
      <c r="A35" s="942"/>
      <c r="B35" s="942"/>
      <c r="C35" s="702" t="s">
        <v>535</v>
      </c>
      <c r="D35" s="702" t="s">
        <v>700</v>
      </c>
      <c r="E35" s="703" t="s">
        <v>655</v>
      </c>
      <c r="F35" s="708" t="s">
        <v>663</v>
      </c>
      <c r="G35" s="711" t="s">
        <v>658</v>
      </c>
      <c r="H35" s="756" t="s">
        <v>659</v>
      </c>
      <c r="I35" s="710" t="s">
        <v>665</v>
      </c>
      <c r="J35" s="731">
        <v>0</v>
      </c>
      <c r="K35" s="724">
        <v>0</v>
      </c>
      <c r="L35" s="724">
        <v>0</v>
      </c>
      <c r="M35" s="725">
        <f t="shared" si="13"/>
        <v>0</v>
      </c>
      <c r="N35" s="726"/>
      <c r="O35" s="724"/>
      <c r="P35" s="724"/>
      <c r="Q35" s="725"/>
      <c r="R35" s="726"/>
      <c r="S35" s="724"/>
      <c r="T35" s="724"/>
      <c r="U35" s="725"/>
      <c r="V35" s="723">
        <f t="shared" ref="V35:V37" si="30">SUM(J35-N35+R35)</f>
        <v>0</v>
      </c>
      <c r="W35" s="724">
        <f t="shared" ref="W35:W37" si="31">SUM(K35-O35+S35)</f>
        <v>0</v>
      </c>
      <c r="X35" s="724">
        <f t="shared" ref="X35:X37" si="32">SUM(L35-P35+T35)</f>
        <v>0</v>
      </c>
      <c r="Y35" s="732">
        <f t="shared" ref="Y35:Y37" si="33">V35+W35+X35</f>
        <v>0</v>
      </c>
    </row>
    <row r="36" spans="1:25" ht="56.25" customHeight="1">
      <c r="A36" s="942"/>
      <c r="B36" s="942"/>
      <c r="C36" s="702" t="s">
        <v>535</v>
      </c>
      <c r="D36" s="702" t="s">
        <v>700</v>
      </c>
      <c r="E36" s="703" t="s">
        <v>655</v>
      </c>
      <c r="F36" s="708" t="s">
        <v>707</v>
      </c>
      <c r="G36" s="712" t="s">
        <v>656</v>
      </c>
      <c r="H36" s="756" t="s">
        <v>657</v>
      </c>
      <c r="I36" s="710" t="s">
        <v>646</v>
      </c>
      <c r="J36" s="731">
        <v>0</v>
      </c>
      <c r="K36" s="727">
        <v>0</v>
      </c>
      <c r="L36" s="724">
        <v>0</v>
      </c>
      <c r="M36" s="725">
        <f t="shared" si="13"/>
        <v>0</v>
      </c>
      <c r="N36" s="726">
        <v>0</v>
      </c>
      <c r="O36" s="724"/>
      <c r="P36" s="724"/>
      <c r="Q36" s="725"/>
      <c r="R36" s="726"/>
      <c r="S36" s="724"/>
      <c r="T36" s="724"/>
      <c r="U36" s="725"/>
      <c r="V36" s="723">
        <f t="shared" si="30"/>
        <v>0</v>
      </c>
      <c r="W36" s="724">
        <f t="shared" si="31"/>
        <v>0</v>
      </c>
      <c r="X36" s="724">
        <f t="shared" si="32"/>
        <v>0</v>
      </c>
      <c r="Y36" s="732">
        <f t="shared" si="33"/>
        <v>0</v>
      </c>
    </row>
    <row r="37" spans="1:25" ht="56.25" customHeight="1">
      <c r="A37" s="942"/>
      <c r="B37" s="942"/>
      <c r="C37" s="702" t="s">
        <v>535</v>
      </c>
      <c r="D37" s="702" t="s">
        <v>700</v>
      </c>
      <c r="E37" s="703" t="s">
        <v>655</v>
      </c>
      <c r="F37" s="708" t="s">
        <v>707</v>
      </c>
      <c r="G37" s="712" t="s">
        <v>656</v>
      </c>
      <c r="H37" s="756" t="s">
        <v>659</v>
      </c>
      <c r="I37" s="710" t="s">
        <v>646</v>
      </c>
      <c r="J37" s="731">
        <v>0</v>
      </c>
      <c r="K37" s="727">
        <v>0</v>
      </c>
      <c r="L37" s="724">
        <v>0</v>
      </c>
      <c r="M37" s="725">
        <f t="shared" si="13"/>
        <v>0</v>
      </c>
      <c r="N37" s="726"/>
      <c r="O37" s="724"/>
      <c r="P37" s="724"/>
      <c r="Q37" s="725"/>
      <c r="R37" s="726"/>
      <c r="S37" s="724"/>
      <c r="T37" s="724"/>
      <c r="U37" s="725"/>
      <c r="V37" s="723">
        <f t="shared" si="30"/>
        <v>0</v>
      </c>
      <c r="W37" s="724">
        <f t="shared" si="31"/>
        <v>0</v>
      </c>
      <c r="X37" s="724">
        <f t="shared" si="32"/>
        <v>0</v>
      </c>
      <c r="Y37" s="732">
        <f t="shared" si="33"/>
        <v>0</v>
      </c>
    </row>
    <row r="38" spans="1:25" s="698" customFormat="1" ht="12" customHeight="1">
      <c r="A38" s="942"/>
      <c r="B38" s="942"/>
      <c r="C38" s="937" t="s">
        <v>669</v>
      </c>
      <c r="D38" s="937"/>
      <c r="E38" s="937"/>
      <c r="F38" s="937"/>
      <c r="G38" s="937"/>
      <c r="H38" s="937"/>
      <c r="I38" s="937"/>
      <c r="J38" s="730">
        <f>SUM(J34:J37)</f>
        <v>148666665</v>
      </c>
      <c r="K38" s="730">
        <f t="shared" ref="K38:Y38" si="34">SUM(K34:K37)</f>
        <v>0</v>
      </c>
      <c r="L38" s="730">
        <f t="shared" si="34"/>
        <v>0</v>
      </c>
      <c r="M38" s="730">
        <f t="shared" si="34"/>
        <v>148666665</v>
      </c>
      <c r="N38" s="730">
        <f t="shared" si="34"/>
        <v>0</v>
      </c>
      <c r="O38" s="730">
        <f t="shared" si="34"/>
        <v>0</v>
      </c>
      <c r="P38" s="730">
        <f t="shared" si="34"/>
        <v>0</v>
      </c>
      <c r="Q38" s="730">
        <f t="shared" si="34"/>
        <v>0</v>
      </c>
      <c r="R38" s="730">
        <f t="shared" si="34"/>
        <v>0</v>
      </c>
      <c r="S38" s="730">
        <f t="shared" si="34"/>
        <v>0</v>
      </c>
      <c r="T38" s="730">
        <f t="shared" si="34"/>
        <v>0</v>
      </c>
      <c r="U38" s="730">
        <f t="shared" si="34"/>
        <v>0</v>
      </c>
      <c r="V38" s="730">
        <f t="shared" si="34"/>
        <v>148666665</v>
      </c>
      <c r="W38" s="730">
        <f t="shared" si="34"/>
        <v>0</v>
      </c>
      <c r="X38" s="730">
        <f t="shared" si="34"/>
        <v>0</v>
      </c>
      <c r="Y38" s="730">
        <f t="shared" si="34"/>
        <v>148666665</v>
      </c>
    </row>
    <row r="39" spans="1:25" s="699" customFormat="1" ht="24.95" customHeight="1">
      <c r="A39" s="942"/>
      <c r="B39" s="942"/>
      <c r="C39" s="936" t="s">
        <v>639</v>
      </c>
      <c r="D39" s="936"/>
      <c r="E39" s="936"/>
      <c r="F39" s="936"/>
      <c r="G39" s="936"/>
      <c r="H39" s="936"/>
      <c r="I39" s="936"/>
      <c r="J39" s="733">
        <f>J18+J23+J28+J33+J38</f>
        <v>677982018</v>
      </c>
      <c r="K39" s="733">
        <f>K18+K23+K28+K33+K38</f>
        <v>52000000</v>
      </c>
      <c r="L39" s="733">
        <f>L18+L23+L28+L33+L38</f>
        <v>0</v>
      </c>
      <c r="M39" s="733">
        <f>M18+M23+M28+M33+M38</f>
        <v>729982018</v>
      </c>
      <c r="N39" s="733">
        <f>N18+N23+N28+N33+N38</f>
        <v>0</v>
      </c>
      <c r="O39" s="733">
        <f t="shared" ref="O39:U39" si="35">O18+O23+O28+O33+O38</f>
        <v>0</v>
      </c>
      <c r="P39" s="733">
        <f t="shared" si="35"/>
        <v>0</v>
      </c>
      <c r="Q39" s="733">
        <f>Q18+Q23+Q28+Q33+Q38</f>
        <v>0</v>
      </c>
      <c r="R39" s="733">
        <f t="shared" si="35"/>
        <v>0</v>
      </c>
      <c r="S39" s="733">
        <f t="shared" si="35"/>
        <v>0</v>
      </c>
      <c r="T39" s="733">
        <f t="shared" si="35"/>
        <v>0</v>
      </c>
      <c r="U39" s="733">
        <f t="shared" si="35"/>
        <v>0</v>
      </c>
      <c r="V39" s="733">
        <f>V18+V23+V28+V33+V38</f>
        <v>677982018</v>
      </c>
      <c r="W39" s="733">
        <f>W18+W23+W28+W33+W38</f>
        <v>52000000</v>
      </c>
      <c r="X39" s="733">
        <f>X18+X23+X28+X33+X38</f>
        <v>0</v>
      </c>
      <c r="Y39" s="733">
        <f>Y18+Y23+Y28+Y33+Y38</f>
        <v>729982018</v>
      </c>
    </row>
    <row r="40" spans="1:25" ht="56.25" customHeight="1">
      <c r="A40" s="942"/>
      <c r="B40" s="942"/>
      <c r="C40" s="702" t="s">
        <v>635</v>
      </c>
      <c r="D40" s="702" t="s">
        <v>718</v>
      </c>
      <c r="E40" s="703" t="s">
        <v>670</v>
      </c>
      <c r="F40" s="708" t="s">
        <v>671</v>
      </c>
      <c r="G40" s="709" t="s">
        <v>656</v>
      </c>
      <c r="H40" s="756" t="s">
        <v>657</v>
      </c>
      <c r="I40" s="710" t="s">
        <v>674</v>
      </c>
      <c r="J40" s="734">
        <v>282010000</v>
      </c>
      <c r="K40" s="724">
        <v>0</v>
      </c>
      <c r="L40" s="724">
        <v>0</v>
      </c>
      <c r="M40" s="725">
        <f t="shared" si="13"/>
        <v>282010000</v>
      </c>
      <c r="N40" s="726">
        <v>0</v>
      </c>
      <c r="O40" s="724"/>
      <c r="P40" s="724">
        <v>0</v>
      </c>
      <c r="Q40" s="725">
        <f>+N40+O40+P40</f>
        <v>0</v>
      </c>
      <c r="R40" s="726">
        <v>0</v>
      </c>
      <c r="S40" s="727"/>
      <c r="T40" s="727">
        <v>0</v>
      </c>
      <c r="U40" s="728">
        <f>+R40+S40+T40</f>
        <v>0</v>
      </c>
      <c r="V40" s="723">
        <f>SUM(J40-N40+R40)</f>
        <v>282010000</v>
      </c>
      <c r="W40" s="724">
        <f t="shared" ref="V40:X41" si="36">SUM(K40-O40+S40)</f>
        <v>0</v>
      </c>
      <c r="X40" s="724">
        <f t="shared" si="36"/>
        <v>0</v>
      </c>
      <c r="Y40" s="732">
        <f>V40+W40+X40</f>
        <v>282010000</v>
      </c>
    </row>
    <row r="41" spans="1:25" ht="56.25" customHeight="1">
      <c r="A41" s="942"/>
      <c r="B41" s="942"/>
      <c r="C41" s="702" t="s">
        <v>635</v>
      </c>
      <c r="D41" s="702" t="s">
        <v>718</v>
      </c>
      <c r="E41" s="703" t="s">
        <v>670</v>
      </c>
      <c r="F41" s="708" t="s">
        <v>671</v>
      </c>
      <c r="G41" s="709" t="s">
        <v>677</v>
      </c>
      <c r="H41" s="756" t="s">
        <v>678</v>
      </c>
      <c r="I41" s="710" t="s">
        <v>674</v>
      </c>
      <c r="J41" s="734">
        <v>5800000</v>
      </c>
      <c r="K41" s="724"/>
      <c r="L41" s="724"/>
      <c r="M41" s="725">
        <f t="shared" si="13"/>
        <v>5800000</v>
      </c>
      <c r="N41" s="726"/>
      <c r="O41" s="724"/>
      <c r="P41" s="724"/>
      <c r="Q41" s="725"/>
      <c r="R41" s="726">
        <v>0</v>
      </c>
      <c r="S41" s="724"/>
      <c r="T41" s="724"/>
      <c r="U41" s="725">
        <f>+R41+S41+T41</f>
        <v>0</v>
      </c>
      <c r="V41" s="723">
        <f t="shared" si="36"/>
        <v>5800000</v>
      </c>
      <c r="W41" s="724">
        <f t="shared" si="36"/>
        <v>0</v>
      </c>
      <c r="X41" s="724">
        <f t="shared" si="36"/>
        <v>0</v>
      </c>
      <c r="Y41" s="732">
        <f>V41+W41+X41</f>
        <v>5800000</v>
      </c>
    </row>
    <row r="42" spans="1:25" ht="56.25" customHeight="1">
      <c r="A42" s="942"/>
      <c r="B42" s="942"/>
      <c r="C42" s="702" t="s">
        <v>635</v>
      </c>
      <c r="D42" s="702" t="s">
        <v>718</v>
      </c>
      <c r="E42" s="703" t="s">
        <v>670</v>
      </c>
      <c r="F42" s="708" t="s">
        <v>671</v>
      </c>
      <c r="G42" s="711" t="s">
        <v>658</v>
      </c>
      <c r="H42" s="756" t="s">
        <v>659</v>
      </c>
      <c r="I42" s="710" t="s">
        <v>674</v>
      </c>
      <c r="J42" s="734">
        <v>0</v>
      </c>
      <c r="K42" s="724">
        <v>0</v>
      </c>
      <c r="L42" s="724">
        <v>0</v>
      </c>
      <c r="M42" s="725">
        <f t="shared" si="13"/>
        <v>0</v>
      </c>
      <c r="N42" s="726"/>
      <c r="O42" s="724"/>
      <c r="P42" s="724"/>
      <c r="Q42" s="725"/>
      <c r="R42" s="748"/>
      <c r="S42" s="748"/>
      <c r="T42" s="748"/>
      <c r="U42" s="725">
        <f>+R42+S42+T42</f>
        <v>0</v>
      </c>
      <c r="V42" s="723">
        <f>SUM(J42-N42+R42)</f>
        <v>0</v>
      </c>
      <c r="W42" s="724">
        <f>SUM(K42-O42+S41)</f>
        <v>0</v>
      </c>
      <c r="X42" s="724">
        <f>SUM(L42-P42+T41)</f>
        <v>0</v>
      </c>
      <c r="Y42" s="732">
        <f t="shared" ref="Y42:Y44" si="37">V42+W42+X42</f>
        <v>0</v>
      </c>
    </row>
    <row r="43" spans="1:25" ht="56.25" customHeight="1">
      <c r="A43" s="942"/>
      <c r="B43" s="942"/>
      <c r="C43" s="702" t="s">
        <v>635</v>
      </c>
      <c r="D43" s="702" t="s">
        <v>718</v>
      </c>
      <c r="E43" s="703" t="s">
        <v>670</v>
      </c>
      <c r="F43" s="713" t="s">
        <v>708</v>
      </c>
      <c r="G43" s="712" t="s">
        <v>656</v>
      </c>
      <c r="H43" s="756" t="s">
        <v>657</v>
      </c>
      <c r="I43" s="710" t="s">
        <v>646</v>
      </c>
      <c r="J43" s="734">
        <v>0</v>
      </c>
      <c r="K43" s="727">
        <v>0</v>
      </c>
      <c r="L43" s="727">
        <v>0</v>
      </c>
      <c r="M43" s="728">
        <f t="shared" si="13"/>
        <v>0</v>
      </c>
      <c r="N43" s="726"/>
      <c r="O43" s="727">
        <v>0</v>
      </c>
      <c r="P43" s="727"/>
      <c r="Q43" s="728">
        <f>SUM(N43:P43)</f>
        <v>0</v>
      </c>
      <c r="R43" s="726"/>
      <c r="S43" s="727"/>
      <c r="T43" s="727"/>
      <c r="U43" s="728">
        <f t="shared" ref="U43:U44" si="38">+R43+S43+T43</f>
        <v>0</v>
      </c>
      <c r="V43" s="723">
        <f t="shared" ref="V43:V44" si="39">SUM(J43-N43+R43)</f>
        <v>0</v>
      </c>
      <c r="W43" s="727">
        <f t="shared" ref="W43:W44" si="40">SUM(K43-O43+S43)</f>
        <v>0</v>
      </c>
      <c r="X43" s="727">
        <f t="shared" ref="X43:X44" si="41">SUM(L43-P43+T43)</f>
        <v>0</v>
      </c>
      <c r="Y43" s="732">
        <f t="shared" si="37"/>
        <v>0</v>
      </c>
    </row>
    <row r="44" spans="1:25" ht="56.25" customHeight="1">
      <c r="A44" s="942"/>
      <c r="B44" s="942"/>
      <c r="C44" s="702" t="s">
        <v>635</v>
      </c>
      <c r="D44" s="702" t="s">
        <v>718</v>
      </c>
      <c r="E44" s="703" t="s">
        <v>670</v>
      </c>
      <c r="F44" s="713" t="s">
        <v>708</v>
      </c>
      <c r="G44" s="711" t="s">
        <v>658</v>
      </c>
      <c r="H44" s="756" t="s">
        <v>659</v>
      </c>
      <c r="I44" s="710" t="s">
        <v>646</v>
      </c>
      <c r="J44" s="734">
        <v>0</v>
      </c>
      <c r="K44" s="727">
        <v>0</v>
      </c>
      <c r="L44" s="727">
        <v>0</v>
      </c>
      <c r="M44" s="728">
        <f t="shared" si="13"/>
        <v>0</v>
      </c>
      <c r="N44" s="726"/>
      <c r="O44" s="727">
        <v>0</v>
      </c>
      <c r="P44" s="727"/>
      <c r="Q44" s="728">
        <f>SUM(N44:P44)</f>
        <v>0</v>
      </c>
      <c r="R44" s="726"/>
      <c r="S44" s="727"/>
      <c r="T44" s="727"/>
      <c r="U44" s="728">
        <f t="shared" si="38"/>
        <v>0</v>
      </c>
      <c r="V44" s="723">
        <f t="shared" si="39"/>
        <v>0</v>
      </c>
      <c r="W44" s="727">
        <f t="shared" si="40"/>
        <v>0</v>
      </c>
      <c r="X44" s="727">
        <f t="shared" si="41"/>
        <v>0</v>
      </c>
      <c r="Y44" s="732">
        <f t="shared" si="37"/>
        <v>0</v>
      </c>
    </row>
    <row r="45" spans="1:25" s="698" customFormat="1" ht="12" customHeight="1">
      <c r="A45" s="942"/>
      <c r="B45" s="942"/>
      <c r="C45" s="937" t="s">
        <v>672</v>
      </c>
      <c r="D45" s="937"/>
      <c r="E45" s="937"/>
      <c r="F45" s="937"/>
      <c r="G45" s="937"/>
      <c r="H45" s="937"/>
      <c r="I45" s="937"/>
      <c r="J45" s="730">
        <f>SUM(J40:J44)</f>
        <v>287810000</v>
      </c>
      <c r="K45" s="730">
        <f t="shared" ref="K45:Y45" si="42">SUM(K40:K44)</f>
        <v>0</v>
      </c>
      <c r="L45" s="730">
        <f t="shared" si="42"/>
        <v>0</v>
      </c>
      <c r="M45" s="730">
        <f>SUM(M40:M44)</f>
        <v>287810000</v>
      </c>
      <c r="N45" s="730">
        <f t="shared" si="42"/>
        <v>0</v>
      </c>
      <c r="O45" s="730">
        <f t="shared" si="42"/>
        <v>0</v>
      </c>
      <c r="P45" s="730">
        <f t="shared" si="42"/>
        <v>0</v>
      </c>
      <c r="Q45" s="730">
        <f t="shared" si="42"/>
        <v>0</v>
      </c>
      <c r="R45" s="730">
        <f t="shared" si="42"/>
        <v>0</v>
      </c>
      <c r="S45" s="730">
        <f t="shared" si="42"/>
        <v>0</v>
      </c>
      <c r="T45" s="730">
        <f t="shared" si="42"/>
        <v>0</v>
      </c>
      <c r="U45" s="730">
        <f t="shared" si="42"/>
        <v>0</v>
      </c>
      <c r="V45" s="730">
        <f t="shared" si="42"/>
        <v>287810000</v>
      </c>
      <c r="W45" s="730">
        <f t="shared" si="42"/>
        <v>0</v>
      </c>
      <c r="X45" s="730">
        <f t="shared" si="42"/>
        <v>0</v>
      </c>
      <c r="Y45" s="730">
        <f t="shared" si="42"/>
        <v>287810000</v>
      </c>
    </row>
    <row r="46" spans="1:25" ht="56.25" customHeight="1">
      <c r="A46" s="942"/>
      <c r="B46" s="942"/>
      <c r="C46" s="702" t="s">
        <v>635</v>
      </c>
      <c r="D46" s="702" t="s">
        <v>718</v>
      </c>
      <c r="E46" s="703" t="s">
        <v>670</v>
      </c>
      <c r="F46" s="708" t="s">
        <v>673</v>
      </c>
      <c r="G46" s="709" t="s">
        <v>656</v>
      </c>
      <c r="H46" s="756" t="s">
        <v>657</v>
      </c>
      <c r="I46" s="710" t="s">
        <v>674</v>
      </c>
      <c r="J46" s="734">
        <v>33333333</v>
      </c>
      <c r="K46" s="724">
        <v>0</v>
      </c>
      <c r="L46" s="724">
        <v>0</v>
      </c>
      <c r="M46" s="725">
        <f t="shared" si="13"/>
        <v>33333333</v>
      </c>
      <c r="N46" s="736">
        <v>0</v>
      </c>
      <c r="O46" s="727">
        <v>0</v>
      </c>
      <c r="P46" s="727">
        <v>0</v>
      </c>
      <c r="Q46" s="728">
        <f>+N46+O46+P46</f>
        <v>0</v>
      </c>
      <c r="R46" s="726">
        <v>0</v>
      </c>
      <c r="S46" s="727">
        <v>0</v>
      </c>
      <c r="T46" s="727">
        <v>0</v>
      </c>
      <c r="U46" s="728">
        <f>+R46+S46+T46</f>
        <v>0</v>
      </c>
      <c r="V46" s="723">
        <f t="shared" ref="V46:X47" si="43">SUM(J46-N46+R46)</f>
        <v>33333333</v>
      </c>
      <c r="W46" s="724">
        <f t="shared" si="43"/>
        <v>0</v>
      </c>
      <c r="X46" s="724">
        <f t="shared" si="43"/>
        <v>0</v>
      </c>
      <c r="Y46" s="732">
        <f>V46+W46+X46</f>
        <v>33333333</v>
      </c>
    </row>
    <row r="47" spans="1:25" ht="56.25" customHeight="1">
      <c r="A47" s="942"/>
      <c r="B47" s="942"/>
      <c r="C47" s="702" t="s">
        <v>635</v>
      </c>
      <c r="D47" s="702" t="s">
        <v>718</v>
      </c>
      <c r="E47" s="703" t="s">
        <v>670</v>
      </c>
      <c r="F47" s="708" t="s">
        <v>673</v>
      </c>
      <c r="G47" s="709" t="s">
        <v>677</v>
      </c>
      <c r="H47" s="756" t="s">
        <v>678</v>
      </c>
      <c r="I47" s="710" t="s">
        <v>674</v>
      </c>
      <c r="J47" s="734">
        <v>5000000</v>
      </c>
      <c r="K47" s="724"/>
      <c r="L47" s="724"/>
      <c r="M47" s="725">
        <f t="shared" si="13"/>
        <v>5000000</v>
      </c>
      <c r="N47" s="736"/>
      <c r="O47" s="724"/>
      <c r="P47" s="724"/>
      <c r="Q47" s="725"/>
      <c r="R47" s="726">
        <v>0</v>
      </c>
      <c r="S47" s="724"/>
      <c r="T47" s="724"/>
      <c r="U47" s="725">
        <f t="shared" ref="U47:U50" si="44">+R47+S47+T47</f>
        <v>0</v>
      </c>
      <c r="V47" s="723">
        <f t="shared" si="43"/>
        <v>5000000</v>
      </c>
      <c r="W47" s="724">
        <f t="shared" si="43"/>
        <v>0</v>
      </c>
      <c r="X47" s="724">
        <f t="shared" si="43"/>
        <v>0</v>
      </c>
      <c r="Y47" s="732">
        <f>V47+W47+X47</f>
        <v>5000000</v>
      </c>
    </row>
    <row r="48" spans="1:25" ht="56.25" customHeight="1">
      <c r="A48" s="942"/>
      <c r="B48" s="942"/>
      <c r="C48" s="702" t="s">
        <v>635</v>
      </c>
      <c r="D48" s="702" t="s">
        <v>718</v>
      </c>
      <c r="E48" s="703" t="s">
        <v>670</v>
      </c>
      <c r="F48" s="708" t="s">
        <v>673</v>
      </c>
      <c r="G48" s="711" t="s">
        <v>658</v>
      </c>
      <c r="H48" s="756" t="s">
        <v>659</v>
      </c>
      <c r="I48" s="710" t="s">
        <v>674</v>
      </c>
      <c r="J48" s="734">
        <v>48669999</v>
      </c>
      <c r="K48" s="724">
        <v>0</v>
      </c>
      <c r="L48" s="724">
        <v>0</v>
      </c>
      <c r="M48" s="725">
        <f t="shared" si="13"/>
        <v>48669999</v>
      </c>
      <c r="N48" s="736"/>
      <c r="O48" s="724"/>
      <c r="P48" s="724"/>
      <c r="Q48" s="725"/>
      <c r="R48" s="726">
        <v>0</v>
      </c>
      <c r="S48" s="727"/>
      <c r="T48" s="727"/>
      <c r="U48" s="728">
        <f t="shared" si="44"/>
        <v>0</v>
      </c>
      <c r="V48" s="723">
        <f t="shared" ref="V48:V50" si="45">SUM(J48-N48+R48)</f>
        <v>48669999</v>
      </c>
      <c r="W48" s="724">
        <f t="shared" ref="W48:W50" si="46">SUM(K48-O48+S48)</f>
        <v>0</v>
      </c>
      <c r="X48" s="724">
        <f t="shared" ref="X48:X50" si="47">SUM(L48-P48+T48)</f>
        <v>0</v>
      </c>
      <c r="Y48" s="732">
        <f t="shared" ref="Y48:Y50" si="48">V48+W48+X48</f>
        <v>48669999</v>
      </c>
    </row>
    <row r="49" spans="1:25" ht="56.25" customHeight="1">
      <c r="A49" s="942"/>
      <c r="B49" s="942"/>
      <c r="C49" s="702" t="s">
        <v>635</v>
      </c>
      <c r="D49" s="702" t="s">
        <v>718</v>
      </c>
      <c r="E49" s="703" t="s">
        <v>670</v>
      </c>
      <c r="F49" s="708" t="s">
        <v>709</v>
      </c>
      <c r="G49" s="712" t="s">
        <v>656</v>
      </c>
      <c r="H49" s="756" t="s">
        <v>657</v>
      </c>
      <c r="I49" s="710" t="s">
        <v>646</v>
      </c>
      <c r="J49" s="734">
        <v>0</v>
      </c>
      <c r="K49" s="727">
        <v>0</v>
      </c>
      <c r="L49" s="724">
        <v>0</v>
      </c>
      <c r="M49" s="725">
        <f t="shared" si="13"/>
        <v>0</v>
      </c>
      <c r="N49" s="736"/>
      <c r="O49" s="724"/>
      <c r="P49" s="724"/>
      <c r="Q49" s="725"/>
      <c r="R49" s="726"/>
      <c r="S49" s="724"/>
      <c r="T49" s="724"/>
      <c r="U49" s="725">
        <f t="shared" si="44"/>
        <v>0</v>
      </c>
      <c r="V49" s="723">
        <f t="shared" si="45"/>
        <v>0</v>
      </c>
      <c r="W49" s="724">
        <f t="shared" si="46"/>
        <v>0</v>
      </c>
      <c r="X49" s="724">
        <f t="shared" si="47"/>
        <v>0</v>
      </c>
      <c r="Y49" s="732">
        <f t="shared" si="48"/>
        <v>0</v>
      </c>
    </row>
    <row r="50" spans="1:25" ht="56.25" customHeight="1">
      <c r="A50" s="942"/>
      <c r="B50" s="942"/>
      <c r="C50" s="702" t="s">
        <v>635</v>
      </c>
      <c r="D50" s="702" t="s">
        <v>718</v>
      </c>
      <c r="E50" s="703" t="s">
        <v>670</v>
      </c>
      <c r="F50" s="708" t="s">
        <v>709</v>
      </c>
      <c r="G50" s="712" t="s">
        <v>656</v>
      </c>
      <c r="H50" s="756" t="s">
        <v>659</v>
      </c>
      <c r="I50" s="710" t="s">
        <v>646</v>
      </c>
      <c r="J50" s="734">
        <v>0</v>
      </c>
      <c r="K50" s="727">
        <v>0</v>
      </c>
      <c r="L50" s="724">
        <v>0</v>
      </c>
      <c r="M50" s="725">
        <f t="shared" si="13"/>
        <v>0</v>
      </c>
      <c r="N50" s="736"/>
      <c r="O50" s="724"/>
      <c r="P50" s="724"/>
      <c r="Q50" s="725"/>
      <c r="R50" s="726"/>
      <c r="S50" s="724"/>
      <c r="T50" s="724"/>
      <c r="U50" s="725">
        <f t="shared" si="44"/>
        <v>0</v>
      </c>
      <c r="V50" s="723">
        <f t="shared" si="45"/>
        <v>0</v>
      </c>
      <c r="W50" s="724">
        <f t="shared" si="46"/>
        <v>0</v>
      </c>
      <c r="X50" s="724">
        <f t="shared" si="47"/>
        <v>0</v>
      </c>
      <c r="Y50" s="732">
        <f t="shared" si="48"/>
        <v>0</v>
      </c>
    </row>
    <row r="51" spans="1:25" s="698" customFormat="1" ht="12" customHeight="1">
      <c r="A51" s="942"/>
      <c r="B51" s="942"/>
      <c r="C51" s="937" t="s">
        <v>675</v>
      </c>
      <c r="D51" s="937"/>
      <c r="E51" s="937"/>
      <c r="F51" s="937"/>
      <c r="G51" s="937"/>
      <c r="H51" s="937"/>
      <c r="I51" s="937"/>
      <c r="J51" s="730">
        <f>SUM(J46:J50)</f>
        <v>87003332</v>
      </c>
      <c r="K51" s="730">
        <f t="shared" ref="K51:X51" si="49">SUM(K46:K50)</f>
        <v>0</v>
      </c>
      <c r="L51" s="730">
        <f t="shared" si="49"/>
        <v>0</v>
      </c>
      <c r="M51" s="730">
        <f>SUM(M46:M50)</f>
        <v>87003332</v>
      </c>
      <c r="N51" s="730">
        <f t="shared" si="49"/>
        <v>0</v>
      </c>
      <c r="O51" s="730">
        <f t="shared" si="49"/>
        <v>0</v>
      </c>
      <c r="P51" s="730">
        <f t="shared" si="49"/>
        <v>0</v>
      </c>
      <c r="Q51" s="730">
        <f t="shared" si="49"/>
        <v>0</v>
      </c>
      <c r="R51" s="730">
        <f t="shared" si="49"/>
        <v>0</v>
      </c>
      <c r="S51" s="730">
        <f t="shared" si="49"/>
        <v>0</v>
      </c>
      <c r="T51" s="730">
        <f t="shared" si="49"/>
        <v>0</v>
      </c>
      <c r="U51" s="730">
        <f t="shared" si="49"/>
        <v>0</v>
      </c>
      <c r="V51" s="730">
        <f t="shared" si="49"/>
        <v>87003332</v>
      </c>
      <c r="W51" s="730">
        <f t="shared" si="49"/>
        <v>0</v>
      </c>
      <c r="X51" s="730">
        <f t="shared" si="49"/>
        <v>0</v>
      </c>
      <c r="Y51" s="730">
        <f>SUM(Y46:Y50)</f>
        <v>87003332</v>
      </c>
    </row>
    <row r="52" spans="1:25" ht="56.25" customHeight="1">
      <c r="A52" s="942"/>
      <c r="B52" s="942"/>
      <c r="C52" s="702" t="s">
        <v>635</v>
      </c>
      <c r="D52" s="702" t="s">
        <v>718</v>
      </c>
      <c r="E52" s="703" t="s">
        <v>670</v>
      </c>
      <c r="F52" s="713" t="s">
        <v>714</v>
      </c>
      <c r="G52" s="712" t="s">
        <v>656</v>
      </c>
      <c r="H52" s="756" t="s">
        <v>657</v>
      </c>
      <c r="I52" s="710" t="s">
        <v>646</v>
      </c>
      <c r="J52" s="734">
        <v>0</v>
      </c>
      <c r="K52" s="727">
        <v>59404160</v>
      </c>
      <c r="L52" s="727">
        <v>0</v>
      </c>
      <c r="M52" s="728">
        <f t="shared" ref="M52:M53" si="50">SUM(J52:L52)</f>
        <v>59404160</v>
      </c>
      <c r="N52" s="736"/>
      <c r="O52" s="727"/>
      <c r="P52" s="727"/>
      <c r="Q52" s="728"/>
      <c r="R52" s="726"/>
      <c r="S52" s="735"/>
      <c r="T52" s="727"/>
      <c r="U52" s="728">
        <f>SUM(R52:T52)</f>
        <v>0</v>
      </c>
      <c r="V52" s="723">
        <f t="shared" ref="V52:V53" si="51">SUM(J52-N52+R52)</f>
        <v>0</v>
      </c>
      <c r="W52" s="727">
        <f t="shared" ref="W52:W53" si="52">SUM(K52-O52+S52)</f>
        <v>59404160</v>
      </c>
      <c r="X52" s="727">
        <f t="shared" ref="X52:X53" si="53">SUM(L52-P52+T52)</f>
        <v>0</v>
      </c>
      <c r="Y52" s="732">
        <f t="shared" ref="Y52:Y53" si="54">V52+W52+X52</f>
        <v>59404160</v>
      </c>
    </row>
    <row r="53" spans="1:25" ht="78.75">
      <c r="A53" s="942"/>
      <c r="B53" s="942"/>
      <c r="C53" s="702" t="s">
        <v>635</v>
      </c>
      <c r="D53" s="702" t="s">
        <v>718</v>
      </c>
      <c r="E53" s="703" t="s">
        <v>670</v>
      </c>
      <c r="F53" s="713" t="s">
        <v>714</v>
      </c>
      <c r="G53" s="712" t="s">
        <v>656</v>
      </c>
      <c r="H53" s="756" t="s">
        <v>659</v>
      </c>
      <c r="I53" s="710" t="s">
        <v>646</v>
      </c>
      <c r="J53" s="734">
        <v>0</v>
      </c>
      <c r="K53" s="727">
        <v>7700000</v>
      </c>
      <c r="L53" s="727">
        <v>0</v>
      </c>
      <c r="M53" s="728">
        <f t="shared" si="50"/>
        <v>7700000</v>
      </c>
      <c r="N53" s="736"/>
      <c r="O53" s="727"/>
      <c r="P53" s="727"/>
      <c r="Q53" s="728"/>
      <c r="R53" s="726"/>
      <c r="S53" s="735"/>
      <c r="T53" s="727"/>
      <c r="U53" s="728">
        <f>SUM(R53:T53)</f>
        <v>0</v>
      </c>
      <c r="V53" s="723">
        <f t="shared" si="51"/>
        <v>0</v>
      </c>
      <c r="W53" s="727">
        <f t="shared" si="52"/>
        <v>7700000</v>
      </c>
      <c r="X53" s="727">
        <f t="shared" si="53"/>
        <v>0</v>
      </c>
      <c r="Y53" s="732">
        <f t="shared" si="54"/>
        <v>7700000</v>
      </c>
    </row>
    <row r="54" spans="1:25" s="722" customFormat="1" ht="12" customHeight="1">
      <c r="A54" s="942"/>
      <c r="B54" s="942"/>
      <c r="C54" s="980" t="s">
        <v>715</v>
      </c>
      <c r="D54" s="980"/>
      <c r="E54" s="980"/>
      <c r="F54" s="980"/>
      <c r="G54" s="980"/>
      <c r="H54" s="980"/>
      <c r="I54" s="980"/>
      <c r="J54" s="737">
        <f>SUM(J52:J53)</f>
        <v>0</v>
      </c>
      <c r="K54" s="737">
        <f>SUM(K52:K53)</f>
        <v>67104160</v>
      </c>
      <c r="L54" s="737">
        <f t="shared" ref="L54:X54" si="55">SUM(L50:L53)</f>
        <v>0</v>
      </c>
      <c r="M54" s="737">
        <f>SUM(M52:M53)</f>
        <v>67104160</v>
      </c>
      <c r="N54" s="737">
        <f>SUM(N52:N53)</f>
        <v>0</v>
      </c>
      <c r="O54" s="737">
        <f t="shared" si="55"/>
        <v>0</v>
      </c>
      <c r="P54" s="737">
        <f t="shared" si="55"/>
        <v>0</v>
      </c>
      <c r="Q54" s="737">
        <f>SUM(Q52:Q53)</f>
        <v>0</v>
      </c>
      <c r="R54" s="737">
        <f>SUM(R52:R53)</f>
        <v>0</v>
      </c>
      <c r="S54" s="737">
        <f t="shared" si="55"/>
        <v>0</v>
      </c>
      <c r="T54" s="737">
        <f t="shared" si="55"/>
        <v>0</v>
      </c>
      <c r="U54" s="737">
        <f>SUM(U52:U53)</f>
        <v>0</v>
      </c>
      <c r="V54" s="737">
        <f>SUM(V52:V53)</f>
        <v>0</v>
      </c>
      <c r="W54" s="737">
        <f>SUM(W52:W53)</f>
        <v>67104160</v>
      </c>
      <c r="X54" s="737">
        <f t="shared" si="55"/>
        <v>0</v>
      </c>
      <c r="Y54" s="737">
        <f>SUM(Y52:Y53)</f>
        <v>67104160</v>
      </c>
    </row>
    <row r="55" spans="1:25" s="699" customFormat="1" ht="24.95" customHeight="1">
      <c r="A55" s="942"/>
      <c r="B55" s="942"/>
      <c r="C55" s="936" t="s">
        <v>716</v>
      </c>
      <c r="D55" s="936"/>
      <c r="E55" s="936"/>
      <c r="F55" s="936"/>
      <c r="G55" s="936"/>
      <c r="H55" s="936"/>
      <c r="I55" s="936"/>
      <c r="J55" s="733">
        <f>J45+J51+J54</f>
        <v>374813332</v>
      </c>
      <c r="K55" s="733">
        <f>K45+K51+K54</f>
        <v>67104160</v>
      </c>
      <c r="L55" s="733">
        <f>L45+L51+L54</f>
        <v>0</v>
      </c>
      <c r="M55" s="733">
        <f>M45+M51+M54</f>
        <v>441917492</v>
      </c>
      <c r="N55" s="733">
        <f>N45+N51</f>
        <v>0</v>
      </c>
      <c r="O55" s="733">
        <f t="shared" ref="O55:U55" si="56">O45+O51</f>
        <v>0</v>
      </c>
      <c r="P55" s="733">
        <f t="shared" si="56"/>
        <v>0</v>
      </c>
      <c r="Q55" s="733">
        <f t="shared" si="56"/>
        <v>0</v>
      </c>
      <c r="R55" s="733">
        <f>R45+R51</f>
        <v>0</v>
      </c>
      <c r="S55" s="733">
        <f t="shared" si="56"/>
        <v>0</v>
      </c>
      <c r="T55" s="733">
        <f t="shared" si="56"/>
        <v>0</v>
      </c>
      <c r="U55" s="733">
        <f t="shared" si="56"/>
        <v>0</v>
      </c>
      <c r="V55" s="733">
        <f>V45+V51+V54</f>
        <v>374813332</v>
      </c>
      <c r="W55" s="733">
        <f>W45+W51+W54</f>
        <v>67104160</v>
      </c>
      <c r="X55" s="733">
        <f>X45+X51+X54</f>
        <v>0</v>
      </c>
      <c r="Y55" s="733">
        <f>Y45+Y51+Y54</f>
        <v>441917492</v>
      </c>
    </row>
    <row r="56" spans="1:25" ht="54.95" customHeight="1">
      <c r="A56" s="942"/>
      <c r="B56" s="942"/>
      <c r="C56" s="713" t="s">
        <v>537</v>
      </c>
      <c r="D56" s="702" t="s">
        <v>537</v>
      </c>
      <c r="E56" s="703" t="s">
        <v>676</v>
      </c>
      <c r="F56" s="708" t="s">
        <v>679</v>
      </c>
      <c r="G56" s="709" t="s">
        <v>677</v>
      </c>
      <c r="H56" s="756" t="s">
        <v>678</v>
      </c>
      <c r="I56" s="710" t="s">
        <v>665</v>
      </c>
      <c r="J56" s="738">
        <v>373000000</v>
      </c>
      <c r="K56" s="725">
        <v>0</v>
      </c>
      <c r="L56" s="725">
        <v>0</v>
      </c>
      <c r="M56" s="725">
        <f t="shared" si="13"/>
        <v>373000000</v>
      </c>
      <c r="N56" s="739"/>
      <c r="O56" s="724">
        <v>0</v>
      </c>
      <c r="P56" s="724">
        <v>0</v>
      </c>
      <c r="Q56" s="725">
        <f>+N56+O56+P56</f>
        <v>0</v>
      </c>
      <c r="R56" s="726">
        <v>0</v>
      </c>
      <c r="S56" s="724">
        <v>0</v>
      </c>
      <c r="T56" s="724">
        <v>0</v>
      </c>
      <c r="U56" s="725">
        <f>+R56+S56+T56</f>
        <v>0</v>
      </c>
      <c r="V56" s="723">
        <f>SUM(J56-N56+R56)</f>
        <v>373000000</v>
      </c>
      <c r="W56" s="724">
        <f>SUM(K56-O56+S56)</f>
        <v>0</v>
      </c>
      <c r="X56" s="724">
        <f>SUM(L56-P56+T56)</f>
        <v>0</v>
      </c>
      <c r="Y56" s="732">
        <f>V56+W56+X56</f>
        <v>373000000</v>
      </c>
    </row>
    <row r="57" spans="1:25" ht="54.95" customHeight="1">
      <c r="A57" s="942"/>
      <c r="B57" s="942"/>
      <c r="C57" s="713" t="s">
        <v>537</v>
      </c>
      <c r="D57" s="702" t="s">
        <v>537</v>
      </c>
      <c r="E57" s="703" t="s">
        <v>676</v>
      </c>
      <c r="F57" s="708" t="s">
        <v>679</v>
      </c>
      <c r="G57" s="711" t="s">
        <v>658</v>
      </c>
      <c r="H57" s="756" t="s">
        <v>659</v>
      </c>
      <c r="I57" s="710" t="s">
        <v>665</v>
      </c>
      <c r="J57" s="738">
        <v>48753333</v>
      </c>
      <c r="K57" s="725">
        <v>0</v>
      </c>
      <c r="L57" s="725">
        <v>0</v>
      </c>
      <c r="M57" s="725">
        <f t="shared" si="13"/>
        <v>48753333</v>
      </c>
      <c r="N57" s="739"/>
      <c r="O57" s="724"/>
      <c r="P57" s="724"/>
      <c r="Q57" s="725">
        <f t="shared" ref="Q57:Q59" si="57">+N57+O57+P57</f>
        <v>0</v>
      </c>
      <c r="R57" s="726">
        <v>0</v>
      </c>
      <c r="S57" s="727"/>
      <c r="T57" s="727"/>
      <c r="U57" s="728">
        <f>+R57+S57+T57</f>
        <v>0</v>
      </c>
      <c r="V57" s="723">
        <f t="shared" ref="V57:V59" si="58">SUM(J57-N57+R57)</f>
        <v>48753333</v>
      </c>
      <c r="W57" s="724">
        <f t="shared" ref="W57:W59" si="59">SUM(K57-O57+S57)</f>
        <v>0</v>
      </c>
      <c r="X57" s="724">
        <f t="shared" ref="X57:X59" si="60">SUM(L57-P57+T57)</f>
        <v>0</v>
      </c>
      <c r="Y57" s="732">
        <f t="shared" ref="Y57:Y59" si="61">V57+W57+X57</f>
        <v>48753333</v>
      </c>
    </row>
    <row r="58" spans="1:25" ht="54.95" customHeight="1">
      <c r="A58" s="942"/>
      <c r="B58" s="942"/>
      <c r="C58" s="713" t="s">
        <v>537</v>
      </c>
      <c r="D58" s="702" t="s">
        <v>537</v>
      </c>
      <c r="E58" s="703" t="s">
        <v>676</v>
      </c>
      <c r="F58" s="708" t="s">
        <v>710</v>
      </c>
      <c r="G58" s="712" t="s">
        <v>656</v>
      </c>
      <c r="H58" s="756" t="s">
        <v>657</v>
      </c>
      <c r="I58" s="710" t="s">
        <v>646</v>
      </c>
      <c r="J58" s="738">
        <v>0</v>
      </c>
      <c r="K58" s="727">
        <v>0</v>
      </c>
      <c r="L58" s="725">
        <v>0</v>
      </c>
      <c r="M58" s="725">
        <f t="shared" si="13"/>
        <v>0</v>
      </c>
      <c r="N58" s="739"/>
      <c r="O58" s="727">
        <v>0</v>
      </c>
      <c r="P58" s="724"/>
      <c r="Q58" s="725">
        <f t="shared" si="57"/>
        <v>0</v>
      </c>
      <c r="R58" s="726"/>
      <c r="S58" s="724"/>
      <c r="T58" s="724"/>
      <c r="U58" s="725"/>
      <c r="V58" s="723">
        <f t="shared" si="58"/>
        <v>0</v>
      </c>
      <c r="W58" s="724">
        <f t="shared" si="59"/>
        <v>0</v>
      </c>
      <c r="X58" s="724">
        <f t="shared" si="60"/>
        <v>0</v>
      </c>
      <c r="Y58" s="732">
        <f t="shared" si="61"/>
        <v>0</v>
      </c>
    </row>
    <row r="59" spans="1:25" ht="54.95" customHeight="1">
      <c r="A59" s="942"/>
      <c r="B59" s="942"/>
      <c r="C59" s="713" t="s">
        <v>537</v>
      </c>
      <c r="D59" s="702" t="s">
        <v>537</v>
      </c>
      <c r="E59" s="703" t="s">
        <v>676</v>
      </c>
      <c r="F59" s="708" t="s">
        <v>710</v>
      </c>
      <c r="G59" s="711" t="s">
        <v>658</v>
      </c>
      <c r="H59" s="756" t="s">
        <v>659</v>
      </c>
      <c r="I59" s="710" t="s">
        <v>646</v>
      </c>
      <c r="J59" s="738">
        <v>0</v>
      </c>
      <c r="K59" s="727">
        <v>0</v>
      </c>
      <c r="L59" s="725">
        <v>0</v>
      </c>
      <c r="M59" s="725">
        <f t="shared" si="13"/>
        <v>0</v>
      </c>
      <c r="N59" s="739"/>
      <c r="O59" s="727">
        <v>0</v>
      </c>
      <c r="P59" s="724"/>
      <c r="Q59" s="725">
        <f t="shared" si="57"/>
        <v>0</v>
      </c>
      <c r="R59" s="726"/>
      <c r="S59" s="724"/>
      <c r="T59" s="724"/>
      <c r="U59" s="725"/>
      <c r="V59" s="723">
        <f t="shared" si="58"/>
        <v>0</v>
      </c>
      <c r="W59" s="724">
        <f t="shared" si="59"/>
        <v>0</v>
      </c>
      <c r="X59" s="724">
        <f t="shared" si="60"/>
        <v>0</v>
      </c>
      <c r="Y59" s="732">
        <f t="shared" si="61"/>
        <v>0</v>
      </c>
    </row>
    <row r="60" spans="1:25" s="698" customFormat="1" ht="12" customHeight="1">
      <c r="A60" s="942"/>
      <c r="B60" s="942"/>
      <c r="C60" s="937" t="s">
        <v>680</v>
      </c>
      <c r="D60" s="937"/>
      <c r="E60" s="937"/>
      <c r="F60" s="937"/>
      <c r="G60" s="937"/>
      <c r="H60" s="937"/>
      <c r="I60" s="937"/>
      <c r="J60" s="730">
        <f>SUM(J56:J59)</f>
        <v>421753333</v>
      </c>
      <c r="K60" s="730">
        <f t="shared" ref="K60:Y60" si="62">SUM(K56:K59)</f>
        <v>0</v>
      </c>
      <c r="L60" s="730">
        <f t="shared" si="62"/>
        <v>0</v>
      </c>
      <c r="M60" s="730">
        <f t="shared" si="62"/>
        <v>421753333</v>
      </c>
      <c r="N60" s="730">
        <f t="shared" si="62"/>
        <v>0</v>
      </c>
      <c r="O60" s="730">
        <f t="shared" si="62"/>
        <v>0</v>
      </c>
      <c r="P60" s="730">
        <f t="shared" si="62"/>
        <v>0</v>
      </c>
      <c r="Q60" s="730">
        <f t="shared" si="62"/>
        <v>0</v>
      </c>
      <c r="R60" s="730">
        <f t="shared" si="62"/>
        <v>0</v>
      </c>
      <c r="S60" s="730">
        <f t="shared" si="62"/>
        <v>0</v>
      </c>
      <c r="T60" s="730">
        <f t="shared" si="62"/>
        <v>0</v>
      </c>
      <c r="U60" s="730">
        <f t="shared" si="62"/>
        <v>0</v>
      </c>
      <c r="V60" s="730">
        <f t="shared" si="62"/>
        <v>421753333</v>
      </c>
      <c r="W60" s="730">
        <f t="shared" si="62"/>
        <v>0</v>
      </c>
      <c r="X60" s="730">
        <f t="shared" si="62"/>
        <v>0</v>
      </c>
      <c r="Y60" s="730">
        <f t="shared" si="62"/>
        <v>421753333</v>
      </c>
    </row>
    <row r="61" spans="1:25" s="699" customFormat="1" ht="24.95" customHeight="1">
      <c r="A61" s="942"/>
      <c r="B61" s="942"/>
      <c r="C61" s="936" t="s">
        <v>640</v>
      </c>
      <c r="D61" s="936"/>
      <c r="E61" s="936"/>
      <c r="F61" s="936"/>
      <c r="G61" s="936"/>
      <c r="H61" s="936"/>
      <c r="I61" s="936"/>
      <c r="J61" s="733">
        <f>J60</f>
        <v>421753333</v>
      </c>
      <c r="K61" s="733">
        <f t="shared" ref="K61:Y61" si="63">K60</f>
        <v>0</v>
      </c>
      <c r="L61" s="733">
        <f t="shared" si="63"/>
        <v>0</v>
      </c>
      <c r="M61" s="733">
        <f t="shared" si="63"/>
        <v>421753333</v>
      </c>
      <c r="N61" s="733">
        <f t="shared" si="63"/>
        <v>0</v>
      </c>
      <c r="O61" s="733">
        <f t="shared" si="63"/>
        <v>0</v>
      </c>
      <c r="P61" s="733">
        <f t="shared" si="63"/>
        <v>0</v>
      </c>
      <c r="Q61" s="733">
        <f t="shared" si="63"/>
        <v>0</v>
      </c>
      <c r="R61" s="733">
        <f t="shared" si="63"/>
        <v>0</v>
      </c>
      <c r="S61" s="733">
        <f t="shared" si="63"/>
        <v>0</v>
      </c>
      <c r="T61" s="733">
        <f t="shared" si="63"/>
        <v>0</v>
      </c>
      <c r="U61" s="733">
        <f t="shared" si="63"/>
        <v>0</v>
      </c>
      <c r="V61" s="733">
        <f t="shared" si="63"/>
        <v>421753333</v>
      </c>
      <c r="W61" s="733">
        <f t="shared" si="63"/>
        <v>0</v>
      </c>
      <c r="X61" s="733">
        <f t="shared" si="63"/>
        <v>0</v>
      </c>
      <c r="Y61" s="733">
        <f t="shared" si="63"/>
        <v>421753333</v>
      </c>
    </row>
    <row r="62" spans="1:25" s="698" customFormat="1" ht="37.5" customHeight="1">
      <c r="A62" s="942"/>
      <c r="B62" s="941" t="s">
        <v>641</v>
      </c>
      <c r="C62" s="941"/>
      <c r="D62" s="941"/>
      <c r="E62" s="941"/>
      <c r="F62" s="941"/>
      <c r="G62" s="941"/>
      <c r="H62" s="941"/>
      <c r="I62" s="941"/>
      <c r="J62" s="740">
        <f>J39+J55+J61</f>
        <v>1474548683</v>
      </c>
      <c r="K62" s="740">
        <f>K39+K55+K61</f>
        <v>119104160</v>
      </c>
      <c r="L62" s="740">
        <f>L39+L55+L61</f>
        <v>0</v>
      </c>
      <c r="M62" s="740">
        <f>M39+M55+M61</f>
        <v>1593652843</v>
      </c>
      <c r="N62" s="740">
        <f t="shared" ref="N62:U62" si="64">N39+N55+N61</f>
        <v>0</v>
      </c>
      <c r="O62" s="740">
        <f t="shared" si="64"/>
        <v>0</v>
      </c>
      <c r="P62" s="740">
        <f t="shared" si="64"/>
        <v>0</v>
      </c>
      <c r="Q62" s="740">
        <f t="shared" si="64"/>
        <v>0</v>
      </c>
      <c r="R62" s="740">
        <f>R39+R55+R61</f>
        <v>0</v>
      </c>
      <c r="S62" s="740">
        <f t="shared" si="64"/>
        <v>0</v>
      </c>
      <c r="T62" s="740">
        <f t="shared" si="64"/>
        <v>0</v>
      </c>
      <c r="U62" s="740">
        <f t="shared" si="64"/>
        <v>0</v>
      </c>
      <c r="V62" s="740">
        <f>V39+V55+V61</f>
        <v>1474548683</v>
      </c>
      <c r="W62" s="740">
        <f>W39+W55+W61</f>
        <v>119104160</v>
      </c>
      <c r="X62" s="740">
        <f>X39+X55+X61</f>
        <v>0</v>
      </c>
      <c r="Y62" s="740">
        <f>Y39+Y55+Y61</f>
        <v>1593652843</v>
      </c>
    </row>
    <row r="63" spans="1:25" ht="54.6" customHeight="1">
      <c r="A63" s="942" t="s">
        <v>526</v>
      </c>
      <c r="B63" s="942" t="s">
        <v>569</v>
      </c>
      <c r="C63" s="713" t="s">
        <v>538</v>
      </c>
      <c r="D63" s="702" t="s">
        <v>538</v>
      </c>
      <c r="E63" s="703" t="s">
        <v>682</v>
      </c>
      <c r="F63" s="714" t="s">
        <v>681</v>
      </c>
      <c r="G63" s="709" t="s">
        <v>677</v>
      </c>
      <c r="H63" s="756" t="s">
        <v>678</v>
      </c>
      <c r="I63" s="715" t="s">
        <v>683</v>
      </c>
      <c r="J63" s="731">
        <v>602430000</v>
      </c>
      <c r="K63" s="741">
        <v>0</v>
      </c>
      <c r="L63" s="725">
        <v>0</v>
      </c>
      <c r="M63" s="725">
        <f t="shared" ref="M63:M68" si="65">SUM(J63:L63)</f>
        <v>602430000</v>
      </c>
      <c r="N63" s="726"/>
      <c r="O63" s="724"/>
      <c r="P63" s="724">
        <v>0</v>
      </c>
      <c r="Q63" s="725">
        <f>+N63+O63+P63</f>
        <v>0</v>
      </c>
      <c r="R63" s="726"/>
      <c r="S63" s="724">
        <v>0</v>
      </c>
      <c r="T63" s="724">
        <v>0</v>
      </c>
      <c r="U63" s="725">
        <f>+R63+S63+T63</f>
        <v>0</v>
      </c>
      <c r="V63" s="723">
        <f t="shared" ref="V63:X68" si="66">SUM(J63-N63+R63)</f>
        <v>602430000</v>
      </c>
      <c r="W63" s="724">
        <f t="shared" si="66"/>
        <v>0</v>
      </c>
      <c r="X63" s="724">
        <f t="shared" si="66"/>
        <v>0</v>
      </c>
      <c r="Y63" s="742">
        <f>V63+W63+X63</f>
        <v>602430000</v>
      </c>
    </row>
    <row r="64" spans="1:25" ht="54.6" customHeight="1">
      <c r="A64" s="942"/>
      <c r="B64" s="942"/>
      <c r="C64" s="713" t="s">
        <v>538</v>
      </c>
      <c r="D64" s="702" t="s">
        <v>538</v>
      </c>
      <c r="E64" s="703" t="s">
        <v>682</v>
      </c>
      <c r="F64" s="714" t="s">
        <v>681</v>
      </c>
      <c r="G64" s="711" t="s">
        <v>658</v>
      </c>
      <c r="H64" s="756" t="s">
        <v>659</v>
      </c>
      <c r="I64" s="715" t="s">
        <v>683</v>
      </c>
      <c r="J64" s="731">
        <v>60613166</v>
      </c>
      <c r="K64" s="741">
        <v>0</v>
      </c>
      <c r="L64" s="725">
        <v>0</v>
      </c>
      <c r="M64" s="725">
        <f t="shared" si="65"/>
        <v>60613166</v>
      </c>
      <c r="N64" s="726">
        <v>0</v>
      </c>
      <c r="O64" s="724"/>
      <c r="P64" s="724"/>
      <c r="Q64" s="725">
        <f t="shared" ref="Q64:Q68" si="67">+N64+O64+P64</f>
        <v>0</v>
      </c>
      <c r="R64" s="726">
        <v>0</v>
      </c>
      <c r="S64" s="727"/>
      <c r="T64" s="727"/>
      <c r="U64" s="728">
        <f t="shared" ref="U64:U68" si="68">+R64+S64+T64</f>
        <v>0</v>
      </c>
      <c r="V64" s="723">
        <f t="shared" si="66"/>
        <v>60613166</v>
      </c>
      <c r="W64" s="724">
        <f t="shared" si="66"/>
        <v>0</v>
      </c>
      <c r="X64" s="724">
        <f t="shared" si="66"/>
        <v>0</v>
      </c>
      <c r="Y64" s="742">
        <f t="shared" ref="Y64:Y68" si="69">V64+W64+X64</f>
        <v>60613166</v>
      </c>
    </row>
    <row r="65" spans="1:25" ht="54.6" customHeight="1">
      <c r="A65" s="942"/>
      <c r="B65" s="942"/>
      <c r="C65" s="713" t="s">
        <v>538</v>
      </c>
      <c r="D65" s="702" t="s">
        <v>538</v>
      </c>
      <c r="E65" s="703" t="s">
        <v>682</v>
      </c>
      <c r="F65" s="714" t="s">
        <v>721</v>
      </c>
      <c r="G65" s="711" t="s">
        <v>658</v>
      </c>
      <c r="H65" s="756" t="s">
        <v>659</v>
      </c>
      <c r="I65" s="752" t="s">
        <v>646</v>
      </c>
      <c r="J65" s="751"/>
      <c r="K65" s="753">
        <v>40000000</v>
      </c>
      <c r="L65" s="728"/>
      <c r="M65" s="728">
        <f t="shared" si="65"/>
        <v>40000000</v>
      </c>
      <c r="N65" s="726">
        <v>0</v>
      </c>
      <c r="O65" s="727">
        <v>0</v>
      </c>
      <c r="P65" s="727">
        <v>0</v>
      </c>
      <c r="Q65" s="728">
        <f t="shared" si="67"/>
        <v>0</v>
      </c>
      <c r="R65" s="726">
        <v>0</v>
      </c>
      <c r="S65" s="728">
        <v>0</v>
      </c>
      <c r="T65" s="727"/>
      <c r="U65" s="728">
        <f t="shared" si="68"/>
        <v>0</v>
      </c>
      <c r="V65" s="723">
        <f t="shared" ref="V65:V66" si="70">SUM(J65-N65+R65)</f>
        <v>0</v>
      </c>
      <c r="W65" s="727">
        <f t="shared" ref="W65:W66" si="71">SUM(K65-O65+S65)</f>
        <v>40000000</v>
      </c>
      <c r="X65" s="727">
        <f t="shared" ref="X65:X66" si="72">SUM(L65-P65+T65)</f>
        <v>0</v>
      </c>
      <c r="Y65" s="742">
        <f t="shared" ref="Y65:Y66" si="73">V65+W65+X65</f>
        <v>40000000</v>
      </c>
    </row>
    <row r="66" spans="1:25" ht="54.6" customHeight="1">
      <c r="A66" s="942"/>
      <c r="B66" s="942"/>
      <c r="C66" s="713" t="s">
        <v>538</v>
      </c>
      <c r="D66" s="702" t="s">
        <v>538</v>
      </c>
      <c r="E66" s="703" t="s">
        <v>682</v>
      </c>
      <c r="F66" s="714" t="s">
        <v>721</v>
      </c>
      <c r="G66" s="709" t="s">
        <v>677</v>
      </c>
      <c r="H66" s="756" t="s">
        <v>678</v>
      </c>
      <c r="I66" s="754" t="s">
        <v>683</v>
      </c>
      <c r="J66" s="751"/>
      <c r="K66" s="753">
        <v>850200000</v>
      </c>
      <c r="L66" s="728"/>
      <c r="M66" s="728">
        <f t="shared" si="65"/>
        <v>850200000</v>
      </c>
      <c r="N66" s="726">
        <v>0</v>
      </c>
      <c r="O66" s="727">
        <v>0</v>
      </c>
      <c r="P66" s="727">
        <v>0</v>
      </c>
      <c r="Q66" s="728">
        <f t="shared" si="67"/>
        <v>0</v>
      </c>
      <c r="R66" s="726">
        <v>0</v>
      </c>
      <c r="S66" s="728">
        <v>0</v>
      </c>
      <c r="T66" s="727"/>
      <c r="U66" s="728">
        <f t="shared" si="68"/>
        <v>0</v>
      </c>
      <c r="V66" s="723">
        <f t="shared" si="70"/>
        <v>0</v>
      </c>
      <c r="W66" s="727">
        <f t="shared" si="71"/>
        <v>850200000</v>
      </c>
      <c r="X66" s="727">
        <f t="shared" si="72"/>
        <v>0</v>
      </c>
      <c r="Y66" s="742">
        <f t="shared" si="73"/>
        <v>850200000</v>
      </c>
    </row>
    <row r="67" spans="1:25" ht="54.6" customHeight="1">
      <c r="A67" s="942"/>
      <c r="B67" s="942"/>
      <c r="C67" s="713" t="s">
        <v>538</v>
      </c>
      <c r="D67" s="702" t="s">
        <v>538</v>
      </c>
      <c r="E67" s="703" t="s">
        <v>682</v>
      </c>
      <c r="F67" s="714" t="s">
        <v>711</v>
      </c>
      <c r="G67" s="712" t="s">
        <v>656</v>
      </c>
      <c r="H67" s="756" t="s">
        <v>657</v>
      </c>
      <c r="I67" s="710" t="s">
        <v>684</v>
      </c>
      <c r="J67" s="731">
        <v>0</v>
      </c>
      <c r="K67" s="727">
        <v>0</v>
      </c>
      <c r="L67" s="725">
        <v>0</v>
      </c>
      <c r="M67" s="725">
        <f t="shared" si="65"/>
        <v>0</v>
      </c>
      <c r="N67" s="726"/>
      <c r="O67" s="727">
        <v>0</v>
      </c>
      <c r="P67" s="724"/>
      <c r="Q67" s="725">
        <f t="shared" si="67"/>
        <v>0</v>
      </c>
      <c r="R67" s="726"/>
      <c r="S67" s="724"/>
      <c r="T67" s="724"/>
      <c r="U67" s="725">
        <f t="shared" si="68"/>
        <v>0</v>
      </c>
      <c r="V67" s="723">
        <f t="shared" si="66"/>
        <v>0</v>
      </c>
      <c r="W67" s="724">
        <f t="shared" si="66"/>
        <v>0</v>
      </c>
      <c r="X67" s="724">
        <f t="shared" si="66"/>
        <v>0</v>
      </c>
      <c r="Y67" s="742">
        <f t="shared" si="69"/>
        <v>0</v>
      </c>
    </row>
    <row r="68" spans="1:25" ht="54.6" customHeight="1">
      <c r="A68" s="942"/>
      <c r="B68" s="942"/>
      <c r="C68" s="713" t="s">
        <v>538</v>
      </c>
      <c r="D68" s="702" t="s">
        <v>538</v>
      </c>
      <c r="E68" s="703" t="s">
        <v>682</v>
      </c>
      <c r="F68" s="714" t="s">
        <v>711</v>
      </c>
      <c r="G68" s="711" t="s">
        <v>658</v>
      </c>
      <c r="H68" s="756" t="s">
        <v>659</v>
      </c>
      <c r="I68" s="710" t="s">
        <v>684</v>
      </c>
      <c r="J68" s="731">
        <v>0</v>
      </c>
      <c r="K68" s="727">
        <v>0</v>
      </c>
      <c r="L68" s="725">
        <v>0</v>
      </c>
      <c r="M68" s="725">
        <f t="shared" si="65"/>
        <v>0</v>
      </c>
      <c r="N68" s="726"/>
      <c r="O68" s="727">
        <v>0</v>
      </c>
      <c r="P68" s="724"/>
      <c r="Q68" s="725">
        <f t="shared" si="67"/>
        <v>0</v>
      </c>
      <c r="R68" s="726"/>
      <c r="S68" s="724"/>
      <c r="T68" s="724"/>
      <c r="U68" s="725">
        <f t="shared" si="68"/>
        <v>0</v>
      </c>
      <c r="V68" s="723">
        <f t="shared" si="66"/>
        <v>0</v>
      </c>
      <c r="W68" s="724">
        <f t="shared" si="66"/>
        <v>0</v>
      </c>
      <c r="X68" s="724">
        <f t="shared" si="66"/>
        <v>0</v>
      </c>
      <c r="Y68" s="742">
        <f t="shared" si="69"/>
        <v>0</v>
      </c>
    </row>
    <row r="69" spans="1:25" s="698" customFormat="1" ht="12" customHeight="1">
      <c r="A69" s="942"/>
      <c r="B69" s="942"/>
      <c r="C69" s="937" t="s">
        <v>685</v>
      </c>
      <c r="D69" s="937"/>
      <c r="E69" s="937"/>
      <c r="F69" s="937"/>
      <c r="G69" s="937"/>
      <c r="H69" s="937"/>
      <c r="I69" s="937"/>
      <c r="J69" s="730">
        <f>SUM(J63:J68)</f>
        <v>663043166</v>
      </c>
      <c r="K69" s="730">
        <f t="shared" ref="K69:Y69" si="74">SUM(K63:K68)</f>
        <v>890200000</v>
      </c>
      <c r="L69" s="730">
        <f t="shared" si="74"/>
        <v>0</v>
      </c>
      <c r="M69" s="730">
        <f t="shared" si="74"/>
        <v>1553243166</v>
      </c>
      <c r="N69" s="730">
        <f t="shared" si="74"/>
        <v>0</v>
      </c>
      <c r="O69" s="730">
        <f t="shared" si="74"/>
        <v>0</v>
      </c>
      <c r="P69" s="730">
        <f t="shared" si="74"/>
        <v>0</v>
      </c>
      <c r="Q69" s="730">
        <f t="shared" si="74"/>
        <v>0</v>
      </c>
      <c r="R69" s="730">
        <f t="shared" si="74"/>
        <v>0</v>
      </c>
      <c r="S69" s="730">
        <f t="shared" si="74"/>
        <v>0</v>
      </c>
      <c r="T69" s="730">
        <f t="shared" si="74"/>
        <v>0</v>
      </c>
      <c r="U69" s="730">
        <f t="shared" si="74"/>
        <v>0</v>
      </c>
      <c r="V69" s="730">
        <f t="shared" si="74"/>
        <v>663043166</v>
      </c>
      <c r="W69" s="730">
        <f t="shared" si="74"/>
        <v>890200000</v>
      </c>
      <c r="X69" s="730">
        <f t="shared" si="74"/>
        <v>0</v>
      </c>
      <c r="Y69" s="730">
        <f t="shared" si="74"/>
        <v>1553243166</v>
      </c>
    </row>
    <row r="70" spans="1:25" s="699" customFormat="1" ht="24.95" customHeight="1">
      <c r="A70" s="942"/>
      <c r="B70" s="942"/>
      <c r="C70" s="936" t="s">
        <v>642</v>
      </c>
      <c r="D70" s="936"/>
      <c r="E70" s="936"/>
      <c r="F70" s="936"/>
      <c r="G70" s="936"/>
      <c r="H70" s="936"/>
      <c r="I70" s="936"/>
      <c r="J70" s="733">
        <f>J69</f>
        <v>663043166</v>
      </c>
      <c r="K70" s="733">
        <f t="shared" ref="K70:Y70" si="75">K69</f>
        <v>890200000</v>
      </c>
      <c r="L70" s="733">
        <f t="shared" si="75"/>
        <v>0</v>
      </c>
      <c r="M70" s="733">
        <f t="shared" si="75"/>
        <v>1553243166</v>
      </c>
      <c r="N70" s="733">
        <f t="shared" si="75"/>
        <v>0</v>
      </c>
      <c r="O70" s="733">
        <f t="shared" si="75"/>
        <v>0</v>
      </c>
      <c r="P70" s="733">
        <f t="shared" si="75"/>
        <v>0</v>
      </c>
      <c r="Q70" s="733">
        <f t="shared" si="75"/>
        <v>0</v>
      </c>
      <c r="R70" s="733">
        <f t="shared" si="75"/>
        <v>0</v>
      </c>
      <c r="S70" s="733">
        <f t="shared" si="75"/>
        <v>0</v>
      </c>
      <c r="T70" s="733">
        <f t="shared" si="75"/>
        <v>0</v>
      </c>
      <c r="U70" s="733">
        <f t="shared" si="75"/>
        <v>0</v>
      </c>
      <c r="V70" s="733">
        <f t="shared" si="75"/>
        <v>663043166</v>
      </c>
      <c r="W70" s="733">
        <f t="shared" si="75"/>
        <v>890200000</v>
      </c>
      <c r="X70" s="733">
        <f t="shared" si="75"/>
        <v>0</v>
      </c>
      <c r="Y70" s="733">
        <f t="shared" si="75"/>
        <v>1553243166</v>
      </c>
    </row>
    <row r="71" spans="1:25" ht="53.25" customHeight="1">
      <c r="A71" s="942"/>
      <c r="B71" s="942"/>
      <c r="C71" s="713" t="s">
        <v>539</v>
      </c>
      <c r="D71" s="702" t="s">
        <v>539</v>
      </c>
      <c r="E71" s="703" t="s">
        <v>687</v>
      </c>
      <c r="F71" s="703" t="s">
        <v>686</v>
      </c>
      <c r="G71" s="709" t="s">
        <v>677</v>
      </c>
      <c r="H71" s="756" t="s">
        <v>678</v>
      </c>
      <c r="I71" s="710" t="s">
        <v>674</v>
      </c>
      <c r="J71" s="738">
        <v>616757600</v>
      </c>
      <c r="K71" s="728">
        <v>0</v>
      </c>
      <c r="L71" s="728">
        <v>0</v>
      </c>
      <c r="M71" s="725">
        <f>SUM(J71:L71)</f>
        <v>616757600</v>
      </c>
      <c r="N71" s="726">
        <v>0</v>
      </c>
      <c r="O71" s="727">
        <v>0</v>
      </c>
      <c r="P71" s="727">
        <v>0</v>
      </c>
      <c r="Q71" s="728">
        <f>+N71+O71+P71</f>
        <v>0</v>
      </c>
      <c r="R71" s="726">
        <v>0</v>
      </c>
      <c r="S71" s="727">
        <v>0</v>
      </c>
      <c r="T71" s="727">
        <v>0</v>
      </c>
      <c r="U71" s="728">
        <f>+R71+S71+T71</f>
        <v>0</v>
      </c>
      <c r="V71" s="723">
        <f>SUM(J71-N71+R71)</f>
        <v>616757600</v>
      </c>
      <c r="W71" s="724">
        <f>SUM(K71-O71+S71)</f>
        <v>0</v>
      </c>
      <c r="X71" s="724">
        <f>SUM(L71-P71+T71)</f>
        <v>0</v>
      </c>
      <c r="Y71" s="742">
        <f>V71+W71+X71</f>
        <v>616757600</v>
      </c>
    </row>
    <row r="72" spans="1:25" ht="53.25" customHeight="1">
      <c r="A72" s="942"/>
      <c r="B72" s="942"/>
      <c r="C72" s="713" t="s">
        <v>539</v>
      </c>
      <c r="D72" s="702" t="s">
        <v>539</v>
      </c>
      <c r="E72" s="703" t="s">
        <v>687</v>
      </c>
      <c r="F72" s="703" t="s">
        <v>686</v>
      </c>
      <c r="G72" s="711" t="s">
        <v>658</v>
      </c>
      <c r="H72" s="756" t="s">
        <v>659</v>
      </c>
      <c r="I72" s="710" t="s">
        <v>674</v>
      </c>
      <c r="J72" s="738">
        <v>60670006</v>
      </c>
      <c r="K72" s="728">
        <v>0</v>
      </c>
      <c r="L72" s="728">
        <v>0</v>
      </c>
      <c r="M72" s="725">
        <f t="shared" ref="M72:M75" si="76">SUM(J72:L72)</f>
        <v>60670006</v>
      </c>
      <c r="N72" s="726"/>
      <c r="O72" s="727"/>
      <c r="P72" s="727"/>
      <c r="Q72" s="728">
        <f t="shared" ref="Q72:Q75" si="77">+N72+O72+P72</f>
        <v>0</v>
      </c>
      <c r="R72" s="726">
        <v>0</v>
      </c>
      <c r="S72" s="727"/>
      <c r="T72" s="727"/>
      <c r="U72" s="728">
        <f t="shared" ref="U72:U75" si="78">+R72+S72+T72</f>
        <v>0</v>
      </c>
      <c r="V72" s="723">
        <f t="shared" ref="V72:V75" si="79">SUM(J72-N72+R72)</f>
        <v>60670006</v>
      </c>
      <c r="W72" s="724">
        <f t="shared" ref="W72:W75" si="80">SUM(K72-O72+S72)</f>
        <v>0</v>
      </c>
      <c r="X72" s="724">
        <f t="shared" ref="X72:X75" si="81">SUM(L72-P72+T72)</f>
        <v>0</v>
      </c>
      <c r="Y72" s="742">
        <f t="shared" ref="Y72:Y75" si="82">V72+W72+X72</f>
        <v>60670006</v>
      </c>
    </row>
    <row r="73" spans="1:25" ht="53.25" customHeight="1">
      <c r="A73" s="942"/>
      <c r="B73" s="942"/>
      <c r="C73" s="713" t="s">
        <v>539</v>
      </c>
      <c r="D73" s="702" t="s">
        <v>539</v>
      </c>
      <c r="E73" s="703" t="s">
        <v>687</v>
      </c>
      <c r="F73" s="703" t="s">
        <v>722</v>
      </c>
      <c r="G73" s="709" t="s">
        <v>677</v>
      </c>
      <c r="H73" s="756" t="s">
        <v>678</v>
      </c>
      <c r="I73" s="752" t="s">
        <v>674</v>
      </c>
      <c r="J73" s="755">
        <v>0</v>
      </c>
      <c r="K73" s="728">
        <v>470366767</v>
      </c>
      <c r="L73" s="728">
        <v>0</v>
      </c>
      <c r="M73" s="728">
        <f t="shared" si="76"/>
        <v>470366767</v>
      </c>
      <c r="N73" s="726">
        <v>0</v>
      </c>
      <c r="O73" s="727">
        <v>0</v>
      </c>
      <c r="P73" s="727">
        <v>0</v>
      </c>
      <c r="Q73" s="728">
        <f t="shared" si="77"/>
        <v>0</v>
      </c>
      <c r="R73" s="726">
        <v>0</v>
      </c>
      <c r="S73" s="723">
        <v>0</v>
      </c>
      <c r="T73" s="727">
        <v>0</v>
      </c>
      <c r="U73" s="728">
        <f t="shared" si="78"/>
        <v>0</v>
      </c>
      <c r="V73" s="723">
        <f t="shared" ref="V73" si="83">SUM(J73-N73+R73)</f>
        <v>0</v>
      </c>
      <c r="W73" s="727">
        <f t="shared" ref="W73" si="84">SUM(K73-O73+S73)</f>
        <v>470366767</v>
      </c>
      <c r="X73" s="727">
        <f t="shared" ref="X73" si="85">SUM(L73-P73+T73)</f>
        <v>0</v>
      </c>
      <c r="Y73" s="742">
        <f t="shared" ref="Y73" si="86">V73+W73+X73</f>
        <v>470366767</v>
      </c>
    </row>
    <row r="74" spans="1:25" ht="53.25" customHeight="1">
      <c r="A74" s="942"/>
      <c r="B74" s="942"/>
      <c r="C74" s="713" t="s">
        <v>539</v>
      </c>
      <c r="D74" s="702" t="s">
        <v>539</v>
      </c>
      <c r="E74" s="703" t="s">
        <v>687</v>
      </c>
      <c r="F74" s="703" t="s">
        <v>712</v>
      </c>
      <c r="G74" s="712" t="s">
        <v>656</v>
      </c>
      <c r="H74" s="756" t="s">
        <v>657</v>
      </c>
      <c r="I74" s="710" t="s">
        <v>646</v>
      </c>
      <c r="J74" s="738">
        <v>0</v>
      </c>
      <c r="K74" s="727">
        <v>0</v>
      </c>
      <c r="L74" s="728">
        <v>0</v>
      </c>
      <c r="M74" s="725">
        <f t="shared" si="76"/>
        <v>0</v>
      </c>
      <c r="N74" s="726"/>
      <c r="O74" s="727">
        <v>0</v>
      </c>
      <c r="P74" s="724"/>
      <c r="Q74" s="725">
        <f t="shared" si="77"/>
        <v>0</v>
      </c>
      <c r="R74" s="726"/>
      <c r="S74" s="724"/>
      <c r="T74" s="724"/>
      <c r="U74" s="725">
        <f t="shared" si="78"/>
        <v>0</v>
      </c>
      <c r="V74" s="723">
        <f t="shared" si="79"/>
        <v>0</v>
      </c>
      <c r="W74" s="724">
        <f t="shared" si="80"/>
        <v>0</v>
      </c>
      <c r="X74" s="724">
        <f t="shared" si="81"/>
        <v>0</v>
      </c>
      <c r="Y74" s="742">
        <f t="shared" si="82"/>
        <v>0</v>
      </c>
    </row>
    <row r="75" spans="1:25" ht="53.25" customHeight="1">
      <c r="A75" s="942"/>
      <c r="B75" s="942"/>
      <c r="C75" s="713" t="s">
        <v>539</v>
      </c>
      <c r="D75" s="702" t="s">
        <v>539</v>
      </c>
      <c r="E75" s="703" t="s">
        <v>687</v>
      </c>
      <c r="F75" s="703" t="s">
        <v>712</v>
      </c>
      <c r="G75" s="711" t="s">
        <v>658</v>
      </c>
      <c r="H75" s="756" t="s">
        <v>659</v>
      </c>
      <c r="I75" s="710" t="s">
        <v>646</v>
      </c>
      <c r="J75" s="738">
        <v>0</v>
      </c>
      <c r="K75" s="727">
        <v>0</v>
      </c>
      <c r="L75" s="728">
        <v>0</v>
      </c>
      <c r="M75" s="725">
        <f t="shared" si="76"/>
        <v>0</v>
      </c>
      <c r="N75" s="726"/>
      <c r="O75" s="727">
        <v>0</v>
      </c>
      <c r="P75" s="724"/>
      <c r="Q75" s="725">
        <f t="shared" si="77"/>
        <v>0</v>
      </c>
      <c r="R75" s="726"/>
      <c r="S75" s="724"/>
      <c r="T75" s="724"/>
      <c r="U75" s="725">
        <f t="shared" si="78"/>
        <v>0</v>
      </c>
      <c r="V75" s="723">
        <f t="shared" si="79"/>
        <v>0</v>
      </c>
      <c r="W75" s="724">
        <f t="shared" si="80"/>
        <v>0</v>
      </c>
      <c r="X75" s="724">
        <f t="shared" si="81"/>
        <v>0</v>
      </c>
      <c r="Y75" s="742">
        <f t="shared" si="82"/>
        <v>0</v>
      </c>
    </row>
    <row r="76" spans="1:25" s="698" customFormat="1" ht="12" customHeight="1">
      <c r="A76" s="942"/>
      <c r="B76" s="942"/>
      <c r="C76" s="937" t="s">
        <v>688</v>
      </c>
      <c r="D76" s="937"/>
      <c r="E76" s="937"/>
      <c r="F76" s="937"/>
      <c r="G76" s="937"/>
      <c r="H76" s="937"/>
      <c r="I76" s="937"/>
      <c r="J76" s="730">
        <f>SUM(J71:J75)</f>
        <v>677427606</v>
      </c>
      <c r="K76" s="730">
        <f t="shared" ref="K76:Y76" si="87">SUM(K71:K75)</f>
        <v>470366767</v>
      </c>
      <c r="L76" s="730">
        <f t="shared" si="87"/>
        <v>0</v>
      </c>
      <c r="M76" s="730">
        <f t="shared" si="87"/>
        <v>1147794373</v>
      </c>
      <c r="N76" s="730">
        <f t="shared" si="87"/>
        <v>0</v>
      </c>
      <c r="O76" s="730">
        <f t="shared" si="87"/>
        <v>0</v>
      </c>
      <c r="P76" s="730">
        <f t="shared" si="87"/>
        <v>0</v>
      </c>
      <c r="Q76" s="730">
        <f t="shared" si="87"/>
        <v>0</v>
      </c>
      <c r="R76" s="730">
        <f t="shared" si="87"/>
        <v>0</v>
      </c>
      <c r="S76" s="730">
        <f t="shared" si="87"/>
        <v>0</v>
      </c>
      <c r="T76" s="730">
        <f t="shared" si="87"/>
        <v>0</v>
      </c>
      <c r="U76" s="730">
        <f t="shared" si="87"/>
        <v>0</v>
      </c>
      <c r="V76" s="730">
        <f t="shared" si="87"/>
        <v>677427606</v>
      </c>
      <c r="W76" s="730">
        <f t="shared" si="87"/>
        <v>470366767</v>
      </c>
      <c r="X76" s="730">
        <f t="shared" si="87"/>
        <v>0</v>
      </c>
      <c r="Y76" s="730">
        <f t="shared" si="87"/>
        <v>1147794373</v>
      </c>
    </row>
    <row r="77" spans="1:25" s="699" customFormat="1" ht="24.95" customHeight="1">
      <c r="A77" s="942"/>
      <c r="B77" s="942"/>
      <c r="C77" s="936" t="s">
        <v>636</v>
      </c>
      <c r="D77" s="936"/>
      <c r="E77" s="936"/>
      <c r="F77" s="936"/>
      <c r="G77" s="936"/>
      <c r="H77" s="936"/>
      <c r="I77" s="936"/>
      <c r="J77" s="733">
        <f>J76</f>
        <v>677427606</v>
      </c>
      <c r="K77" s="733">
        <f t="shared" ref="K77:Y77" si="88">K76</f>
        <v>470366767</v>
      </c>
      <c r="L77" s="733">
        <f t="shared" si="88"/>
        <v>0</v>
      </c>
      <c r="M77" s="733">
        <f t="shared" si="88"/>
        <v>1147794373</v>
      </c>
      <c r="N77" s="733">
        <f t="shared" si="88"/>
        <v>0</v>
      </c>
      <c r="O77" s="733">
        <f t="shared" si="88"/>
        <v>0</v>
      </c>
      <c r="P77" s="733">
        <f t="shared" si="88"/>
        <v>0</v>
      </c>
      <c r="Q77" s="733">
        <f t="shared" si="88"/>
        <v>0</v>
      </c>
      <c r="R77" s="733">
        <f t="shared" si="88"/>
        <v>0</v>
      </c>
      <c r="S77" s="733">
        <f t="shared" si="88"/>
        <v>0</v>
      </c>
      <c r="T77" s="733">
        <f t="shared" si="88"/>
        <v>0</v>
      </c>
      <c r="U77" s="733">
        <f t="shared" si="88"/>
        <v>0</v>
      </c>
      <c r="V77" s="733">
        <f t="shared" si="88"/>
        <v>677427606</v>
      </c>
      <c r="W77" s="733">
        <f t="shared" si="88"/>
        <v>470366767</v>
      </c>
      <c r="X77" s="733">
        <f t="shared" si="88"/>
        <v>0</v>
      </c>
      <c r="Y77" s="733">
        <f t="shared" si="88"/>
        <v>1147794373</v>
      </c>
    </row>
    <row r="78" spans="1:25" ht="56.25" customHeight="1">
      <c r="A78" s="942"/>
      <c r="B78" s="942"/>
      <c r="C78" s="716" t="s">
        <v>540</v>
      </c>
      <c r="D78" s="716" t="s">
        <v>540</v>
      </c>
      <c r="E78" s="703" t="s">
        <v>690</v>
      </c>
      <c r="F78" s="717" t="s">
        <v>689</v>
      </c>
      <c r="G78" s="709" t="s">
        <v>677</v>
      </c>
      <c r="H78" s="756" t="s">
        <v>678</v>
      </c>
      <c r="I78" s="715" t="s">
        <v>683</v>
      </c>
      <c r="J78" s="731">
        <v>690727806</v>
      </c>
      <c r="K78" s="724">
        <v>0</v>
      </c>
      <c r="L78" s="724">
        <v>0</v>
      </c>
      <c r="M78" s="725">
        <f>SUM(J78:L78)</f>
        <v>690727806</v>
      </c>
      <c r="N78" s="726">
        <v>0</v>
      </c>
      <c r="O78" s="727">
        <v>0</v>
      </c>
      <c r="P78" s="727">
        <v>0</v>
      </c>
      <c r="Q78" s="728">
        <f>+N78+O78+P78</f>
        <v>0</v>
      </c>
      <c r="R78" s="739">
        <v>0</v>
      </c>
      <c r="S78" s="727">
        <v>0</v>
      </c>
      <c r="T78" s="727">
        <v>0</v>
      </c>
      <c r="U78" s="728">
        <f>+R78+S78+T78</f>
        <v>0</v>
      </c>
      <c r="V78" s="723">
        <f>SUM(J78-N78+R78)</f>
        <v>690727806</v>
      </c>
      <c r="W78" s="724">
        <f>SUM(K78-O78+S78)</f>
        <v>0</v>
      </c>
      <c r="X78" s="724">
        <f>SUM(L78-P78+T78)</f>
        <v>0</v>
      </c>
      <c r="Y78" s="742">
        <f>V78+W78+X78</f>
        <v>690727806</v>
      </c>
    </row>
    <row r="79" spans="1:25" ht="56.25" customHeight="1">
      <c r="A79" s="942"/>
      <c r="B79" s="942"/>
      <c r="C79" s="716" t="s">
        <v>540</v>
      </c>
      <c r="D79" s="716" t="s">
        <v>540</v>
      </c>
      <c r="E79" s="703" t="s">
        <v>690</v>
      </c>
      <c r="F79" s="717" t="s">
        <v>689</v>
      </c>
      <c r="G79" s="711" t="s">
        <v>658</v>
      </c>
      <c r="H79" s="756" t="s">
        <v>659</v>
      </c>
      <c r="I79" s="715" t="s">
        <v>683</v>
      </c>
      <c r="J79" s="731">
        <v>60613173</v>
      </c>
      <c r="K79" s="724">
        <v>0</v>
      </c>
      <c r="L79" s="724">
        <v>0</v>
      </c>
      <c r="M79" s="725">
        <f t="shared" ref="M79:M81" si="89">SUM(J79:L79)</f>
        <v>60613173</v>
      </c>
      <c r="N79" s="726">
        <v>0</v>
      </c>
      <c r="O79" s="727"/>
      <c r="P79" s="727"/>
      <c r="Q79" s="728">
        <f t="shared" ref="Q79:Q81" si="90">+N79+O79+P79</f>
        <v>0</v>
      </c>
      <c r="R79" s="739">
        <v>0</v>
      </c>
      <c r="S79" s="727"/>
      <c r="T79" s="727"/>
      <c r="U79" s="728">
        <f t="shared" ref="U79:U81" si="91">+R79+S79+T79</f>
        <v>0</v>
      </c>
      <c r="V79" s="723">
        <f t="shared" ref="V79:V81" si="92">SUM(J79-N79+R79)</f>
        <v>60613173</v>
      </c>
      <c r="W79" s="724">
        <f t="shared" ref="W79:W81" si="93">SUM(K79-O79+S79)</f>
        <v>0</v>
      </c>
      <c r="X79" s="724">
        <f t="shared" ref="X79:X81" si="94">SUM(L79-P79+T79)</f>
        <v>0</v>
      </c>
      <c r="Y79" s="742">
        <f t="shared" ref="Y79:Y81" si="95">V79+W79+X79</f>
        <v>60613173</v>
      </c>
    </row>
    <row r="80" spans="1:25" ht="56.25" customHeight="1">
      <c r="A80" s="942"/>
      <c r="B80" s="942"/>
      <c r="C80" s="716" t="s">
        <v>540</v>
      </c>
      <c r="D80" s="716" t="s">
        <v>540</v>
      </c>
      <c r="E80" s="703" t="s">
        <v>690</v>
      </c>
      <c r="F80" s="717" t="s">
        <v>713</v>
      </c>
      <c r="G80" s="712" t="s">
        <v>656</v>
      </c>
      <c r="H80" s="756" t="s">
        <v>657</v>
      </c>
      <c r="I80" s="710" t="s">
        <v>684</v>
      </c>
      <c r="J80" s="731">
        <v>0</v>
      </c>
      <c r="K80" s="727">
        <v>0</v>
      </c>
      <c r="L80" s="724">
        <v>0</v>
      </c>
      <c r="M80" s="725">
        <f t="shared" si="89"/>
        <v>0</v>
      </c>
      <c r="N80" s="726"/>
      <c r="O80" s="727">
        <v>0</v>
      </c>
      <c r="P80" s="727"/>
      <c r="Q80" s="728">
        <f t="shared" si="90"/>
        <v>0</v>
      </c>
      <c r="R80" s="739"/>
      <c r="S80" s="727"/>
      <c r="T80" s="727"/>
      <c r="U80" s="728">
        <f t="shared" si="91"/>
        <v>0</v>
      </c>
      <c r="V80" s="723">
        <f t="shared" si="92"/>
        <v>0</v>
      </c>
      <c r="W80" s="724">
        <f t="shared" si="93"/>
        <v>0</v>
      </c>
      <c r="X80" s="724">
        <f t="shared" si="94"/>
        <v>0</v>
      </c>
      <c r="Y80" s="742">
        <f t="shared" si="95"/>
        <v>0</v>
      </c>
    </row>
    <row r="81" spans="1:26" ht="56.25" customHeight="1">
      <c r="A81" s="942"/>
      <c r="B81" s="942"/>
      <c r="C81" s="716" t="s">
        <v>540</v>
      </c>
      <c r="D81" s="716" t="s">
        <v>540</v>
      </c>
      <c r="E81" s="703" t="s">
        <v>690</v>
      </c>
      <c r="F81" s="717" t="s">
        <v>713</v>
      </c>
      <c r="G81" s="711" t="s">
        <v>658</v>
      </c>
      <c r="H81" s="756" t="s">
        <v>659</v>
      </c>
      <c r="I81" s="710" t="s">
        <v>684</v>
      </c>
      <c r="J81" s="731">
        <v>0</v>
      </c>
      <c r="K81" s="727">
        <v>0</v>
      </c>
      <c r="L81" s="724">
        <v>0</v>
      </c>
      <c r="M81" s="725">
        <f t="shared" si="89"/>
        <v>0</v>
      </c>
      <c r="N81" s="726"/>
      <c r="O81" s="727">
        <v>0</v>
      </c>
      <c r="P81" s="727"/>
      <c r="Q81" s="728">
        <f t="shared" si="90"/>
        <v>0</v>
      </c>
      <c r="R81" s="739"/>
      <c r="S81" s="727"/>
      <c r="T81" s="727"/>
      <c r="U81" s="728">
        <f t="shared" si="91"/>
        <v>0</v>
      </c>
      <c r="V81" s="723">
        <f t="shared" si="92"/>
        <v>0</v>
      </c>
      <c r="W81" s="724">
        <f t="shared" si="93"/>
        <v>0</v>
      </c>
      <c r="X81" s="724">
        <f t="shared" si="94"/>
        <v>0</v>
      </c>
      <c r="Y81" s="742">
        <f t="shared" si="95"/>
        <v>0</v>
      </c>
    </row>
    <row r="82" spans="1:26" s="698" customFormat="1" ht="12" customHeight="1">
      <c r="A82" s="942"/>
      <c r="B82" s="942"/>
      <c r="C82" s="937" t="s">
        <v>691</v>
      </c>
      <c r="D82" s="937"/>
      <c r="E82" s="937"/>
      <c r="F82" s="937"/>
      <c r="G82" s="937"/>
      <c r="H82" s="937"/>
      <c r="I82" s="937"/>
      <c r="J82" s="730">
        <f>SUM(J78:J81)</f>
        <v>751340979</v>
      </c>
      <c r="K82" s="730">
        <f t="shared" ref="K82:Y82" si="96">SUM(K78:K81)</f>
        <v>0</v>
      </c>
      <c r="L82" s="730">
        <f t="shared" si="96"/>
        <v>0</v>
      </c>
      <c r="M82" s="730">
        <f t="shared" si="96"/>
        <v>751340979</v>
      </c>
      <c r="N82" s="730">
        <f t="shared" si="96"/>
        <v>0</v>
      </c>
      <c r="O82" s="730">
        <f t="shared" si="96"/>
        <v>0</v>
      </c>
      <c r="P82" s="730">
        <f t="shared" si="96"/>
        <v>0</v>
      </c>
      <c r="Q82" s="730">
        <f t="shared" si="96"/>
        <v>0</v>
      </c>
      <c r="R82" s="730">
        <f t="shared" si="96"/>
        <v>0</v>
      </c>
      <c r="S82" s="730">
        <f t="shared" si="96"/>
        <v>0</v>
      </c>
      <c r="T82" s="730">
        <f t="shared" si="96"/>
        <v>0</v>
      </c>
      <c r="U82" s="730">
        <f t="shared" si="96"/>
        <v>0</v>
      </c>
      <c r="V82" s="730">
        <f t="shared" si="96"/>
        <v>751340979</v>
      </c>
      <c r="W82" s="730">
        <f t="shared" si="96"/>
        <v>0</v>
      </c>
      <c r="X82" s="730">
        <f t="shared" si="96"/>
        <v>0</v>
      </c>
      <c r="Y82" s="730">
        <f t="shared" si="96"/>
        <v>751340979</v>
      </c>
    </row>
    <row r="83" spans="1:26" s="699" customFormat="1" ht="24.95" customHeight="1">
      <c r="A83" s="942"/>
      <c r="B83" s="942"/>
      <c r="C83" s="936" t="s">
        <v>643</v>
      </c>
      <c r="D83" s="936"/>
      <c r="E83" s="936"/>
      <c r="F83" s="936"/>
      <c r="G83" s="936"/>
      <c r="H83" s="936"/>
      <c r="I83" s="936"/>
      <c r="J83" s="733">
        <f>SUM(J82)</f>
        <v>751340979</v>
      </c>
      <c r="K83" s="733">
        <f t="shared" ref="K83:Y83" si="97">SUM(K82)</f>
        <v>0</v>
      </c>
      <c r="L83" s="733">
        <f t="shared" si="97"/>
        <v>0</v>
      </c>
      <c r="M83" s="733">
        <f t="shared" si="97"/>
        <v>751340979</v>
      </c>
      <c r="N83" s="733">
        <f t="shared" si="97"/>
        <v>0</v>
      </c>
      <c r="O83" s="733">
        <f t="shared" si="97"/>
        <v>0</v>
      </c>
      <c r="P83" s="733">
        <f t="shared" si="97"/>
        <v>0</v>
      </c>
      <c r="Q83" s="733">
        <f t="shared" si="97"/>
        <v>0</v>
      </c>
      <c r="R83" s="733">
        <f t="shared" si="97"/>
        <v>0</v>
      </c>
      <c r="S83" s="733">
        <f t="shared" si="97"/>
        <v>0</v>
      </c>
      <c r="T83" s="733">
        <f t="shared" si="97"/>
        <v>0</v>
      </c>
      <c r="U83" s="733">
        <f t="shared" si="97"/>
        <v>0</v>
      </c>
      <c r="V83" s="733">
        <f t="shared" si="97"/>
        <v>751340979</v>
      </c>
      <c r="W83" s="733">
        <f t="shared" si="97"/>
        <v>0</v>
      </c>
      <c r="X83" s="733">
        <f t="shared" si="97"/>
        <v>0</v>
      </c>
      <c r="Y83" s="733">
        <f t="shared" si="97"/>
        <v>751340979</v>
      </c>
    </row>
    <row r="84" spans="1:26" ht="46.5" customHeight="1">
      <c r="A84" s="942"/>
      <c r="B84" s="942"/>
      <c r="C84" s="718" t="s">
        <v>541</v>
      </c>
      <c r="D84" s="713" t="s">
        <v>541</v>
      </c>
      <c r="E84" s="703" t="s">
        <v>701</v>
      </c>
      <c r="F84" s="719" t="s">
        <v>692</v>
      </c>
      <c r="G84" s="711" t="s">
        <v>658</v>
      </c>
      <c r="H84" s="756" t="s">
        <v>659</v>
      </c>
      <c r="I84" s="720" t="s">
        <v>220</v>
      </c>
      <c r="J84" s="738">
        <v>805435922</v>
      </c>
      <c r="K84" s="724">
        <v>0</v>
      </c>
      <c r="L84" s="725">
        <v>0</v>
      </c>
      <c r="M84" s="725">
        <f>SUM(J84:L84)</f>
        <v>805435922</v>
      </c>
      <c r="N84" s="726">
        <v>2752534</v>
      </c>
      <c r="O84" s="724">
        <v>0</v>
      </c>
      <c r="P84" s="724">
        <v>0</v>
      </c>
      <c r="Q84" s="725">
        <f>+N84+O84+P84</f>
        <v>2752534</v>
      </c>
      <c r="R84" s="726">
        <v>0</v>
      </c>
      <c r="S84" s="724">
        <v>0</v>
      </c>
      <c r="T84" s="724">
        <v>0</v>
      </c>
      <c r="U84" s="725">
        <f>+R84+S84+T84</f>
        <v>0</v>
      </c>
      <c r="V84" s="723">
        <f>SUM(J84-N84+R84)</f>
        <v>802683388</v>
      </c>
      <c r="W84" s="724">
        <f>SUM(K84-O84+S84)</f>
        <v>0</v>
      </c>
      <c r="X84" s="724">
        <f>SUM(L84-P84+T84)</f>
        <v>0</v>
      </c>
      <c r="Y84" s="742">
        <f>V84+W84+X84</f>
        <v>802683388</v>
      </c>
      <c r="Z84" s="723"/>
    </row>
    <row r="85" spans="1:26" ht="46.5" customHeight="1">
      <c r="A85" s="942"/>
      <c r="B85" s="942"/>
      <c r="C85" s="718" t="s">
        <v>541</v>
      </c>
      <c r="D85" s="716" t="s">
        <v>540</v>
      </c>
      <c r="E85" s="703" t="s">
        <v>701</v>
      </c>
      <c r="F85" s="719" t="s">
        <v>692</v>
      </c>
      <c r="G85" s="711" t="s">
        <v>693</v>
      </c>
      <c r="H85" s="756" t="s">
        <v>694</v>
      </c>
      <c r="I85" s="720" t="s">
        <v>220</v>
      </c>
      <c r="J85" s="738">
        <v>22348444</v>
      </c>
      <c r="K85" s="724">
        <v>0</v>
      </c>
      <c r="L85" s="725">
        <v>0</v>
      </c>
      <c r="M85" s="725">
        <f t="shared" ref="M85:M87" si="98">SUM(J85:L85)</f>
        <v>22348444</v>
      </c>
      <c r="N85" s="726">
        <v>0</v>
      </c>
      <c r="O85" s="724"/>
      <c r="P85" s="724"/>
      <c r="Q85" s="725">
        <f t="shared" ref="Q85:Q86" si="99">+N85+O85+P85</f>
        <v>0</v>
      </c>
      <c r="R85" s="726">
        <v>2752534</v>
      </c>
      <c r="S85" s="724"/>
      <c r="T85" s="724"/>
      <c r="U85" s="725">
        <f t="shared" ref="U85:U87" si="100">+R85+S85+T85</f>
        <v>2752534</v>
      </c>
      <c r="V85" s="723">
        <f t="shared" ref="V85:V87" si="101">SUM(J85-N85+R85)</f>
        <v>25100978</v>
      </c>
      <c r="W85" s="724">
        <f t="shared" ref="W85:W87" si="102">SUM(K85-O85+S85)</f>
        <v>0</v>
      </c>
      <c r="X85" s="724">
        <f t="shared" ref="X85:X87" si="103">SUM(L85-P85+T85)</f>
        <v>0</v>
      </c>
      <c r="Y85" s="742">
        <f t="shared" ref="Y85:Y87" si="104">V85+W85+X85</f>
        <v>25100978</v>
      </c>
    </row>
    <row r="86" spans="1:26" ht="46.5" customHeight="1">
      <c r="A86" s="942"/>
      <c r="B86" s="942"/>
      <c r="C86" s="718" t="s">
        <v>541</v>
      </c>
      <c r="D86" s="716" t="s">
        <v>540</v>
      </c>
      <c r="E86" s="703" t="s">
        <v>701</v>
      </c>
      <c r="F86" s="719" t="s">
        <v>692</v>
      </c>
      <c r="G86" s="721" t="s">
        <v>695</v>
      </c>
      <c r="H86" s="757" t="s">
        <v>696</v>
      </c>
      <c r="I86" s="720" t="s">
        <v>220</v>
      </c>
      <c r="J86" s="738">
        <v>177391200</v>
      </c>
      <c r="K86" s="724">
        <v>0</v>
      </c>
      <c r="L86" s="725">
        <v>3584000</v>
      </c>
      <c r="M86" s="725">
        <f t="shared" si="98"/>
        <v>180975200</v>
      </c>
      <c r="N86" s="726">
        <v>0</v>
      </c>
      <c r="O86" s="724"/>
      <c r="P86" s="724"/>
      <c r="Q86" s="725">
        <f t="shared" si="99"/>
        <v>0</v>
      </c>
      <c r="R86" s="726">
        <v>0</v>
      </c>
      <c r="S86" s="724"/>
      <c r="T86" s="724">
        <v>0</v>
      </c>
      <c r="U86" s="725">
        <f t="shared" si="100"/>
        <v>0</v>
      </c>
      <c r="V86" s="723">
        <f t="shared" si="101"/>
        <v>177391200</v>
      </c>
      <c r="W86" s="724">
        <f t="shared" si="102"/>
        <v>0</v>
      </c>
      <c r="X86" s="724">
        <f t="shared" si="103"/>
        <v>3584000</v>
      </c>
      <c r="Y86" s="742">
        <f t="shared" si="104"/>
        <v>180975200</v>
      </c>
      <c r="Z86" s="723"/>
    </row>
    <row r="87" spans="1:26" ht="46.5" customHeight="1">
      <c r="A87" s="942"/>
      <c r="B87" s="942"/>
      <c r="C87" s="718" t="s">
        <v>541</v>
      </c>
      <c r="D87" s="716" t="s">
        <v>540</v>
      </c>
      <c r="E87" s="703" t="s">
        <v>701</v>
      </c>
      <c r="F87" s="719" t="s">
        <v>692</v>
      </c>
      <c r="G87" s="721" t="s">
        <v>697</v>
      </c>
      <c r="H87" s="757" t="s">
        <v>698</v>
      </c>
      <c r="I87" s="720" t="s">
        <v>220</v>
      </c>
      <c r="J87" s="738">
        <v>0</v>
      </c>
      <c r="K87" s="724">
        <v>0</v>
      </c>
      <c r="L87" s="725">
        <v>0</v>
      </c>
      <c r="M87" s="725">
        <f t="shared" si="98"/>
        <v>0</v>
      </c>
      <c r="N87" s="726">
        <v>0</v>
      </c>
      <c r="O87" s="724"/>
      <c r="P87" s="724">
        <v>0</v>
      </c>
      <c r="Q87" s="725">
        <v>0</v>
      </c>
      <c r="R87" s="726">
        <v>0</v>
      </c>
      <c r="S87" s="724"/>
      <c r="T87" s="724"/>
      <c r="U87" s="725">
        <f t="shared" si="100"/>
        <v>0</v>
      </c>
      <c r="V87" s="723">
        <f t="shared" si="101"/>
        <v>0</v>
      </c>
      <c r="W87" s="724">
        <f t="shared" si="102"/>
        <v>0</v>
      </c>
      <c r="X87" s="724">
        <f t="shared" si="103"/>
        <v>0</v>
      </c>
      <c r="Y87" s="742">
        <f t="shared" si="104"/>
        <v>0</v>
      </c>
      <c r="Z87" s="723"/>
    </row>
    <row r="88" spans="1:26" s="698" customFormat="1" ht="12" customHeight="1">
      <c r="A88" s="942"/>
      <c r="B88" s="942"/>
      <c r="C88" s="937" t="s">
        <v>699</v>
      </c>
      <c r="D88" s="937"/>
      <c r="E88" s="937"/>
      <c r="F88" s="937"/>
      <c r="G88" s="937"/>
      <c r="H88" s="937"/>
      <c r="I88" s="937"/>
      <c r="J88" s="743">
        <f t="shared" ref="J88:Y88" si="105">SUM(J84:J87)</f>
        <v>1005175566</v>
      </c>
      <c r="K88" s="743">
        <f t="shared" si="105"/>
        <v>0</v>
      </c>
      <c r="L88" s="743">
        <f t="shared" si="105"/>
        <v>3584000</v>
      </c>
      <c r="M88" s="743">
        <f t="shared" si="105"/>
        <v>1008759566</v>
      </c>
      <c r="N88" s="743">
        <f t="shared" si="105"/>
        <v>2752534</v>
      </c>
      <c r="O88" s="743">
        <f t="shared" si="105"/>
        <v>0</v>
      </c>
      <c r="P88" s="743">
        <f t="shared" si="105"/>
        <v>0</v>
      </c>
      <c r="Q88" s="743">
        <f t="shared" si="105"/>
        <v>2752534</v>
      </c>
      <c r="R88" s="743">
        <f t="shared" si="105"/>
        <v>2752534</v>
      </c>
      <c r="S88" s="743">
        <f t="shared" si="105"/>
        <v>0</v>
      </c>
      <c r="T88" s="743">
        <f t="shared" si="105"/>
        <v>0</v>
      </c>
      <c r="U88" s="743">
        <f t="shared" si="105"/>
        <v>2752534</v>
      </c>
      <c r="V88" s="743">
        <f t="shared" si="105"/>
        <v>1005175566</v>
      </c>
      <c r="W88" s="743">
        <f t="shared" si="105"/>
        <v>0</v>
      </c>
      <c r="X88" s="743">
        <f t="shared" si="105"/>
        <v>3584000</v>
      </c>
      <c r="Y88" s="743">
        <f t="shared" si="105"/>
        <v>1008759566</v>
      </c>
    </row>
    <row r="89" spans="1:26" s="699" customFormat="1" ht="24.95" customHeight="1">
      <c r="A89" s="942"/>
      <c r="B89" s="942"/>
      <c r="C89" s="936" t="s">
        <v>637</v>
      </c>
      <c r="D89" s="936"/>
      <c r="E89" s="936"/>
      <c r="F89" s="936"/>
      <c r="G89" s="936"/>
      <c r="H89" s="936"/>
      <c r="I89" s="936"/>
      <c r="J89" s="744">
        <f>SUM(J88)</f>
        <v>1005175566</v>
      </c>
      <c r="K89" s="744">
        <f t="shared" ref="K89:Y89" si="106">SUM(K88)</f>
        <v>0</v>
      </c>
      <c r="L89" s="744">
        <f t="shared" si="106"/>
        <v>3584000</v>
      </c>
      <c r="M89" s="744">
        <f t="shared" si="106"/>
        <v>1008759566</v>
      </c>
      <c r="N89" s="744">
        <f t="shared" si="106"/>
        <v>2752534</v>
      </c>
      <c r="O89" s="744">
        <f t="shared" si="106"/>
        <v>0</v>
      </c>
      <c r="P89" s="744">
        <f t="shared" si="106"/>
        <v>0</v>
      </c>
      <c r="Q89" s="744">
        <f t="shared" si="106"/>
        <v>2752534</v>
      </c>
      <c r="R89" s="744">
        <f t="shared" si="106"/>
        <v>2752534</v>
      </c>
      <c r="S89" s="744">
        <f t="shared" si="106"/>
        <v>0</v>
      </c>
      <c r="T89" s="744">
        <f t="shared" si="106"/>
        <v>0</v>
      </c>
      <c r="U89" s="744">
        <f t="shared" si="106"/>
        <v>2752534</v>
      </c>
      <c r="V89" s="744">
        <f t="shared" si="106"/>
        <v>1005175566</v>
      </c>
      <c r="W89" s="744">
        <f t="shared" si="106"/>
        <v>0</v>
      </c>
      <c r="X89" s="744">
        <f t="shared" si="106"/>
        <v>3584000</v>
      </c>
      <c r="Y89" s="744">
        <f t="shared" si="106"/>
        <v>1008759566</v>
      </c>
    </row>
    <row r="90" spans="1:26" ht="47.25" customHeight="1">
      <c r="A90" s="942"/>
      <c r="B90" s="938" t="s">
        <v>569</v>
      </c>
      <c r="C90" s="938"/>
      <c r="D90" s="938"/>
      <c r="E90" s="938"/>
      <c r="F90" s="938"/>
      <c r="G90" s="938"/>
      <c r="H90" s="938"/>
      <c r="I90" s="938"/>
      <c r="J90" s="745">
        <f>J70+J77+J83+J89</f>
        <v>3096987317</v>
      </c>
      <c r="K90" s="745">
        <f>K70+K77+K83+K89</f>
        <v>1360566767</v>
      </c>
      <c r="L90" s="745">
        <f>L70+L77+L83+L89</f>
        <v>3584000</v>
      </c>
      <c r="M90" s="745">
        <f>M70+M77+M83+M89</f>
        <v>4461138084</v>
      </c>
      <c r="N90" s="745">
        <f>N70+N77+N83+N89</f>
        <v>2752534</v>
      </c>
      <c r="O90" s="745">
        <f t="shared" ref="O90:U90" si="107">O70+O77+O83+O89</f>
        <v>0</v>
      </c>
      <c r="P90" s="745">
        <f t="shared" si="107"/>
        <v>0</v>
      </c>
      <c r="Q90" s="745">
        <f t="shared" si="107"/>
        <v>2752534</v>
      </c>
      <c r="R90" s="745">
        <f>R70+R77+R83+R89</f>
        <v>2752534</v>
      </c>
      <c r="S90" s="745">
        <f t="shared" si="107"/>
        <v>0</v>
      </c>
      <c r="T90" s="745">
        <f t="shared" si="107"/>
        <v>0</v>
      </c>
      <c r="U90" s="745">
        <f t="shared" si="107"/>
        <v>2752534</v>
      </c>
      <c r="V90" s="745">
        <f>V70+V77+V83+V89</f>
        <v>3096987317</v>
      </c>
      <c r="W90" s="745">
        <f>W70+W77+W83+W89</f>
        <v>1360566767</v>
      </c>
      <c r="X90" s="745">
        <f>X70+X77+X83+X89</f>
        <v>3584000</v>
      </c>
      <c r="Y90" s="745">
        <f>Y70+Y77+Y83+Y89</f>
        <v>4461138084</v>
      </c>
    </row>
    <row r="91" spans="1:26" ht="20.100000000000001" customHeight="1">
      <c r="A91" s="950" t="s">
        <v>638</v>
      </c>
      <c r="B91" s="950"/>
      <c r="C91" s="950"/>
      <c r="D91" s="950"/>
      <c r="E91" s="950"/>
      <c r="F91" s="950"/>
      <c r="G91" s="950"/>
      <c r="H91" s="950"/>
      <c r="I91" s="950"/>
      <c r="J91" s="746">
        <f>J62+J90</f>
        <v>4571536000</v>
      </c>
      <c r="K91" s="746">
        <f t="shared" ref="K91:X91" si="108">K62+K90</f>
        <v>1479670927</v>
      </c>
      <c r="L91" s="746">
        <f t="shared" si="108"/>
        <v>3584000</v>
      </c>
      <c r="M91" s="746">
        <f>M62+M90</f>
        <v>6054790927</v>
      </c>
      <c r="N91" s="746">
        <f>N62+N90</f>
        <v>2752534</v>
      </c>
      <c r="O91" s="746">
        <f>O62+O90</f>
        <v>0</v>
      </c>
      <c r="P91" s="746">
        <f t="shared" si="108"/>
        <v>0</v>
      </c>
      <c r="Q91" s="746">
        <f t="shared" si="108"/>
        <v>2752534</v>
      </c>
      <c r="R91" s="746">
        <f>R62+R90</f>
        <v>2752534</v>
      </c>
      <c r="S91" s="746">
        <f t="shared" si="108"/>
        <v>0</v>
      </c>
      <c r="T91" s="746">
        <f t="shared" si="108"/>
        <v>0</v>
      </c>
      <c r="U91" s="746">
        <f t="shared" si="108"/>
        <v>2752534</v>
      </c>
      <c r="V91" s="746">
        <f t="shared" si="108"/>
        <v>4571536000</v>
      </c>
      <c r="W91" s="746">
        <f t="shared" si="108"/>
        <v>1479670927</v>
      </c>
      <c r="X91" s="746">
        <f t="shared" si="108"/>
        <v>3584000</v>
      </c>
      <c r="Y91" s="746">
        <f>Y62+Y90</f>
        <v>6054790927</v>
      </c>
    </row>
    <row r="92" spans="1:26" ht="27" customHeight="1">
      <c r="A92" s="949" t="s">
        <v>732</v>
      </c>
      <c r="B92" s="949"/>
      <c r="C92" s="949"/>
      <c r="D92" s="949"/>
      <c r="E92" s="949"/>
      <c r="F92" s="949"/>
      <c r="G92" s="949"/>
      <c r="H92" s="758"/>
      <c r="I92" s="686"/>
      <c r="J92" s="685"/>
      <c r="K92" s="685"/>
      <c r="L92" s="685"/>
      <c r="M92" s="685"/>
      <c r="Q92" s="763"/>
      <c r="U92" s="686"/>
      <c r="V92" s="685"/>
      <c r="W92" s="685"/>
      <c r="X92" s="685"/>
      <c r="Y92" s="685"/>
    </row>
    <row r="93" spans="1:26" ht="39.950000000000003" customHeight="1">
      <c r="A93" s="683"/>
      <c r="B93" s="690"/>
      <c r="C93" s="690"/>
      <c r="D93" s="683"/>
      <c r="E93" s="690"/>
      <c r="F93" s="690"/>
      <c r="G93" s="690"/>
      <c r="H93" s="759"/>
      <c r="I93" s="683"/>
      <c r="J93" s="676"/>
      <c r="K93" s="676"/>
      <c r="L93" s="676"/>
      <c r="M93" s="676"/>
      <c r="Q93" s="749"/>
      <c r="R93" s="749"/>
      <c r="S93" s="750"/>
      <c r="W93" s="693"/>
      <c r="X93" s="693"/>
      <c r="Y93" s="747" t="s">
        <v>731</v>
      </c>
    </row>
    <row r="94" spans="1:26" ht="15" customHeight="1">
      <c r="A94" s="946" t="s">
        <v>724</v>
      </c>
      <c r="B94" s="946"/>
      <c r="C94" s="946"/>
      <c r="D94" s="688"/>
      <c r="E94" s="947" t="s">
        <v>725</v>
      </c>
      <c r="F94" s="947"/>
      <c r="G94" s="947"/>
      <c r="H94" s="760"/>
      <c r="I94" s="700"/>
      <c r="K94" s="943"/>
      <c r="L94" s="943"/>
      <c r="M94" s="691"/>
      <c r="W94" s="943" t="s">
        <v>545</v>
      </c>
      <c r="X94" s="943"/>
      <c r="Y94" s="691"/>
    </row>
    <row r="95" spans="1:26" s="684" customFormat="1" ht="15" customHeight="1">
      <c r="A95" s="945" t="s">
        <v>723</v>
      </c>
      <c r="B95" s="945"/>
      <c r="C95" s="945"/>
      <c r="E95" s="948" t="s">
        <v>726</v>
      </c>
      <c r="F95" s="948"/>
      <c r="G95" s="948"/>
      <c r="H95" s="761"/>
      <c r="I95" s="701"/>
      <c r="J95" s="689"/>
      <c r="K95" s="944"/>
      <c r="L95" s="944"/>
      <c r="M95" s="692"/>
      <c r="W95" s="944" t="s">
        <v>77</v>
      </c>
      <c r="X95" s="944"/>
      <c r="Y95" s="692"/>
    </row>
    <row r="96" spans="1:26">
      <c r="L96" s="687"/>
      <c r="M96" s="687"/>
    </row>
    <row r="97" spans="12:13" ht="52.5" customHeight="1">
      <c r="L97" s="687"/>
      <c r="M97" s="687"/>
    </row>
    <row r="98" spans="12:13" ht="20.25" customHeight="1">
      <c r="L98" s="687"/>
      <c r="M98" s="687"/>
    </row>
    <row r="99" spans="12:13" ht="27" customHeight="1">
      <c r="L99" s="687"/>
      <c r="M99" s="687"/>
    </row>
    <row r="100" spans="12:13">
      <c r="L100" s="687"/>
      <c r="M100" s="687"/>
    </row>
    <row r="101" spans="12:13">
      <c r="L101" s="687"/>
      <c r="M101" s="687"/>
    </row>
    <row r="102" spans="12:13">
      <c r="L102" s="687"/>
      <c r="M102" s="687"/>
    </row>
    <row r="103" spans="12:13">
      <c r="L103" s="687"/>
      <c r="M103" s="687"/>
    </row>
    <row r="104" spans="12:13">
      <c r="L104" s="687"/>
      <c r="M104" s="687"/>
    </row>
    <row r="105" spans="12:13">
      <c r="L105" s="687"/>
      <c r="M105" s="687"/>
    </row>
    <row r="106" spans="12:13">
      <c r="L106" s="687"/>
      <c r="M106" s="687"/>
    </row>
    <row r="107" spans="12:13">
      <c r="L107" s="687"/>
      <c r="M107" s="687"/>
    </row>
  </sheetData>
  <mergeCells count="69">
    <mergeCell ref="Y11:Y12"/>
    <mergeCell ref="C39:I39"/>
    <mergeCell ref="C45:I45"/>
    <mergeCell ref="C51:I51"/>
    <mergeCell ref="C60:I60"/>
    <mergeCell ref="N11:P11"/>
    <mergeCell ref="G11:G12"/>
    <mergeCell ref="H11:H12"/>
    <mergeCell ref="C54:I54"/>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W94:X94"/>
    <mergeCell ref="W95:X95"/>
    <mergeCell ref="A95:C95"/>
    <mergeCell ref="K94:L94"/>
    <mergeCell ref="K95:L95"/>
    <mergeCell ref="A94:C94"/>
    <mergeCell ref="E94:G94"/>
    <mergeCell ref="E95:G95"/>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s>
  <printOptions horizontalCentered="1"/>
  <pageMargins left="0" right="0" top="0.35433070866141736" bottom="0.35433070866141736" header="0.31496062992125984" footer="0.31496062992125984"/>
  <pageSetup paperSize="41" scale="42" orientation="landscape" r:id="rId1"/>
  <rowBreaks count="2" manualBreakCount="2">
    <brk id="33" max="24" man="1"/>
    <brk id="62" max="24" man="1"/>
  </rowBreaks>
  <ignoredErrors>
    <ignoredError sqref="U29 W19:Y19 U24 V29:Y29 V34:Y34 V46:X46 Q29 Q34 U46 Q46 W24:X2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
  <sheetViews>
    <sheetView workbookViewId="0">
      <selection activeCell="D11" sqref="D11:D12"/>
    </sheetView>
  </sheetViews>
  <sheetFormatPr baseColWidth="10" defaultRowHeight="15"/>
  <cols>
    <col min="1" max="1" width="51" bestFit="1" customWidth="1"/>
    <col min="2" max="2" width="17.7109375" bestFit="1" customWidth="1"/>
  </cols>
  <sheetData>
    <row r="3" spans="1:2">
      <c r="A3" s="768" t="s">
        <v>727</v>
      </c>
      <c r="B3" t="s">
        <v>730</v>
      </c>
    </row>
    <row r="4" spans="1:2">
      <c r="A4" s="769" t="s">
        <v>698</v>
      </c>
      <c r="B4" s="772">
        <v>0</v>
      </c>
    </row>
    <row r="5" spans="1:2">
      <c r="A5" s="769" t="s">
        <v>694</v>
      </c>
      <c r="B5" s="772">
        <v>22348444</v>
      </c>
    </row>
    <row r="6" spans="1:2">
      <c r="A6" s="769" t="s">
        <v>659</v>
      </c>
      <c r="B6" s="772">
        <v>1190928932</v>
      </c>
    </row>
    <row r="7" spans="1:2">
      <c r="A7" s="769" t="s">
        <v>678</v>
      </c>
      <c r="B7" s="772">
        <v>3614282173</v>
      </c>
    </row>
    <row r="8" spans="1:2">
      <c r="A8" s="769" t="s">
        <v>657</v>
      </c>
      <c r="B8" s="772">
        <v>1046256178</v>
      </c>
    </row>
    <row r="9" spans="1:2">
      <c r="A9" s="769" t="s">
        <v>696</v>
      </c>
      <c r="B9" s="772">
        <v>180975200</v>
      </c>
    </row>
    <row r="10" spans="1:2">
      <c r="A10" s="769" t="s">
        <v>728</v>
      </c>
      <c r="B10" s="772">
        <v>6054790927</v>
      </c>
    </row>
    <row r="11" spans="1:2">
      <c r="B11" s="77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69"/>
  <sheetViews>
    <sheetView topLeftCell="A11" workbookViewId="0">
      <selection activeCell="D11" sqref="D11:E67"/>
    </sheetView>
  </sheetViews>
  <sheetFormatPr baseColWidth="10" defaultRowHeight="15"/>
  <cols>
    <col min="4" max="4" width="20.42578125" style="762" customWidth="1"/>
    <col min="5" max="5" width="25.7109375" style="678" customWidth="1"/>
  </cols>
  <sheetData>
    <row r="1" spans="4:5">
      <c r="D1"/>
      <c r="E1" s="765"/>
    </row>
    <row r="2" spans="4:5">
      <c r="D2"/>
      <c r="E2" s="765"/>
    </row>
    <row r="3" spans="4:5">
      <c r="D3"/>
      <c r="E3" s="765"/>
    </row>
    <row r="4" spans="4:5">
      <c r="D4"/>
      <c r="E4" s="766"/>
    </row>
    <row r="5" spans="4:5">
      <c r="D5"/>
      <c r="E5"/>
    </row>
    <row r="6" spans="4:5">
      <c r="D6"/>
      <c r="E6"/>
    </row>
    <row r="7" spans="4:5">
      <c r="D7"/>
      <c r="E7"/>
    </row>
    <row r="8" spans="4:5">
      <c r="D8"/>
      <c r="E8"/>
    </row>
    <row r="9" spans="4:5">
      <c r="D9"/>
      <c r="E9"/>
    </row>
    <row r="10" spans="4:5">
      <c r="D10" s="682"/>
    </row>
    <row r="11" spans="4:5">
      <c r="D11" s="770" t="s">
        <v>729</v>
      </c>
      <c r="E11" s="771" t="s">
        <v>632</v>
      </c>
    </row>
    <row r="12" spans="4:5" ht="25.5">
      <c r="D12" s="756" t="s">
        <v>657</v>
      </c>
      <c r="E12" s="728">
        <v>4666665</v>
      </c>
    </row>
    <row r="13" spans="4:5" ht="38.25">
      <c r="D13" s="756" t="s">
        <v>659</v>
      </c>
      <c r="E13" s="728">
        <v>28500000</v>
      </c>
    </row>
    <row r="14" spans="4:5" ht="25.5">
      <c r="D14" s="756" t="s">
        <v>657</v>
      </c>
      <c r="E14" s="728">
        <v>52000000</v>
      </c>
    </row>
    <row r="15" spans="4:5" ht="25.5">
      <c r="D15" s="756" t="s">
        <v>657</v>
      </c>
      <c r="E15" s="728">
        <v>0</v>
      </c>
    </row>
    <row r="16" spans="4:5" ht="38.25">
      <c r="D16" s="756" t="s">
        <v>659</v>
      </c>
      <c r="E16" s="725">
        <v>0</v>
      </c>
    </row>
    <row r="17" spans="4:5" ht="25.5">
      <c r="D17" s="756" t="s">
        <v>657</v>
      </c>
      <c r="E17" s="728">
        <v>285152630</v>
      </c>
    </row>
    <row r="18" spans="4:5" ht="38.25">
      <c r="D18" s="756" t="s">
        <v>659</v>
      </c>
      <c r="E18" s="728">
        <v>0</v>
      </c>
    </row>
    <row r="19" spans="4:5" ht="25.5">
      <c r="D19" s="756" t="s">
        <v>657</v>
      </c>
      <c r="E19" s="728">
        <v>0</v>
      </c>
    </row>
    <row r="20" spans="4:5" ht="38.25">
      <c r="D20" s="756" t="s">
        <v>659</v>
      </c>
      <c r="E20" s="728">
        <v>0</v>
      </c>
    </row>
    <row r="21" spans="4:5" ht="25.5">
      <c r="D21" s="756" t="s">
        <v>657</v>
      </c>
      <c r="E21" s="728">
        <v>94666665</v>
      </c>
    </row>
    <row r="22" spans="4:5" ht="38.25">
      <c r="D22" s="756" t="s">
        <v>659</v>
      </c>
      <c r="E22" s="728">
        <v>29973333</v>
      </c>
    </row>
    <row r="23" spans="4:5" ht="25.5">
      <c r="D23" s="756" t="s">
        <v>657</v>
      </c>
      <c r="E23" s="728">
        <v>0</v>
      </c>
    </row>
    <row r="24" spans="4:5" ht="38.25">
      <c r="D24" s="756" t="s">
        <v>659</v>
      </c>
      <c r="E24" s="728">
        <v>0</v>
      </c>
    </row>
    <row r="25" spans="4:5" ht="25.5">
      <c r="D25" s="756" t="s">
        <v>657</v>
      </c>
      <c r="E25" s="725">
        <v>86356060</v>
      </c>
    </row>
    <row r="26" spans="4:5" ht="38.25">
      <c r="D26" s="756" t="s">
        <v>659</v>
      </c>
      <c r="E26" s="725">
        <v>0</v>
      </c>
    </row>
    <row r="27" spans="4:5" ht="25.5">
      <c r="D27" s="756" t="s">
        <v>657</v>
      </c>
      <c r="E27" s="725">
        <v>0</v>
      </c>
    </row>
    <row r="28" spans="4:5" ht="38.25">
      <c r="D28" s="756" t="s">
        <v>659</v>
      </c>
      <c r="E28" s="725">
        <v>0</v>
      </c>
    </row>
    <row r="29" spans="4:5" ht="25.5">
      <c r="D29" s="756" t="s">
        <v>657</v>
      </c>
      <c r="E29" s="732">
        <v>148666665</v>
      </c>
    </row>
    <row r="30" spans="4:5" ht="38.25">
      <c r="D30" s="756" t="s">
        <v>659</v>
      </c>
      <c r="E30" s="732">
        <v>0</v>
      </c>
    </row>
    <row r="31" spans="4:5" ht="25.5">
      <c r="D31" s="756" t="s">
        <v>657</v>
      </c>
      <c r="E31" s="732">
        <v>0</v>
      </c>
    </row>
    <row r="32" spans="4:5" ht="38.25">
      <c r="D32" s="756" t="s">
        <v>659</v>
      </c>
      <c r="E32" s="732">
        <v>0</v>
      </c>
    </row>
    <row r="33" spans="4:5" ht="25.5">
      <c r="D33" s="756" t="s">
        <v>657</v>
      </c>
      <c r="E33" s="732">
        <v>282010000</v>
      </c>
    </row>
    <row r="34" spans="4:5" ht="25.5">
      <c r="D34" s="756" t="s">
        <v>678</v>
      </c>
      <c r="E34" s="732">
        <v>5800000</v>
      </c>
    </row>
    <row r="35" spans="4:5" ht="38.25">
      <c r="D35" s="756" t="s">
        <v>659</v>
      </c>
      <c r="E35" s="732">
        <v>0</v>
      </c>
    </row>
    <row r="36" spans="4:5" ht="25.5">
      <c r="D36" s="756" t="s">
        <v>657</v>
      </c>
      <c r="E36" s="732">
        <v>0</v>
      </c>
    </row>
    <row r="37" spans="4:5" ht="38.25">
      <c r="D37" s="756" t="s">
        <v>659</v>
      </c>
      <c r="E37" s="732">
        <v>0</v>
      </c>
    </row>
    <row r="38" spans="4:5" ht="25.5">
      <c r="D38" s="756" t="s">
        <v>657</v>
      </c>
      <c r="E38" s="732">
        <v>33333333</v>
      </c>
    </row>
    <row r="39" spans="4:5" ht="25.5">
      <c r="D39" s="756" t="s">
        <v>678</v>
      </c>
      <c r="E39" s="732">
        <v>5000000</v>
      </c>
    </row>
    <row r="40" spans="4:5" ht="38.25">
      <c r="D40" s="756" t="s">
        <v>659</v>
      </c>
      <c r="E40" s="732">
        <v>48669999</v>
      </c>
    </row>
    <row r="41" spans="4:5" ht="25.5">
      <c r="D41" s="756" t="s">
        <v>657</v>
      </c>
      <c r="E41" s="732">
        <v>0</v>
      </c>
    </row>
    <row r="42" spans="4:5" ht="38.25">
      <c r="D42" s="756" t="s">
        <v>659</v>
      </c>
      <c r="E42" s="732">
        <v>0</v>
      </c>
    </row>
    <row r="43" spans="4:5" ht="25.5">
      <c r="D43" s="756" t="s">
        <v>657</v>
      </c>
      <c r="E43" s="732">
        <v>59404160</v>
      </c>
    </row>
    <row r="44" spans="4:5" ht="38.25">
      <c r="D44" s="756" t="s">
        <v>659</v>
      </c>
      <c r="E44" s="732">
        <v>7700000</v>
      </c>
    </row>
    <row r="45" spans="4:5" ht="25.5">
      <c r="D45" s="756" t="s">
        <v>678</v>
      </c>
      <c r="E45" s="732">
        <v>373000000</v>
      </c>
    </row>
    <row r="46" spans="4:5" ht="38.25">
      <c r="D46" s="756" t="s">
        <v>659</v>
      </c>
      <c r="E46" s="732">
        <v>48753333</v>
      </c>
    </row>
    <row r="47" spans="4:5" ht="25.5">
      <c r="D47" s="756" t="s">
        <v>657</v>
      </c>
      <c r="E47" s="732">
        <v>0</v>
      </c>
    </row>
    <row r="48" spans="4:5" ht="38.25">
      <c r="D48" s="756" t="s">
        <v>659</v>
      </c>
      <c r="E48" s="732">
        <v>0</v>
      </c>
    </row>
    <row r="49" spans="4:5" ht="25.5">
      <c r="D49" s="756" t="s">
        <v>678</v>
      </c>
      <c r="E49" s="742">
        <v>602430000</v>
      </c>
    </row>
    <row r="50" spans="4:5" ht="38.25">
      <c r="D50" s="756" t="s">
        <v>659</v>
      </c>
      <c r="E50" s="742">
        <v>60613166</v>
      </c>
    </row>
    <row r="51" spans="4:5" ht="38.25">
      <c r="D51" s="756" t="s">
        <v>659</v>
      </c>
      <c r="E51" s="742">
        <v>40000000</v>
      </c>
    </row>
    <row r="52" spans="4:5" ht="25.5">
      <c r="D52" s="756" t="s">
        <v>678</v>
      </c>
      <c r="E52" s="742">
        <v>850200000</v>
      </c>
    </row>
    <row r="53" spans="4:5" ht="25.5">
      <c r="D53" s="756" t="s">
        <v>657</v>
      </c>
      <c r="E53" s="742">
        <v>0</v>
      </c>
    </row>
    <row r="54" spans="4:5" ht="38.25">
      <c r="D54" s="756" t="s">
        <v>659</v>
      </c>
      <c r="E54" s="742">
        <v>0</v>
      </c>
    </row>
    <row r="55" spans="4:5" ht="25.5">
      <c r="D55" s="756" t="s">
        <v>678</v>
      </c>
      <c r="E55" s="742">
        <v>616757600</v>
      </c>
    </row>
    <row r="56" spans="4:5" ht="38.25">
      <c r="D56" s="756" t="s">
        <v>659</v>
      </c>
      <c r="E56" s="742">
        <v>60670006</v>
      </c>
    </row>
    <row r="57" spans="4:5" ht="25.5">
      <c r="D57" s="756" t="s">
        <v>678</v>
      </c>
      <c r="E57" s="742">
        <v>470366767</v>
      </c>
    </row>
    <row r="58" spans="4:5" ht="25.5">
      <c r="D58" s="756" t="s">
        <v>657</v>
      </c>
      <c r="E58" s="742">
        <v>0</v>
      </c>
    </row>
    <row r="59" spans="4:5" ht="38.25">
      <c r="D59" s="756" t="s">
        <v>659</v>
      </c>
      <c r="E59" s="742">
        <v>0</v>
      </c>
    </row>
    <row r="60" spans="4:5" ht="25.5">
      <c r="D60" s="756" t="s">
        <v>678</v>
      </c>
      <c r="E60" s="742">
        <v>690727806</v>
      </c>
    </row>
    <row r="61" spans="4:5" ht="38.25">
      <c r="D61" s="756" t="s">
        <v>659</v>
      </c>
      <c r="E61" s="742">
        <v>60613173</v>
      </c>
    </row>
    <row r="62" spans="4:5" ht="25.5">
      <c r="D62" s="756" t="s">
        <v>657</v>
      </c>
      <c r="E62" s="742">
        <v>0</v>
      </c>
    </row>
    <row r="63" spans="4:5" ht="38.25">
      <c r="D63" s="756" t="s">
        <v>659</v>
      </c>
      <c r="E63" s="742">
        <v>0</v>
      </c>
    </row>
    <row r="64" spans="4:5" ht="38.25">
      <c r="D64" s="756" t="s">
        <v>659</v>
      </c>
      <c r="E64" s="742">
        <v>805435922</v>
      </c>
    </row>
    <row r="65" spans="4:5" ht="25.5">
      <c r="D65" s="756" t="s">
        <v>694</v>
      </c>
      <c r="E65" s="742">
        <v>22348444</v>
      </c>
    </row>
    <row r="66" spans="4:5" ht="38.25">
      <c r="D66" s="757" t="s">
        <v>696</v>
      </c>
      <c r="E66" s="742">
        <v>180975200</v>
      </c>
    </row>
    <row r="67" spans="4:5" ht="51">
      <c r="D67" s="757" t="s">
        <v>698</v>
      </c>
      <c r="E67" s="742">
        <v>0</v>
      </c>
    </row>
    <row r="69" spans="4:5">
      <c r="E69" s="767">
        <f>SUM(E12:E67)</f>
        <v>6054790927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981">
        <v>43882</v>
      </c>
      <c r="B1" s="982"/>
      <c r="C1" s="982"/>
      <c r="D1" s="982"/>
      <c r="E1" s="982"/>
      <c r="F1" s="982"/>
      <c r="G1" s="982"/>
      <c r="H1" s="982"/>
      <c r="I1" s="982"/>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981">
        <v>43896</v>
      </c>
      <c r="B14" s="982"/>
      <c r="C14" s="982"/>
      <c r="D14" s="982"/>
      <c r="E14" s="982"/>
      <c r="F14" s="982"/>
      <c r="G14" s="982"/>
      <c r="H14" s="982"/>
      <c r="I14" s="982"/>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81">
        <v>43992</v>
      </c>
      <c r="B27" s="982"/>
      <c r="C27" s="982"/>
      <c r="D27" s="982"/>
      <c r="E27" s="982"/>
      <c r="F27" s="982"/>
      <c r="G27" s="982"/>
      <c r="H27" s="982"/>
      <c r="I27" s="982"/>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INVERSION PROYECTO 1039</vt:lpstr>
      <vt:lpstr> FUNCIONAMIENTO V.14</vt:lpstr>
      <vt:lpstr>SEGPLAN2</vt:lpstr>
      <vt:lpstr>PP V16</vt:lpstr>
      <vt:lpstr>Hoja4</vt:lpstr>
      <vt:lpstr>Hoja1</vt:lpstr>
      <vt:lpstr>resumen</vt:lpstr>
      <vt:lpstr>'PP V16'!Área_de_impresión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2022-12-12T19:56:11Z</cp:lastPrinted>
  <dcterms:created xsi:type="dcterms:W3CDTF">2020-06-25T16:36:00Z</dcterms:created>
  <dcterms:modified xsi:type="dcterms:W3CDTF">2022-12-26T20:22:38Z</dcterms:modified>
</cp:coreProperties>
</file>