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autoCompressPictures="0"/>
  <mc:AlternateContent xmlns:mc="http://schemas.openxmlformats.org/markup-compatibility/2006">
    <mc:Choice Requires="x15">
      <x15ac:absPath xmlns:x15ac="http://schemas.microsoft.com/office/spreadsheetml/2010/11/ac" url="C:\Users\corre\Documents\5 IDEP 2021\120_28_3_Plan_de_Accion_2021\V9 plan accion UNCSAB\"/>
    </mc:Choice>
  </mc:AlternateContent>
  <xr:revisionPtr revIDLastSave="0" documentId="13_ncr:1_{C92F9401-E9B1-4F48-B96E-2BF55209113B}" xr6:coauthVersionLast="47" xr6:coauthVersionMax="47" xr10:uidLastSave="{00000000-0000-0000-0000-000000000000}"/>
  <bookViews>
    <workbookView xWindow="-108" yWindow="-108" windowWidth="23256" windowHeight="12456" firstSheet="3" activeTab="3" xr2:uid="{00000000-000D-0000-FFFF-FFFF00000000}"/>
  </bookViews>
  <sheets>
    <sheet name="INVERSION PROYECTO 1039" sheetId="1" state="hidden" r:id="rId1"/>
    <sheet name=" FUNCIONAMIENTO V.14" sheetId="2" state="hidden" r:id="rId2"/>
    <sheet name="SEGPLAN2" sheetId="3" state="hidden" r:id="rId3"/>
    <sheet name="Prog Pptal V9" sheetId="16" r:id="rId4"/>
    <sheet name="resumen" sheetId="6" state="hidden" r:id="rId5"/>
  </sheets>
  <externalReferences>
    <externalReference r:id="rId6"/>
  </externalReferences>
  <definedNames>
    <definedName name="_xlnm._FilterDatabase" localSheetId="0" hidden="1">'INVERSION PROYECTO 1039'!$A$11:$BE$52</definedName>
    <definedName name="_xlnm._FilterDatabase" localSheetId="2" hidden="1">SEGPLAN2!$A$12:$BK$136</definedName>
    <definedName name="_xlnm.Print_Area" localSheetId="3">'Prog Pptal V9'!$A$1:$V$53</definedName>
    <definedName name="_xlnm.Print_Area" localSheetId="2">SEGPLAN2!$A$1:$BK$139</definedName>
    <definedName name="listas">[1]listas!$C$1:$C$8</definedName>
    <definedName name="modalidad" localSheetId="3">#REF!</definedName>
    <definedName name="modalidad">#REF!</definedName>
    <definedName name="otro" localSheetId="1">#REF!</definedName>
    <definedName name="otro" localSheetId="3">#REF!</definedName>
    <definedName name="otro">#REF!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 uri="GoogleSheetsCustomDataVersion1">
      <go:sheetsCustomData xmlns:go="http://customooxmlschemas.google.com/" r:id="rId18" roundtripDataSignature="AMtx7mhY3ChB9Ul7jisoOTxBSaQPfuNzVQ=="/>
    </ext>
  </extLst>
</workbook>
</file>

<file path=xl/calcChain.xml><?xml version="1.0" encoding="utf-8"?>
<calcChain xmlns="http://schemas.openxmlformats.org/spreadsheetml/2006/main">
  <c r="T50" i="16" l="1"/>
  <c r="N31" i="16"/>
  <c r="N42" i="16"/>
  <c r="H37" i="16"/>
  <c r="K37" i="16"/>
  <c r="L37" i="16"/>
  <c r="M37" i="16"/>
  <c r="O37" i="16"/>
  <c r="P37" i="16"/>
  <c r="Q37" i="16"/>
  <c r="I37" i="16"/>
  <c r="G37" i="16"/>
  <c r="U36" i="16" l="1"/>
  <c r="T36" i="16"/>
  <c r="S36" i="16"/>
  <c r="R36" i="16"/>
  <c r="N36" i="16"/>
  <c r="J36" i="16"/>
  <c r="I29" i="16"/>
  <c r="H29" i="16"/>
  <c r="G29" i="16"/>
  <c r="U28" i="16"/>
  <c r="U29" i="16" s="1"/>
  <c r="T28" i="16"/>
  <c r="T29" i="16" s="1"/>
  <c r="S28" i="16"/>
  <c r="P29" i="16"/>
  <c r="N28" i="16"/>
  <c r="R28" i="16"/>
  <c r="J28" i="16"/>
  <c r="J29" i="16" s="1"/>
  <c r="V36" i="16" l="1"/>
  <c r="V28" i="16"/>
  <c r="V29" i="16" s="1"/>
  <c r="S29" i="16"/>
  <c r="G46" i="16"/>
  <c r="J45" i="16"/>
  <c r="J39" i="16"/>
  <c r="J42" i="16"/>
  <c r="S13" i="16"/>
  <c r="S35" i="16"/>
  <c r="S37" i="16" s="1"/>
  <c r="S31" i="16"/>
  <c r="V50" i="16"/>
  <c r="R17" i="16"/>
  <c r="U45" i="16"/>
  <c r="U46" i="16" s="1"/>
  <c r="U47" i="16" s="1"/>
  <c r="U42" i="16"/>
  <c r="U43" i="16" s="1"/>
  <c r="U44" i="16" s="1"/>
  <c r="U39" i="16"/>
  <c r="U40" i="16" s="1"/>
  <c r="U41" i="16" s="1"/>
  <c r="U35" i="16"/>
  <c r="U31" i="16"/>
  <c r="U32" i="16" s="1"/>
  <c r="U33" i="16" s="1"/>
  <c r="U26" i="16"/>
  <c r="U27" i="16" s="1"/>
  <c r="U24" i="16"/>
  <c r="U25" i="16" s="1"/>
  <c r="U21" i="16"/>
  <c r="U22" i="16" s="1"/>
  <c r="U19" i="16"/>
  <c r="U20" i="16" s="1"/>
  <c r="U17" i="16"/>
  <c r="U18" i="16" s="1"/>
  <c r="U15" i="16"/>
  <c r="U16" i="16" s="1"/>
  <c r="U13" i="16"/>
  <c r="U14" i="16" s="1"/>
  <c r="T45" i="16"/>
  <c r="T46" i="16" s="1"/>
  <c r="T47" i="16" s="1"/>
  <c r="T42" i="16"/>
  <c r="T43" i="16" s="1"/>
  <c r="T39" i="16"/>
  <c r="T40" i="16" s="1"/>
  <c r="T41" i="16" s="1"/>
  <c r="T35" i="16"/>
  <c r="T31" i="16"/>
  <c r="T32" i="16" s="1"/>
  <c r="T33" i="16" s="1"/>
  <c r="T26" i="16"/>
  <c r="T27" i="16" s="1"/>
  <c r="T24" i="16"/>
  <c r="T25" i="16" s="1"/>
  <c r="T21" i="16"/>
  <c r="T22" i="16" s="1"/>
  <c r="T19" i="16"/>
  <c r="T20" i="16" s="1"/>
  <c r="T17" i="16"/>
  <c r="T18" i="16" s="1"/>
  <c r="T15" i="16"/>
  <c r="T16" i="16" s="1"/>
  <c r="T13" i="16"/>
  <c r="T14" i="16" s="1"/>
  <c r="S45" i="16"/>
  <c r="S46" i="16" s="1"/>
  <c r="S47" i="16" s="1"/>
  <c r="S42" i="16"/>
  <c r="S43" i="16" s="1"/>
  <c r="S44" i="16" s="1"/>
  <c r="S39" i="16"/>
  <c r="S40" i="16" s="1"/>
  <c r="S26" i="16"/>
  <c r="S27" i="16" s="1"/>
  <c r="S24" i="16"/>
  <c r="S25" i="16" s="1"/>
  <c r="S21" i="16"/>
  <c r="S19" i="16"/>
  <c r="S17" i="16"/>
  <c r="S18" i="16" s="1"/>
  <c r="S15" i="16"/>
  <c r="S16" i="16" s="1"/>
  <c r="R19" i="16"/>
  <c r="O46" i="16"/>
  <c r="O47" i="16" s="1"/>
  <c r="P46" i="16"/>
  <c r="P47" i="16" s="1"/>
  <c r="Q46" i="16"/>
  <c r="Q47" i="16" s="1"/>
  <c r="O43" i="16"/>
  <c r="O44" i="16" s="1"/>
  <c r="P43" i="16"/>
  <c r="Q43" i="16"/>
  <c r="Q44" i="16" s="1"/>
  <c r="O40" i="16"/>
  <c r="O41" i="16" s="1"/>
  <c r="P40" i="16"/>
  <c r="P41" i="16" s="1"/>
  <c r="Q40" i="16"/>
  <c r="Q41" i="16" s="1"/>
  <c r="O38" i="16"/>
  <c r="Q38" i="16"/>
  <c r="O32" i="16"/>
  <c r="O33" i="16" s="1"/>
  <c r="P32" i="16"/>
  <c r="Q32" i="16"/>
  <c r="Q33" i="16" s="1"/>
  <c r="O27" i="16"/>
  <c r="P27" i="16"/>
  <c r="Q27" i="16"/>
  <c r="O25" i="16"/>
  <c r="P25" i="16"/>
  <c r="Q25" i="16"/>
  <c r="O22" i="16"/>
  <c r="P22" i="16"/>
  <c r="Q22" i="16"/>
  <c r="O20" i="16"/>
  <c r="P20" i="16"/>
  <c r="Q20" i="16"/>
  <c r="O18" i="16"/>
  <c r="P18" i="16"/>
  <c r="Q18" i="16"/>
  <c r="O16" i="16"/>
  <c r="P16" i="16"/>
  <c r="Q16" i="16"/>
  <c r="R45" i="16"/>
  <c r="R42" i="16"/>
  <c r="R39" i="16"/>
  <c r="R35" i="16"/>
  <c r="R37" i="16" s="1"/>
  <c r="R31" i="16"/>
  <c r="R26" i="16"/>
  <c r="R24" i="16"/>
  <c r="R21" i="16"/>
  <c r="R15" i="16"/>
  <c r="Q14" i="16"/>
  <c r="P14" i="16"/>
  <c r="O14" i="16"/>
  <c r="R13" i="16"/>
  <c r="K46" i="16"/>
  <c r="N24" i="16"/>
  <c r="L46" i="16"/>
  <c r="L47" i="16" s="1"/>
  <c r="M46" i="16"/>
  <c r="M47" i="16" s="1"/>
  <c r="K43" i="16"/>
  <c r="K44" i="16" s="1"/>
  <c r="L43" i="16"/>
  <c r="L44" i="16" s="1"/>
  <c r="M43" i="16"/>
  <c r="M44" i="16" s="1"/>
  <c r="K40" i="16"/>
  <c r="K41" i="16" s="1"/>
  <c r="L40" i="16"/>
  <c r="L41" i="16" s="1"/>
  <c r="M40" i="16"/>
  <c r="M41" i="16" s="1"/>
  <c r="L38" i="16"/>
  <c r="M38" i="16"/>
  <c r="K32" i="16"/>
  <c r="K33" i="16" s="1"/>
  <c r="L32" i="16"/>
  <c r="L33" i="16" s="1"/>
  <c r="M32" i="16"/>
  <c r="M33" i="16" s="1"/>
  <c r="K27" i="16"/>
  <c r="L27" i="16"/>
  <c r="M27" i="16"/>
  <c r="K25" i="16"/>
  <c r="L25" i="16"/>
  <c r="M25" i="16"/>
  <c r="K22" i="16"/>
  <c r="L22" i="16"/>
  <c r="M22" i="16"/>
  <c r="K20" i="16"/>
  <c r="L20" i="16"/>
  <c r="M20" i="16"/>
  <c r="K18" i="16"/>
  <c r="L18" i="16"/>
  <c r="M18" i="16"/>
  <c r="N15" i="16"/>
  <c r="M16" i="16"/>
  <c r="L16" i="16"/>
  <c r="K16" i="16"/>
  <c r="M14" i="16"/>
  <c r="L14" i="16"/>
  <c r="K14" i="16"/>
  <c r="N45" i="16"/>
  <c r="N39" i="16"/>
  <c r="N35" i="16"/>
  <c r="N37" i="16" s="1"/>
  <c r="N26" i="16"/>
  <c r="N21" i="16"/>
  <c r="N19" i="16"/>
  <c r="N17" i="16"/>
  <c r="N13" i="16"/>
  <c r="J50" i="16"/>
  <c r="G14" i="16"/>
  <c r="G16" i="16"/>
  <c r="G18" i="16"/>
  <c r="G20" i="16"/>
  <c r="G22" i="16"/>
  <c r="H14" i="16"/>
  <c r="H16" i="16"/>
  <c r="H18" i="16"/>
  <c r="H20" i="16"/>
  <c r="H22" i="16"/>
  <c r="I14" i="16"/>
  <c r="I16" i="16"/>
  <c r="I18" i="16"/>
  <c r="I20" i="16"/>
  <c r="I22" i="16"/>
  <c r="G25" i="16"/>
  <c r="G27" i="16"/>
  <c r="H25" i="16"/>
  <c r="H27" i="16"/>
  <c r="I25" i="16"/>
  <c r="I27" i="16"/>
  <c r="G32" i="16"/>
  <c r="G33" i="16" s="1"/>
  <c r="H32" i="16"/>
  <c r="H33" i="16" s="1"/>
  <c r="I32" i="16"/>
  <c r="I33" i="16" s="1"/>
  <c r="H38" i="16"/>
  <c r="I38" i="16"/>
  <c r="G40" i="16"/>
  <c r="G41" i="16" s="1"/>
  <c r="H40" i="16"/>
  <c r="H41" i="16" s="1"/>
  <c r="I40" i="16"/>
  <c r="I41" i="16" s="1"/>
  <c r="G44" i="16"/>
  <c r="H44" i="16"/>
  <c r="I44" i="16"/>
  <c r="G47" i="16"/>
  <c r="H47" i="16"/>
  <c r="I47" i="16"/>
  <c r="H46" i="16"/>
  <c r="I46" i="16"/>
  <c r="G43" i="16"/>
  <c r="H43" i="16"/>
  <c r="I43" i="16"/>
  <c r="J35" i="16"/>
  <c r="J37" i="16" s="1"/>
  <c r="J31" i="16"/>
  <c r="J26" i="16"/>
  <c r="J24" i="16"/>
  <c r="J21" i="16"/>
  <c r="J19" i="16"/>
  <c r="J17" i="16"/>
  <c r="J15" i="16"/>
  <c r="J13" i="16"/>
  <c r="Y16" i="3"/>
  <c r="Z16" i="3"/>
  <c r="AA16" i="3"/>
  <c r="AB16" i="3"/>
  <c r="AB19" i="3"/>
  <c r="Y19" i="3"/>
  <c r="Z19" i="3"/>
  <c r="AA19" i="3"/>
  <c r="AB22" i="3"/>
  <c r="Y22" i="3"/>
  <c r="Z22" i="3"/>
  <c r="AA22" i="3"/>
  <c r="Y24" i="3"/>
  <c r="AB24" i="3"/>
  <c r="Z24" i="3"/>
  <c r="AA24" i="3"/>
  <c r="AB25" i="3"/>
  <c r="AB26" i="3"/>
  <c r="Y27" i="3"/>
  <c r="Z27" i="3"/>
  <c r="AA27" i="3"/>
  <c r="Y30" i="3"/>
  <c r="Z30" i="3"/>
  <c r="AA30" i="3"/>
  <c r="AB30" i="3"/>
  <c r="AB33" i="3"/>
  <c r="Y33" i="3"/>
  <c r="Z33" i="3"/>
  <c r="AA33" i="3"/>
  <c r="Y38" i="3"/>
  <c r="Z38" i="3"/>
  <c r="AA38" i="3"/>
  <c r="AB38" i="3"/>
  <c r="AB42" i="3"/>
  <c r="Y42" i="3"/>
  <c r="Y52" i="3"/>
  <c r="Y47" i="3"/>
  <c r="Z42" i="3"/>
  <c r="AA42" i="3"/>
  <c r="Z47" i="3"/>
  <c r="Z52" i="3" s="1"/>
  <c r="AA47" i="3"/>
  <c r="AA52" i="3" s="1"/>
  <c r="AB52" i="3"/>
  <c r="AB58" i="3"/>
  <c r="Z58" i="3"/>
  <c r="Z63" i="3"/>
  <c r="AA58" i="3"/>
  <c r="AA63" i="3"/>
  <c r="AB69" i="3"/>
  <c r="Y69" i="3"/>
  <c r="Z69" i="3"/>
  <c r="AA69" i="3"/>
  <c r="AB74" i="3"/>
  <c r="Y74" i="3"/>
  <c r="Z74" i="3"/>
  <c r="AA74" i="3"/>
  <c r="AB84" i="3"/>
  <c r="Y84" i="3"/>
  <c r="Z84" i="3"/>
  <c r="Z89" i="3"/>
  <c r="Z90" i="3" s="1"/>
  <c r="AA84" i="3"/>
  <c r="AA90" i="3" s="1"/>
  <c r="Y89" i="3"/>
  <c r="AA89" i="3"/>
  <c r="Z100" i="3"/>
  <c r="Z105" i="3"/>
  <c r="Z106" i="3" s="1"/>
  <c r="AA100" i="3"/>
  <c r="AB105" i="3"/>
  <c r="Y105" i="3"/>
  <c r="Y106" i="3" s="1"/>
  <c r="AA105" i="3"/>
  <c r="Y107" i="3"/>
  <c r="BJ107" i="3"/>
  <c r="Y108" i="3"/>
  <c r="AB108" i="3" s="1"/>
  <c r="Y109" i="3"/>
  <c r="AB109" i="3" s="1"/>
  <c r="X110" i="3"/>
  <c r="X117" i="3" s="1"/>
  <c r="Z110" i="3"/>
  <c r="AA110" i="3"/>
  <c r="AA117" i="3"/>
  <c r="AA121" i="3"/>
  <c r="AA127" i="3"/>
  <c r="AA131" i="3"/>
  <c r="Y111" i="3"/>
  <c r="AB111" i="3" s="1"/>
  <c r="Y112" i="3"/>
  <c r="AB112" i="3" s="1"/>
  <c r="Y113" i="3"/>
  <c r="AB113" i="3" s="1"/>
  <c r="Y114" i="3"/>
  <c r="AB114" i="3" s="1"/>
  <c r="Y115" i="3"/>
  <c r="AB116" i="3"/>
  <c r="Z117" i="3"/>
  <c r="Y118" i="3"/>
  <c r="AB118" i="3" s="1"/>
  <c r="Y119" i="3"/>
  <c r="AB119" i="3" s="1"/>
  <c r="Y120" i="3"/>
  <c r="AB120" i="3" s="1"/>
  <c r="Z121" i="3"/>
  <c r="Y122" i="3"/>
  <c r="Y123" i="3"/>
  <c r="Y124" i="3"/>
  <c r="AB124" i="3" s="1"/>
  <c r="Y125" i="3"/>
  <c r="AB125" i="3" s="1"/>
  <c r="Y126" i="3"/>
  <c r="AB126" i="3" s="1"/>
  <c r="Z127" i="3"/>
  <c r="AB128" i="3"/>
  <c r="AB129" i="3"/>
  <c r="AB130" i="3"/>
  <c r="Y131" i="3"/>
  <c r="Z131" i="3"/>
  <c r="AD132" i="3"/>
  <c r="AE132" i="3"/>
  <c r="AF132" i="3"/>
  <c r="AG132" i="3"/>
  <c r="AH132" i="3"/>
  <c r="AI132" i="3"/>
  <c r="AJ132" i="3"/>
  <c r="AK132" i="3"/>
  <c r="AL132" i="3"/>
  <c r="AM132" i="3"/>
  <c r="AN132" i="3"/>
  <c r="AU135" i="3"/>
  <c r="AW135" i="3"/>
  <c r="AX135" i="3"/>
  <c r="AB47" i="3"/>
  <c r="AB100" i="3"/>
  <c r="AB89" i="3"/>
  <c r="AB63" i="3"/>
  <c r="Y100" i="3"/>
  <c r="Y63" i="3"/>
  <c r="Y58" i="3"/>
  <c r="H35" i="6"/>
  <c r="F35" i="6"/>
  <c r="G35" i="6" s="1"/>
  <c r="C35" i="6"/>
  <c r="D35" i="6"/>
  <c r="I34" i="6"/>
  <c r="G34" i="6"/>
  <c r="D34" i="6"/>
  <c r="E34" i="6" s="1"/>
  <c r="I33" i="6"/>
  <c r="G33" i="6"/>
  <c r="D33" i="6"/>
  <c r="E33" i="6" s="1"/>
  <c r="H32" i="6"/>
  <c r="C32" i="6"/>
  <c r="F32" i="6"/>
  <c r="I31" i="6"/>
  <c r="G31" i="6"/>
  <c r="I30" i="6"/>
  <c r="G30" i="6"/>
  <c r="D30" i="6"/>
  <c r="E30" i="6" s="1"/>
  <c r="D29" i="6"/>
  <c r="E29" i="6" s="1"/>
  <c r="I29" i="6"/>
  <c r="G29" i="6"/>
  <c r="H22" i="6"/>
  <c r="C22" i="6"/>
  <c r="I22" i="6"/>
  <c r="F22" i="6"/>
  <c r="D22" i="6"/>
  <c r="I21" i="6"/>
  <c r="G21" i="6"/>
  <c r="D21" i="6"/>
  <c r="E21" i="6" s="1"/>
  <c r="I20" i="6"/>
  <c r="G20" i="6"/>
  <c r="D20" i="6"/>
  <c r="E20" i="6"/>
  <c r="H19" i="6"/>
  <c r="C19" i="6"/>
  <c r="F19" i="6"/>
  <c r="G19" i="6" s="1"/>
  <c r="D19" i="6"/>
  <c r="I18" i="6"/>
  <c r="G18" i="6"/>
  <c r="I17" i="6"/>
  <c r="G17" i="6"/>
  <c r="D17" i="6"/>
  <c r="E17" i="6" s="1"/>
  <c r="I16" i="6"/>
  <c r="G16" i="6"/>
  <c r="D16" i="6"/>
  <c r="E16" i="6" s="1"/>
  <c r="H9" i="6"/>
  <c r="H6" i="6"/>
  <c r="F9" i="6"/>
  <c r="C9" i="6"/>
  <c r="D9" i="6"/>
  <c r="I8" i="6"/>
  <c r="G8" i="6"/>
  <c r="D8" i="6"/>
  <c r="E8" i="6" s="1"/>
  <c r="I7" i="6"/>
  <c r="G7" i="6"/>
  <c r="D7" i="6"/>
  <c r="C6" i="6"/>
  <c r="F6" i="6"/>
  <c r="D6" i="6"/>
  <c r="I5" i="6"/>
  <c r="G5" i="6"/>
  <c r="I4" i="6"/>
  <c r="G4" i="6"/>
  <c r="D4" i="6"/>
  <c r="E4" i="6" s="1"/>
  <c r="I3" i="6"/>
  <c r="G3" i="6"/>
  <c r="D3" i="6"/>
  <c r="K117" i="2"/>
  <c r="AC116" i="2"/>
  <c r="AC117" i="2" s="1"/>
  <c r="AU107" i="2"/>
  <c r="BF106" i="2"/>
  <c r="BA106" i="2"/>
  <c r="AZ106" i="2"/>
  <c r="AY106" i="2"/>
  <c r="K104" i="2"/>
  <c r="AC104" i="2" s="1"/>
  <c r="AF104" i="2" s="1"/>
  <c r="AC102" i="2"/>
  <c r="K103" i="2"/>
  <c r="AR101" i="2"/>
  <c r="AQ101" i="2"/>
  <c r="AP101" i="2"/>
  <c r="AJ101" i="2"/>
  <c r="AI101" i="2"/>
  <c r="AH101" i="2"/>
  <c r="AG101" i="2"/>
  <c r="AC100" i="2"/>
  <c r="AF100" i="2" s="1"/>
  <c r="AM100" i="2" s="1"/>
  <c r="K99" i="2"/>
  <c r="K101" i="2" s="1"/>
  <c r="AC98" i="2"/>
  <c r="AF98" i="2" s="1"/>
  <c r="AK98" i="2" s="1"/>
  <c r="AL98" i="2" s="1"/>
  <c r="AT97" i="2"/>
  <c r="AS97" i="2"/>
  <c r="AQ97" i="2"/>
  <c r="AO97" i="2"/>
  <c r="AN97" i="2"/>
  <c r="AM97" i="2"/>
  <c r="AL97" i="2"/>
  <c r="AK97" i="2"/>
  <c r="AJ97" i="2"/>
  <c r="AI97" i="2"/>
  <c r="AH97" i="2"/>
  <c r="AG97" i="2"/>
  <c r="AE97" i="2"/>
  <c r="AD97" i="2"/>
  <c r="K97" i="2"/>
  <c r="AC96" i="2"/>
  <c r="AC95" i="2"/>
  <c r="AF95" i="2" s="1"/>
  <c r="AR95" i="2" s="1"/>
  <c r="AU95" i="2" s="1"/>
  <c r="AT94" i="2"/>
  <c r="AS94" i="2"/>
  <c r="AR94" i="2"/>
  <c r="AP94" i="2"/>
  <c r="AN94" i="2"/>
  <c r="AL94" i="2"/>
  <c r="AJ94" i="2"/>
  <c r="AH94" i="2"/>
  <c r="K94" i="2"/>
  <c r="BI93" i="2"/>
  <c r="BB93" i="2"/>
  <c r="AC93" i="2"/>
  <c r="AF93" i="2" s="1"/>
  <c r="AG93" i="2" s="1"/>
  <c r="AG94" i="2" s="1"/>
  <c r="AT92" i="2"/>
  <c r="AS92" i="2"/>
  <c r="AR92" i="2"/>
  <c r="AP92" i="2"/>
  <c r="AN92" i="2"/>
  <c r="AL92" i="2"/>
  <c r="AJ92" i="2"/>
  <c r="AH92" i="2"/>
  <c r="K92" i="2"/>
  <c r="BI91" i="2"/>
  <c r="BB91" i="2"/>
  <c r="AC91" i="2"/>
  <c r="AC92" i="2" s="1"/>
  <c r="AF92" i="2" s="1"/>
  <c r="AC89" i="2"/>
  <c r="K90" i="2"/>
  <c r="BI89" i="2"/>
  <c r="BB89" i="2"/>
  <c r="AT88" i="2"/>
  <c r="AS88" i="2"/>
  <c r="BI87" i="2"/>
  <c r="BB87" i="2"/>
  <c r="AC87" i="2"/>
  <c r="AF87" i="2" s="1"/>
  <c r="AH87" i="2" s="1"/>
  <c r="AH88" i="2" s="1"/>
  <c r="K86" i="2"/>
  <c r="AC86" i="2" s="1"/>
  <c r="K85" i="2"/>
  <c r="AC85" i="2" s="1"/>
  <c r="AF85" i="2" s="1"/>
  <c r="K84" i="2"/>
  <c r="BI83" i="2"/>
  <c r="BB83" i="2"/>
  <c r="AC83" i="2"/>
  <c r="AF83" i="2" s="1"/>
  <c r="AH83" i="2"/>
  <c r="AI83" i="2" s="1"/>
  <c r="AJ83" i="2" s="1"/>
  <c r="AK83" i="2" s="1"/>
  <c r="AL83" i="2" s="1"/>
  <c r="AM83" i="2" s="1"/>
  <c r="AN83" i="2" s="1"/>
  <c r="AO83" i="2" s="1"/>
  <c r="AP83" i="2" s="1"/>
  <c r="AQ83" i="2" s="1"/>
  <c r="AR83" i="2" s="1"/>
  <c r="AC82" i="2"/>
  <c r="AF82" i="2" s="1"/>
  <c r="AH82" i="2" s="1"/>
  <c r="AC81" i="2"/>
  <c r="AF81" i="2" s="1"/>
  <c r="AH81" i="2" s="1"/>
  <c r="AC80" i="2"/>
  <c r="AF80" i="2" s="1"/>
  <c r="AH80" i="2" s="1"/>
  <c r="AI80" i="2" s="1"/>
  <c r="AC79" i="2"/>
  <c r="K78" i="2"/>
  <c r="AC78" i="2" s="1"/>
  <c r="AF78" i="2" s="1"/>
  <c r="AC77" i="2"/>
  <c r="AF77" i="2" s="1"/>
  <c r="AR77" i="2" s="1"/>
  <c r="AR78" i="2" s="1"/>
  <c r="AT76" i="2"/>
  <c r="AS76" i="2"/>
  <c r="AR76" i="2"/>
  <c r="AQ76" i="2"/>
  <c r="AP76" i="2"/>
  <c r="AO76" i="2"/>
  <c r="AN76" i="2"/>
  <c r="AU75" i="2"/>
  <c r="AU76" i="2" s="1"/>
  <c r="K75" i="2"/>
  <c r="AT74" i="2"/>
  <c r="AS74" i="2"/>
  <c r="AR74" i="2"/>
  <c r="AQ74" i="2"/>
  <c r="AP74" i="2"/>
  <c r="AO74" i="2"/>
  <c r="AN74" i="2"/>
  <c r="AM74" i="2"/>
  <c r="K74" i="2"/>
  <c r="AU73" i="2"/>
  <c r="AU74" i="2" s="1"/>
  <c r="AC73" i="2"/>
  <c r="AF73" i="2" s="1"/>
  <c r="AL72" i="2"/>
  <c r="AK72" i="2"/>
  <c r="AJ72" i="2"/>
  <c r="AI72" i="2"/>
  <c r="K72" i="2"/>
  <c r="AU71" i="2"/>
  <c r="AC71" i="2"/>
  <c r="AF71" i="2" s="1"/>
  <c r="AU70" i="2"/>
  <c r="AC70" i="2"/>
  <c r="AF70" i="2" s="1"/>
  <c r="AT69" i="2"/>
  <c r="AK69" i="2"/>
  <c r="AJ69" i="2"/>
  <c r="AI69" i="2"/>
  <c r="AH69" i="2"/>
  <c r="AG69" i="2"/>
  <c r="AC68" i="2"/>
  <c r="AF68" i="2"/>
  <c r="AC67" i="2"/>
  <c r="AF67" i="2" s="1"/>
  <c r="AC66" i="2"/>
  <c r="AF66" i="2" s="1"/>
  <c r="K65" i="2"/>
  <c r="AC65" i="2" s="1"/>
  <c r="AF65" i="2" s="1"/>
  <c r="AL65" i="2" s="1"/>
  <c r="AM65" i="2" s="1"/>
  <c r="AN65" i="2" s="1"/>
  <c r="AO65" i="2" s="1"/>
  <c r="AP65" i="2" s="1"/>
  <c r="AQ65" i="2" s="1"/>
  <c r="AR65" i="2" s="1"/>
  <c r="AS65" i="2" s="1"/>
  <c r="K64" i="2"/>
  <c r="K69" i="2" s="1"/>
  <c r="AT63" i="2"/>
  <c r="AS63" i="2"/>
  <c r="AR63" i="2"/>
  <c r="AQ63" i="2"/>
  <c r="AP63" i="2"/>
  <c r="AO63" i="2"/>
  <c r="AN63" i="2"/>
  <c r="AM63" i="2"/>
  <c r="AL63" i="2"/>
  <c r="AK63" i="2"/>
  <c r="AJ63" i="2"/>
  <c r="AG63" i="2"/>
  <c r="AH63" i="2"/>
  <c r="AI63" i="2"/>
  <c r="AU62" i="2"/>
  <c r="AC62" i="2"/>
  <c r="AF62" i="2" s="1"/>
  <c r="AC61" i="2"/>
  <c r="AF61" i="2" s="1"/>
  <c r="AC60" i="2"/>
  <c r="AF60" i="2" s="1"/>
  <c r="BI59" i="2"/>
  <c r="BB59" i="2"/>
  <c r="AC59" i="2"/>
  <c r="AF59" i="2" s="1"/>
  <c r="AU58" i="2"/>
  <c r="K58" i="2"/>
  <c r="K63" i="2" s="1"/>
  <c r="AS57" i="2"/>
  <c r="BI56" i="2"/>
  <c r="BB56" i="2"/>
  <c r="K56" i="2"/>
  <c r="K57" i="2" s="1"/>
  <c r="K55" i="2"/>
  <c r="BI54" i="2"/>
  <c r="BB54" i="2"/>
  <c r="AC54" i="2"/>
  <c r="AF54" i="2" s="1"/>
  <c r="AG54" i="2" s="1"/>
  <c r="AT53" i="2"/>
  <c r="AR53" i="2"/>
  <c r="AP53" i="2"/>
  <c r="AO53" i="2"/>
  <c r="AN53" i="2"/>
  <c r="AM53" i="2"/>
  <c r="AL53" i="2"/>
  <c r="AK53" i="2"/>
  <c r="AJ53" i="2"/>
  <c r="AH53" i="2"/>
  <c r="AG53" i="2"/>
  <c r="AC52" i="2"/>
  <c r="AF52" i="2" s="1"/>
  <c r="AQ52" i="2" s="1"/>
  <c r="AU52" i="2" s="1"/>
  <c r="AC51" i="2"/>
  <c r="AF51" i="2" s="1"/>
  <c r="AQ51" i="2" s="1"/>
  <c r="AU51" i="2" s="1"/>
  <c r="AC50" i="2"/>
  <c r="AF50" i="2" s="1"/>
  <c r="AU49" i="2"/>
  <c r="K49" i="2"/>
  <c r="AC49" i="2" s="1"/>
  <c r="AF49" i="2" s="1"/>
  <c r="AU48" i="2"/>
  <c r="AC48" i="2"/>
  <c r="AF48" i="2" s="1"/>
  <c r="BI47" i="2"/>
  <c r="BB47" i="2"/>
  <c r="AC47" i="2"/>
  <c r="AF47" i="2" s="1"/>
  <c r="BI46" i="2"/>
  <c r="BB46" i="2"/>
  <c r="AS46" i="2"/>
  <c r="AS44" i="2"/>
  <c r="K46" i="2"/>
  <c r="AC46" i="2" s="1"/>
  <c r="AF46" i="2" s="1"/>
  <c r="AI46" i="2" s="1"/>
  <c r="K45" i="2"/>
  <c r="AC45" i="2" s="1"/>
  <c r="AF45" i="2" s="1"/>
  <c r="BI44" i="2"/>
  <c r="BB44" i="2"/>
  <c r="K44" i="2"/>
  <c r="AE43" i="2"/>
  <c r="AE105" i="2" s="1"/>
  <c r="AD43" i="2"/>
  <c r="AD14" i="2"/>
  <c r="AC42" i="2"/>
  <c r="AF42" i="2" s="1"/>
  <c r="AM42" i="2" s="1"/>
  <c r="AN42" i="2" s="1"/>
  <c r="AO42" i="2" s="1"/>
  <c r="AP42" i="2" s="1"/>
  <c r="AQ42" i="2" s="1"/>
  <c r="AR42" i="2" s="1"/>
  <c r="AC41" i="2"/>
  <c r="AF41" i="2" s="1"/>
  <c r="BI40" i="2"/>
  <c r="BB40" i="2"/>
  <c r="K40" i="2"/>
  <c r="AC40" i="2" s="1"/>
  <c r="AF40" i="2" s="1"/>
  <c r="AH40" i="2" s="1"/>
  <c r="BI39" i="2"/>
  <c r="BI15" i="2"/>
  <c r="BI18" i="2"/>
  <c r="BI32" i="2"/>
  <c r="BI34" i="2"/>
  <c r="BI35" i="2"/>
  <c r="BI36" i="2"/>
  <c r="BI38" i="2"/>
  <c r="AC39" i="2"/>
  <c r="AF39" i="2" s="1"/>
  <c r="BB38" i="2"/>
  <c r="K38" i="2"/>
  <c r="AC38" i="2" s="1"/>
  <c r="AF38" i="2" s="1"/>
  <c r="AH38" i="2" s="1"/>
  <c r="AC37" i="2"/>
  <c r="AF37" i="2" s="1"/>
  <c r="BB36" i="2"/>
  <c r="K36" i="2"/>
  <c r="BB35" i="2"/>
  <c r="AC35" i="2"/>
  <c r="AF35" i="2" s="1"/>
  <c r="BB34" i="2"/>
  <c r="K34" i="2"/>
  <c r="AC34" i="2" s="1"/>
  <c r="AT33" i="2"/>
  <c r="AS33" i="2"/>
  <c r="K33" i="2"/>
  <c r="BB32" i="2"/>
  <c r="AC32" i="2"/>
  <c r="K31" i="2"/>
  <c r="AC30" i="2"/>
  <c r="AF30" i="2" s="1"/>
  <c r="AK30" i="2" s="1"/>
  <c r="K29" i="2"/>
  <c r="AC28" i="2"/>
  <c r="K27" i="2"/>
  <c r="AC26" i="2"/>
  <c r="K25" i="2"/>
  <c r="AC24" i="2"/>
  <c r="K23" i="2"/>
  <c r="AC22" i="2"/>
  <c r="AC23" i="2" s="1"/>
  <c r="AF23" i="2" s="1"/>
  <c r="AU21" i="2"/>
  <c r="AU20" i="2"/>
  <c r="AC20" i="2"/>
  <c r="AS19" i="2"/>
  <c r="AL19" i="2"/>
  <c r="AJ19" i="2"/>
  <c r="AI19" i="2"/>
  <c r="K19" i="2"/>
  <c r="BB18" i="2"/>
  <c r="AM18" i="2"/>
  <c r="AN18" i="2" s="1"/>
  <c r="AO18" i="2" s="1"/>
  <c r="AO19" i="2" s="1"/>
  <c r="AK18" i="2"/>
  <c r="AK19" i="2" s="1"/>
  <c r="AC18" i="2"/>
  <c r="AT17" i="2"/>
  <c r="AS17" i="2"/>
  <c r="K17" i="2"/>
  <c r="AC16" i="2"/>
  <c r="AF16" i="2" s="1"/>
  <c r="AH16" i="2" s="1"/>
  <c r="BB15" i="2"/>
  <c r="AC15" i="2"/>
  <c r="AF15" i="2" s="1"/>
  <c r="AH15" i="2" s="1"/>
  <c r="AI15" i="2" s="1"/>
  <c r="AJ15" i="2" s="1"/>
  <c r="AK15" i="2" s="1"/>
  <c r="AL15" i="2" s="1"/>
  <c r="AM15" i="2" s="1"/>
  <c r="AN15" i="2" s="1"/>
  <c r="AO15" i="2" s="1"/>
  <c r="AP15" i="2" s="1"/>
  <c r="K14" i="2"/>
  <c r="AC13" i="2"/>
  <c r="K12" i="2"/>
  <c r="AC11" i="2"/>
  <c r="K10" i="2"/>
  <c r="AC9" i="2"/>
  <c r="AF9" i="2" s="1"/>
  <c r="AK9" i="2" s="1"/>
  <c r="AK10" i="2" s="1"/>
  <c r="BA49" i="1"/>
  <c r="AT49" i="1"/>
  <c r="AO49" i="1"/>
  <c r="AC49" i="1"/>
  <c r="AA49" i="1"/>
  <c r="AA50" i="1" s="1"/>
  <c r="AA51" i="1" s="1"/>
  <c r="Z49" i="1"/>
  <c r="Z50" i="1" s="1"/>
  <c r="Z51" i="1" s="1"/>
  <c r="AB48" i="1"/>
  <c r="Y47" i="1"/>
  <c r="AB47" i="1" s="1"/>
  <c r="Y46" i="1"/>
  <c r="AB46" i="1" s="1"/>
  <c r="AB45" i="1"/>
  <c r="BD44" i="1"/>
  <c r="AW44" i="1"/>
  <c r="AB44" i="1"/>
  <c r="BD43" i="1"/>
  <c r="AW43" i="1"/>
  <c r="AN43" i="1"/>
  <c r="AB43" i="1"/>
  <c r="BD42" i="1"/>
  <c r="AW42" i="1"/>
  <c r="Y42" i="1"/>
  <c r="AB42" i="1" s="1"/>
  <c r="AJ42" i="1" s="1"/>
  <c r="BD41" i="1"/>
  <c r="AW41" i="1"/>
  <c r="AB41" i="1"/>
  <c r="BD40" i="1"/>
  <c r="AW40" i="1"/>
  <c r="Y40" i="1"/>
  <c r="AB40" i="1" s="1"/>
  <c r="BD39" i="1"/>
  <c r="AW39" i="1"/>
  <c r="AB39" i="1"/>
  <c r="BD38" i="1"/>
  <c r="AW38" i="1"/>
  <c r="Y38" i="1"/>
  <c r="AB38" i="1" s="1"/>
  <c r="AI38" i="1" s="1"/>
  <c r="BD37" i="1"/>
  <c r="AW37" i="1"/>
  <c r="AB37" i="1"/>
  <c r="AI37" i="1" s="1"/>
  <c r="BD36" i="1"/>
  <c r="AW36" i="1"/>
  <c r="AB36" i="1"/>
  <c r="BD35" i="1"/>
  <c r="AW35" i="1"/>
  <c r="Y35" i="1"/>
  <c r="AD35" i="1" s="1"/>
  <c r="AD21" i="1"/>
  <c r="AF21" i="1" s="1"/>
  <c r="AF28" i="1"/>
  <c r="AG28" i="1" s="1"/>
  <c r="AH28" i="1" s="1"/>
  <c r="AE29" i="1"/>
  <c r="AF29" i="1" s="1"/>
  <c r="AG29" i="1" s="1"/>
  <c r="AH29" i="1" s="1"/>
  <c r="AI29" i="1" s="1"/>
  <c r="AJ29" i="1" s="1"/>
  <c r="AK29" i="1" s="1"/>
  <c r="AL29" i="1" s="1"/>
  <c r="AM29" i="1" s="1"/>
  <c r="AE30" i="1"/>
  <c r="BD34" i="1"/>
  <c r="AW34" i="1"/>
  <c r="AJ34" i="1"/>
  <c r="Y34" i="1"/>
  <c r="AB34" i="1" s="1"/>
  <c r="BD33" i="1"/>
  <c r="AW33" i="1"/>
  <c r="Y33" i="1"/>
  <c r="AB33" i="1" s="1"/>
  <c r="BD32" i="1"/>
  <c r="AW32" i="1"/>
  <c r="Y32" i="1"/>
  <c r="AB32" i="1" s="1"/>
  <c r="Y31" i="1"/>
  <c r="AB31" i="1" s="1"/>
  <c r="BD30" i="1"/>
  <c r="AW30" i="1"/>
  <c r="Y30" i="1"/>
  <c r="AB30" i="1" s="1"/>
  <c r="BD29" i="1"/>
  <c r="AW29" i="1"/>
  <c r="Y29" i="1"/>
  <c r="AB29" i="1" s="1"/>
  <c r="BD28" i="1"/>
  <c r="AW28" i="1"/>
  <c r="Y28" i="1"/>
  <c r="AB28" i="1" s="1"/>
  <c r="BD27" i="1"/>
  <c r="AW27" i="1"/>
  <c r="Y27" i="1"/>
  <c r="AB27" i="1" s="1"/>
  <c r="BD26" i="1"/>
  <c r="AW26" i="1"/>
  <c r="AB26" i="1"/>
  <c r="BD25" i="1"/>
  <c r="AW25" i="1"/>
  <c r="AB25" i="1"/>
  <c r="BD24" i="1"/>
  <c r="AW24" i="1"/>
  <c r="AB24" i="1"/>
  <c r="BD23" i="1"/>
  <c r="AW23" i="1"/>
  <c r="Y23" i="1"/>
  <c r="AB23" i="1" s="1"/>
  <c r="BD22" i="1"/>
  <c r="AW22" i="1"/>
  <c r="AK22" i="1"/>
  <c r="Y22" i="1"/>
  <c r="AB22" i="1" s="1"/>
  <c r="AB12" i="1"/>
  <c r="AG12" i="1" s="1"/>
  <c r="Y13" i="1"/>
  <c r="AB13" i="1"/>
  <c r="AB14" i="1"/>
  <c r="Y15" i="1"/>
  <c r="AB15" i="1" s="1"/>
  <c r="AP15" i="1" s="1"/>
  <c r="Y16" i="1"/>
  <c r="Y17" i="1"/>
  <c r="AB17" i="1" s="1"/>
  <c r="Y18" i="1"/>
  <c r="AB18" i="1" s="1"/>
  <c r="Y19" i="1"/>
  <c r="AB19" i="1" s="1"/>
  <c r="Y20" i="1"/>
  <c r="AB20" i="1" s="1"/>
  <c r="Y21" i="1"/>
  <c r="AB21" i="1" s="1"/>
  <c r="BD21" i="1"/>
  <c r="AW21" i="1"/>
  <c r="AE21" i="1"/>
  <c r="AG21" i="1" s="1"/>
  <c r="AI21" i="1" s="1"/>
  <c r="BD20" i="1"/>
  <c r="AW20" i="1"/>
  <c r="BD19" i="1"/>
  <c r="AW19" i="1"/>
  <c r="BD18" i="1"/>
  <c r="AW18" i="1"/>
  <c r="BD17" i="1"/>
  <c r="AW17" i="1"/>
  <c r="BD16" i="1"/>
  <c r="AW16" i="1"/>
  <c r="BD15" i="1"/>
  <c r="AW15" i="1"/>
  <c r="BD13" i="1"/>
  <c r="AW13" i="1"/>
  <c r="BD12" i="1"/>
  <c r="AW12" i="1"/>
  <c r="A12" i="1"/>
  <c r="E3" i="6"/>
  <c r="AF96" i="2"/>
  <c r="AP96" i="2" s="1"/>
  <c r="AU96" i="2" s="1"/>
  <c r="AU97" i="2" s="1"/>
  <c r="AC94" i="2"/>
  <c r="AF94" i="2" s="1"/>
  <c r="AC97" i="2"/>
  <c r="AB16" i="1"/>
  <c r="E7" i="6"/>
  <c r="AF79" i="2"/>
  <c r="AH79" i="2" s="1"/>
  <c r="K88" i="2"/>
  <c r="AC55" i="2"/>
  <c r="AF55" i="2" s="1"/>
  <c r="AA53" i="3"/>
  <c r="AB27" i="3"/>
  <c r="AL22" i="1"/>
  <c r="AF91" i="2"/>
  <c r="AG91" i="2" s="1"/>
  <c r="AG92" i="2" s="1"/>
  <c r="AF24" i="2"/>
  <c r="AK24" i="2" s="1"/>
  <c r="AC25" i="2"/>
  <c r="AF25" i="2" s="1"/>
  <c r="AR97" i="2"/>
  <c r="AB122" i="3"/>
  <c r="AM98" i="2"/>
  <c r="AN98" i="2" s="1"/>
  <c r="AN101" i="2" s="1"/>
  <c r="AL101" i="2"/>
  <c r="AP18" i="2" l="1"/>
  <c r="AM19" i="2"/>
  <c r="G6" i="6"/>
  <c r="AA132" i="3"/>
  <c r="Y64" i="3"/>
  <c r="AP97" i="2"/>
  <c r="C23" i="6"/>
  <c r="T30" i="16"/>
  <c r="AC64" i="2"/>
  <c r="AF64" i="2" s="1"/>
  <c r="AU72" i="2"/>
  <c r="Z75" i="3"/>
  <c r="I19" i="6"/>
  <c r="AB64" i="3"/>
  <c r="AO98" i="2"/>
  <c r="AO101" i="2" s="1"/>
  <c r="AU9" i="2"/>
  <c r="AC56" i="2"/>
  <c r="AF56" i="2" s="1"/>
  <c r="AG56" i="2" s="1"/>
  <c r="Z53" i="3"/>
  <c r="AB35" i="1"/>
  <c r="AG35" i="1" s="1"/>
  <c r="AA64" i="3"/>
  <c r="AR85" i="2"/>
  <c r="AL85" i="2"/>
  <c r="AM85" i="2" s="1"/>
  <c r="AN85" i="2" s="1"/>
  <c r="AE49" i="1"/>
  <c r="AC74" i="2"/>
  <c r="AF74" i="2" s="1"/>
  <c r="I9" i="6"/>
  <c r="E22" i="6"/>
  <c r="E32" i="6"/>
  <c r="I35" i="6"/>
  <c r="AB90" i="3"/>
  <c r="AU63" i="2"/>
  <c r="H36" i="6"/>
  <c r="AC31" i="2"/>
  <c r="AF31" i="2" s="1"/>
  <c r="H23" i="6"/>
  <c r="K53" i="2"/>
  <c r="G9" i="6"/>
  <c r="G22" i="6"/>
  <c r="AB121" i="3"/>
  <c r="AA106" i="3"/>
  <c r="Y90" i="3"/>
  <c r="AA75" i="3"/>
  <c r="Y127" i="3"/>
  <c r="AD49" i="1"/>
  <c r="Z64" i="3"/>
  <c r="Y53" i="3"/>
  <c r="Y39" i="3"/>
  <c r="AB39" i="3"/>
  <c r="AF30" i="1"/>
  <c r="AG30" i="1" s="1"/>
  <c r="AH30" i="1" s="1"/>
  <c r="AI30" i="1" s="1"/>
  <c r="AJ30" i="1" s="1"/>
  <c r="AK30" i="1" s="1"/>
  <c r="AL30" i="1" s="1"/>
  <c r="AM30" i="1" s="1"/>
  <c r="AS53" i="2"/>
  <c r="AB75" i="3"/>
  <c r="H30" i="16"/>
  <c r="U37" i="16"/>
  <c r="U38" i="16" s="1"/>
  <c r="U48" i="16" s="1"/>
  <c r="T37" i="16"/>
  <c r="T38" i="16" s="1"/>
  <c r="S30" i="16"/>
  <c r="N27" i="16"/>
  <c r="Q30" i="16"/>
  <c r="J43" i="16"/>
  <c r="R38" i="16"/>
  <c r="U30" i="16"/>
  <c r="J25" i="16"/>
  <c r="AK25" i="2"/>
  <c r="AU25" i="2" s="1"/>
  <c r="AU24" i="2"/>
  <c r="AU30" i="2"/>
  <c r="AK31" i="2"/>
  <c r="AU31" i="2" s="1"/>
  <c r="AU100" i="2"/>
  <c r="AM101" i="2"/>
  <c r="AH54" i="2"/>
  <c r="AG55" i="2"/>
  <c r="AB123" i="3"/>
  <c r="AB106" i="3"/>
  <c r="N22" i="16"/>
  <c r="R40" i="16"/>
  <c r="R41" i="16" s="1"/>
  <c r="AC44" i="2"/>
  <c r="AF44" i="2" s="1"/>
  <c r="AB131" i="3"/>
  <c r="AB127" i="3"/>
  <c r="Y121" i="3"/>
  <c r="AI87" i="2"/>
  <c r="AC58" i="2"/>
  <c r="AF58" i="2" s="1"/>
  <c r="I32" i="6"/>
  <c r="Z39" i="3"/>
  <c r="Z133" i="3" s="1"/>
  <c r="Z134" i="3" s="1"/>
  <c r="M30" i="16"/>
  <c r="D32" i="6"/>
  <c r="D36" i="6" s="1"/>
  <c r="AU44" i="2"/>
  <c r="AU77" i="2"/>
  <c r="AU78" i="2" s="1"/>
  <c r="BI106" i="2"/>
  <c r="AC84" i="2"/>
  <c r="AF84" i="2" s="1"/>
  <c r="AC69" i="2"/>
  <c r="AC57" i="2"/>
  <c r="AF57" i="2" s="1"/>
  <c r="F10" i="6"/>
  <c r="BD49" i="1"/>
  <c r="Y117" i="3"/>
  <c r="J18" i="16"/>
  <c r="K30" i="16"/>
  <c r="P30" i="16"/>
  <c r="AU42" i="2"/>
  <c r="F23" i="6"/>
  <c r="G23" i="6" s="1"/>
  <c r="AF97" i="2"/>
  <c r="BB106" i="2"/>
  <c r="AD105" i="2"/>
  <c r="C36" i="6"/>
  <c r="Z132" i="3"/>
  <c r="R20" i="16"/>
  <c r="O30" i="16"/>
  <c r="AC99" i="2"/>
  <c r="E35" i="6"/>
  <c r="Y75" i="3"/>
  <c r="J20" i="16"/>
  <c r="G30" i="16"/>
  <c r="L48" i="16"/>
  <c r="J27" i="16"/>
  <c r="V16" i="16"/>
  <c r="I30" i="16"/>
  <c r="N43" i="16"/>
  <c r="N44" i="16" s="1"/>
  <c r="V31" i="16"/>
  <c r="J40" i="16"/>
  <c r="I23" i="16"/>
  <c r="N25" i="16"/>
  <c r="N30" i="16" s="1"/>
  <c r="R18" i="16"/>
  <c r="V19" i="16"/>
  <c r="J44" i="16"/>
  <c r="R14" i="16"/>
  <c r="M23" i="16"/>
  <c r="L30" i="16"/>
  <c r="R25" i="16"/>
  <c r="S20" i="16"/>
  <c r="V20" i="16" s="1"/>
  <c r="L23" i="16"/>
  <c r="N20" i="16"/>
  <c r="R46" i="16"/>
  <c r="R47" i="16" s="1"/>
  <c r="V25" i="16"/>
  <c r="J33" i="16"/>
  <c r="N46" i="16"/>
  <c r="N47" i="16" s="1"/>
  <c r="R16" i="16"/>
  <c r="R27" i="16"/>
  <c r="V24" i="16"/>
  <c r="J46" i="16"/>
  <c r="K47" i="16"/>
  <c r="V46" i="16"/>
  <c r="V47" i="16" s="1"/>
  <c r="J47" i="16"/>
  <c r="N32" i="16"/>
  <c r="N33" i="16" s="1"/>
  <c r="S32" i="16"/>
  <c r="S33" i="16" s="1"/>
  <c r="V26" i="16"/>
  <c r="J22" i="16"/>
  <c r="V17" i="16"/>
  <c r="G23" i="16"/>
  <c r="V15" i="16"/>
  <c r="V45" i="16"/>
  <c r="V39" i="16"/>
  <c r="N40" i="16"/>
  <c r="N41" i="16" s="1"/>
  <c r="K38" i="16"/>
  <c r="R22" i="16"/>
  <c r="N18" i="16"/>
  <c r="T23" i="16"/>
  <c r="T34" i="16" s="1"/>
  <c r="V42" i="16"/>
  <c r="S41" i="16"/>
  <c r="V40" i="16"/>
  <c r="V41" i="16" s="1"/>
  <c r="S38" i="16"/>
  <c r="V35" i="16"/>
  <c r="V37" i="16" s="1"/>
  <c r="V38" i="16" s="1"/>
  <c r="V27" i="16"/>
  <c r="O48" i="16"/>
  <c r="AI79" i="2"/>
  <c r="AH84" i="2"/>
  <c r="AH17" i="2"/>
  <c r="AI16" i="2"/>
  <c r="AC75" i="2"/>
  <c r="K76" i="2"/>
  <c r="AI82" i="2"/>
  <c r="AJ82" i="2" s="1"/>
  <c r="AK82" i="2" s="1"/>
  <c r="AL82" i="2" s="1"/>
  <c r="AM82" i="2" s="1"/>
  <c r="AN82" i="2" s="1"/>
  <c r="AO82" i="2" s="1"/>
  <c r="AP82" i="2" s="1"/>
  <c r="AQ82" i="2" s="1"/>
  <c r="AR82" i="2" s="1"/>
  <c r="AF11" i="2"/>
  <c r="AP11" i="2" s="1"/>
  <c r="AC12" i="2"/>
  <c r="AF12" i="2" s="1"/>
  <c r="AU46" i="2"/>
  <c r="AI53" i="2"/>
  <c r="AQ18" i="2"/>
  <c r="AP19" i="2"/>
  <c r="AQ15" i="1"/>
  <c r="AP49" i="1"/>
  <c r="AI40" i="2"/>
  <c r="AJ40" i="2" s="1"/>
  <c r="AK40" i="2" s="1"/>
  <c r="AL40" i="2" s="1"/>
  <c r="AM40" i="2" s="1"/>
  <c r="AN40" i="2" s="1"/>
  <c r="AO40" i="2" s="1"/>
  <c r="AP40" i="2" s="1"/>
  <c r="AQ40" i="2" s="1"/>
  <c r="AR40" i="2" s="1"/>
  <c r="AS40" i="2" s="1"/>
  <c r="AH56" i="2"/>
  <c r="AG57" i="2"/>
  <c r="AF102" i="2"/>
  <c r="AC103" i="2"/>
  <c r="E6" i="6"/>
  <c r="C10" i="6"/>
  <c r="E9" i="6"/>
  <c r="D10" i="6"/>
  <c r="H10" i="6"/>
  <c r="I6" i="6"/>
  <c r="AQ15" i="2"/>
  <c r="AG13" i="1"/>
  <c r="AG49" i="1" s="1"/>
  <c r="AB49" i="1"/>
  <c r="AB50" i="1" s="1"/>
  <c r="AB51" i="1" s="1"/>
  <c r="F36" i="6"/>
  <c r="G32" i="6"/>
  <c r="H48" i="16"/>
  <c r="AL64" i="2"/>
  <c r="AF69" i="2"/>
  <c r="AJ80" i="2"/>
  <c r="AK80" i="2" s="1"/>
  <c r="AL80" i="2" s="1"/>
  <c r="AM80" i="2" s="1"/>
  <c r="AN80" i="2" s="1"/>
  <c r="AO80" i="2" s="1"/>
  <c r="AP80" i="2" s="1"/>
  <c r="AQ80" i="2" s="1"/>
  <c r="AR80" i="2" s="1"/>
  <c r="AF34" i="2"/>
  <c r="AH34" i="2" s="1"/>
  <c r="AI91" i="2"/>
  <c r="AU10" i="2"/>
  <c r="AT105" i="2"/>
  <c r="AT106" i="2" s="1"/>
  <c r="AF20" i="2"/>
  <c r="AC21" i="2"/>
  <c r="AF21" i="2" s="1"/>
  <c r="AC36" i="2"/>
  <c r="AF36" i="2" s="1"/>
  <c r="AH36" i="2" s="1"/>
  <c r="K43" i="2"/>
  <c r="AI81" i="2"/>
  <c r="AJ81" i="2" s="1"/>
  <c r="AK81" i="2" s="1"/>
  <c r="AL81" i="2" s="1"/>
  <c r="AM81" i="2" s="1"/>
  <c r="AN81" i="2" s="1"/>
  <c r="AO81" i="2" s="1"/>
  <c r="AP81" i="2" s="1"/>
  <c r="AQ81" i="2" s="1"/>
  <c r="AR81" i="2" s="1"/>
  <c r="AF86" i="2"/>
  <c r="AC88" i="2"/>
  <c r="AF88" i="2" s="1"/>
  <c r="AI93" i="2"/>
  <c r="J32" i="16"/>
  <c r="M48" i="16"/>
  <c r="T44" i="16"/>
  <c r="V43" i="16"/>
  <c r="V44" i="16" s="1"/>
  <c r="AU83" i="2"/>
  <c r="Y49" i="1"/>
  <c r="Y50" i="1" s="1"/>
  <c r="Y51" i="1" s="1"/>
  <c r="AC19" i="2"/>
  <c r="AF19" i="2" s="1"/>
  <c r="AF18" i="2"/>
  <c r="AC29" i="2"/>
  <c r="AF29" i="2" s="1"/>
  <c r="AF28" i="2"/>
  <c r="AK28" i="2" s="1"/>
  <c r="AI38" i="2"/>
  <c r="AJ38" i="2" s="1"/>
  <c r="AK38" i="2" s="1"/>
  <c r="AL38" i="2" s="1"/>
  <c r="AM38" i="2" s="1"/>
  <c r="AN38" i="2" s="1"/>
  <c r="AO38" i="2" s="1"/>
  <c r="AP38" i="2" s="1"/>
  <c r="AQ38" i="2" s="1"/>
  <c r="AR38" i="2" s="1"/>
  <c r="AS38" i="2" s="1"/>
  <c r="AQ53" i="2"/>
  <c r="R32" i="16"/>
  <c r="R33" i="16" s="1"/>
  <c r="P33" i="16"/>
  <c r="AI28" i="1"/>
  <c r="AJ28" i="1" s="1"/>
  <c r="AN19" i="2"/>
  <c r="AF13" i="2"/>
  <c r="AN13" i="2" s="1"/>
  <c r="AC14" i="2"/>
  <c r="AF14" i="2" s="1"/>
  <c r="AC27" i="2"/>
  <c r="AF27" i="2" s="1"/>
  <c r="AF26" i="2"/>
  <c r="AK26" i="2" s="1"/>
  <c r="AF32" i="2"/>
  <c r="AG32" i="2" s="1"/>
  <c r="AC33" i="2"/>
  <c r="AF33" i="2" s="1"/>
  <c r="AU65" i="2"/>
  <c r="D23" i="6"/>
  <c r="E23" i="6" s="1"/>
  <c r="E19" i="6"/>
  <c r="R43" i="16"/>
  <c r="R44" i="16" s="1"/>
  <c r="P44" i="16"/>
  <c r="S14" i="16"/>
  <c r="V13" i="16"/>
  <c r="V21" i="16"/>
  <c r="S22" i="16"/>
  <c r="V22" i="16" s="1"/>
  <c r="U23" i="16"/>
  <c r="U34" i="16" s="1"/>
  <c r="AC10" i="2"/>
  <c r="AC72" i="2"/>
  <c r="AF72" i="2" s="1"/>
  <c r="AW49" i="1"/>
  <c r="AF22" i="2"/>
  <c r="AK22" i="2" s="1"/>
  <c r="AF89" i="2"/>
  <c r="AG89" i="2" s="1"/>
  <c r="AC90" i="2"/>
  <c r="AF90" i="2" s="1"/>
  <c r="AB115" i="3"/>
  <c r="AB117" i="3" s="1"/>
  <c r="AB107" i="3"/>
  <c r="AB110" i="3" s="1"/>
  <c r="Y110" i="3"/>
  <c r="I48" i="16"/>
  <c r="J16" i="16"/>
  <c r="K23" i="16"/>
  <c r="N14" i="16"/>
  <c r="V18" i="16"/>
  <c r="AC17" i="2"/>
  <c r="AF17" i="2" s="1"/>
  <c r="AA39" i="3"/>
  <c r="J41" i="16"/>
  <c r="G38" i="16"/>
  <c r="Q23" i="16"/>
  <c r="P38" i="16"/>
  <c r="AB53" i="3"/>
  <c r="H23" i="16"/>
  <c r="H34" i="16" s="1"/>
  <c r="N16" i="16"/>
  <c r="P23" i="16"/>
  <c r="Q48" i="16"/>
  <c r="O23" i="16"/>
  <c r="J14" i="16"/>
  <c r="AA133" i="3" l="1"/>
  <c r="AA134" i="3" s="1"/>
  <c r="AU98" i="2"/>
  <c r="AC63" i="2"/>
  <c r="AF63" i="2" s="1"/>
  <c r="I36" i="6"/>
  <c r="E36" i="6"/>
  <c r="AF49" i="1"/>
  <c r="I23" i="6"/>
  <c r="AU82" i="2"/>
  <c r="G36" i="6"/>
  <c r="J30" i="16"/>
  <c r="K105" i="2"/>
  <c r="AH49" i="1"/>
  <c r="Y132" i="3"/>
  <c r="Y133" i="3" s="1"/>
  <c r="AD130" i="3" s="1"/>
  <c r="G10" i="6"/>
  <c r="M34" i="16"/>
  <c r="M49" i="16" s="1"/>
  <c r="O34" i="16"/>
  <c r="O49" i="16" s="1"/>
  <c r="T48" i="16"/>
  <c r="T49" i="16" s="1"/>
  <c r="R48" i="16"/>
  <c r="Q34" i="16"/>
  <c r="Q49" i="16" s="1"/>
  <c r="K34" i="16"/>
  <c r="AF99" i="2"/>
  <c r="AK99" i="2" s="1"/>
  <c r="AC101" i="2"/>
  <c r="AF101" i="2" s="1"/>
  <c r="AU38" i="2"/>
  <c r="AC53" i="2"/>
  <c r="AF53" i="2" s="1"/>
  <c r="R23" i="16"/>
  <c r="R30" i="16"/>
  <c r="AU53" i="2"/>
  <c r="L34" i="16"/>
  <c r="L49" i="16" s="1"/>
  <c r="I34" i="16"/>
  <c r="I49" i="16" s="1"/>
  <c r="AI88" i="2"/>
  <c r="AJ87" i="2"/>
  <c r="P34" i="16"/>
  <c r="AU80" i="2"/>
  <c r="E10" i="6"/>
  <c r="AU40" i="2"/>
  <c r="V30" i="16"/>
  <c r="AH55" i="2"/>
  <c r="AI54" i="2"/>
  <c r="N38" i="16"/>
  <c r="N48" i="16" s="1"/>
  <c r="P48" i="16"/>
  <c r="K48" i="16"/>
  <c r="S48" i="16"/>
  <c r="V32" i="16"/>
  <c r="V33" i="16" s="1"/>
  <c r="J23" i="16"/>
  <c r="J34" i="16" s="1"/>
  <c r="G34" i="16"/>
  <c r="V48" i="16"/>
  <c r="J38" i="16"/>
  <c r="J48" i="16" s="1"/>
  <c r="G48" i="16"/>
  <c r="AU22" i="2"/>
  <c r="AK23" i="2"/>
  <c r="AU23" i="2" s="1"/>
  <c r="AF10" i="2"/>
  <c r="S23" i="16"/>
  <c r="S34" i="16" s="1"/>
  <c r="V14" i="16"/>
  <c r="V23" i="16" s="1"/>
  <c r="AK28" i="1"/>
  <c r="AJ49" i="1"/>
  <c r="AU28" i="2"/>
  <c r="AK29" i="2"/>
  <c r="AU29" i="2" s="1"/>
  <c r="AO85" i="2"/>
  <c r="AI92" i="2"/>
  <c r="AK91" i="2"/>
  <c r="AI49" i="1"/>
  <c r="AF75" i="2"/>
  <c r="AC76" i="2"/>
  <c r="AF76" i="2" s="1"/>
  <c r="Y134" i="3"/>
  <c r="U49" i="16"/>
  <c r="AR15" i="2"/>
  <c r="AU15" i="2" s="1"/>
  <c r="AL102" i="2"/>
  <c r="AF103" i="2"/>
  <c r="AQ19" i="2"/>
  <c r="AR18" i="2"/>
  <c r="AJ16" i="2"/>
  <c r="AI17" i="2"/>
  <c r="AG33" i="2"/>
  <c r="AH32" i="2"/>
  <c r="AN14" i="2"/>
  <c r="AU13" i="2"/>
  <c r="AI36" i="2"/>
  <c r="AJ36" i="2" s="1"/>
  <c r="AK36" i="2" s="1"/>
  <c r="AL36" i="2" s="1"/>
  <c r="AM36" i="2" s="1"/>
  <c r="AN36" i="2" s="1"/>
  <c r="AO36" i="2" s="1"/>
  <c r="AP36" i="2" s="1"/>
  <c r="AQ36" i="2" s="1"/>
  <c r="AR36" i="2" s="1"/>
  <c r="AS36" i="2" s="1"/>
  <c r="AC43" i="2"/>
  <c r="AF43" i="2" s="1"/>
  <c r="AJ79" i="2"/>
  <c r="AI84" i="2"/>
  <c r="H49" i="16"/>
  <c r="N23" i="16"/>
  <c r="N34" i="16" s="1"/>
  <c r="AB132" i="3"/>
  <c r="AB133" i="3" s="1"/>
  <c r="AH89" i="2"/>
  <c r="AG90" i="2"/>
  <c r="AK27" i="2"/>
  <c r="AU27" i="2" s="1"/>
  <c r="AU26" i="2"/>
  <c r="AI94" i="2"/>
  <c r="AK93" i="2"/>
  <c r="AU81" i="2"/>
  <c r="AH43" i="2"/>
  <c r="AI34" i="2"/>
  <c r="AM64" i="2"/>
  <c r="AL69" i="2"/>
  <c r="I10" i="6"/>
  <c r="AH57" i="2"/>
  <c r="AI56" i="2"/>
  <c r="AP12" i="2"/>
  <c r="AU11" i="2"/>
  <c r="AU36" i="2" l="1"/>
  <c r="K49" i="16"/>
  <c r="R34" i="16"/>
  <c r="R49" i="16" s="1"/>
  <c r="P49" i="16"/>
  <c r="AK87" i="2"/>
  <c r="AJ88" i="2"/>
  <c r="AJ54" i="2"/>
  <c r="AI55" i="2"/>
  <c r="AU99" i="2"/>
  <c r="AU101" i="2" s="1"/>
  <c r="AK101" i="2"/>
  <c r="N49" i="16"/>
  <c r="S49" i="16"/>
  <c r="G49" i="16"/>
  <c r="J49" i="16"/>
  <c r="AH90" i="2"/>
  <c r="AI89" i="2"/>
  <c r="AH33" i="2"/>
  <c r="AI32" i="2"/>
  <c r="AP85" i="2"/>
  <c r="AD131" i="3"/>
  <c r="AB134" i="3"/>
  <c r="AC132" i="3" s="1"/>
  <c r="AJ56" i="2"/>
  <c r="AI57" i="2"/>
  <c r="AM69" i="2"/>
  <c r="AN64" i="2"/>
  <c r="AK94" i="2"/>
  <c r="AM93" i="2"/>
  <c r="AG105" i="2"/>
  <c r="AG106" i="2" s="1"/>
  <c r="AJ17" i="2"/>
  <c r="AK16" i="2"/>
  <c r="AU102" i="2"/>
  <c r="AU103" i="2" s="1"/>
  <c r="AL103" i="2"/>
  <c r="AL28" i="1"/>
  <c r="AK49" i="1"/>
  <c r="AC105" i="2"/>
  <c r="AC106" i="2" s="1"/>
  <c r="AI43" i="2"/>
  <c r="AJ34" i="2"/>
  <c r="AK79" i="2"/>
  <c r="AJ84" i="2"/>
  <c r="AR19" i="2"/>
  <c r="AU19" i="2" s="1"/>
  <c r="AU18" i="2"/>
  <c r="AM91" i="2"/>
  <c r="AK92" i="2"/>
  <c r="AF105" i="2"/>
  <c r="AF106" i="2" s="1"/>
  <c r="AU12" i="2"/>
  <c r="AU14" i="2"/>
  <c r="V34" i="16"/>
  <c r="V49" i="16" s="1"/>
  <c r="AK54" i="2" l="1"/>
  <c r="AJ55" i="2"/>
  <c r="AL87" i="2"/>
  <c r="AK88" i="2"/>
  <c r="AJ43" i="2"/>
  <c r="AK34" i="2"/>
  <c r="AI33" i="2"/>
  <c r="AJ32" i="2"/>
  <c r="AH105" i="2"/>
  <c r="AH106" i="2" s="1"/>
  <c r="AK84" i="2"/>
  <c r="AL79" i="2"/>
  <c r="AL16" i="2"/>
  <c r="AK17" i="2"/>
  <c r="AO64" i="2"/>
  <c r="AN69" i="2"/>
  <c r="AQ85" i="2"/>
  <c r="AO93" i="2"/>
  <c r="AM94" i="2"/>
  <c r="AM28" i="1"/>
  <c r="AL49" i="1"/>
  <c r="AJ57" i="2"/>
  <c r="AK56" i="2"/>
  <c r="AM92" i="2"/>
  <c r="AO91" i="2"/>
  <c r="AJ89" i="2"/>
  <c r="AI90" i="2"/>
  <c r="AL88" i="2" l="1"/>
  <c r="AM87" i="2"/>
  <c r="AL54" i="2"/>
  <c r="AK55" i="2"/>
  <c r="AK32" i="2"/>
  <c r="AJ33" i="2"/>
  <c r="AK89" i="2"/>
  <c r="AJ90" i="2"/>
  <c r="AK57" i="2"/>
  <c r="AL56" i="2"/>
  <c r="AI105" i="2"/>
  <c r="AI106" i="2" s="1"/>
  <c r="AQ93" i="2"/>
  <c r="AQ94" i="2" s="1"/>
  <c r="AO94" i="2"/>
  <c r="AU85" i="2"/>
  <c r="AM79" i="2"/>
  <c r="AL84" i="2"/>
  <c r="AM49" i="1"/>
  <c r="AN28" i="1"/>
  <c r="AN49" i="1" s="1"/>
  <c r="AM16" i="2"/>
  <c r="AL17" i="2"/>
  <c r="AL34" i="2"/>
  <c r="AK43" i="2"/>
  <c r="AQ91" i="2"/>
  <c r="AO92" i="2"/>
  <c r="AO69" i="2"/>
  <c r="AP64" i="2"/>
  <c r="AM54" i="2" l="1"/>
  <c r="AL55" i="2"/>
  <c r="AN87" i="2"/>
  <c r="AM88" i="2"/>
  <c r="AP69" i="2"/>
  <c r="AQ64" i="2"/>
  <c r="AN16" i="2"/>
  <c r="AM17" i="2"/>
  <c r="AL57" i="2"/>
  <c r="AM56" i="2"/>
  <c r="AK90" i="2"/>
  <c r="AL89" i="2"/>
  <c r="AJ105" i="2"/>
  <c r="AJ106" i="2" s="1"/>
  <c r="AM34" i="2"/>
  <c r="AL43" i="2"/>
  <c r="AM84" i="2"/>
  <c r="AN79" i="2"/>
  <c r="AQ92" i="2"/>
  <c r="AU91" i="2"/>
  <c r="AU92" i="2" s="1"/>
  <c r="AU93" i="2"/>
  <c r="AU94" i="2" s="1"/>
  <c r="AK33" i="2"/>
  <c r="AL32" i="2"/>
  <c r="AO87" i="2" l="1"/>
  <c r="AN88" i="2"/>
  <c r="AM55" i="2"/>
  <c r="AN54" i="2"/>
  <c r="AQ69" i="2"/>
  <c r="AR64" i="2"/>
  <c r="AO16" i="2"/>
  <c r="AN17" i="2"/>
  <c r="AL33" i="2"/>
  <c r="AM32" i="2"/>
  <c r="AL90" i="2"/>
  <c r="AM89" i="2"/>
  <c r="AK105" i="2"/>
  <c r="AK106" i="2" s="1"/>
  <c r="AO79" i="2"/>
  <c r="AN84" i="2"/>
  <c r="AM43" i="2"/>
  <c r="AN34" i="2"/>
  <c r="AM57" i="2"/>
  <c r="AN56" i="2"/>
  <c r="AN55" i="2" l="1"/>
  <c r="AO54" i="2"/>
  <c r="AP87" i="2"/>
  <c r="AO88" i="2"/>
  <c r="AN89" i="2"/>
  <c r="AM90" i="2"/>
  <c r="AN57" i="2"/>
  <c r="AO56" i="2"/>
  <c r="AP16" i="2"/>
  <c r="AO17" i="2"/>
  <c r="AO84" i="2"/>
  <c r="AP79" i="2"/>
  <c r="AN32" i="2"/>
  <c r="AM33" i="2"/>
  <c r="AS64" i="2"/>
  <c r="AR69" i="2"/>
  <c r="AO34" i="2"/>
  <c r="AN43" i="2"/>
  <c r="AL105" i="2"/>
  <c r="AL106" i="2" s="1"/>
  <c r="AP88" i="2" l="1"/>
  <c r="AQ87" i="2"/>
  <c r="AO55" i="2"/>
  <c r="AP54" i="2"/>
  <c r="AP34" i="2"/>
  <c r="AO43" i="2"/>
  <c r="AO32" i="2"/>
  <c r="AN33" i="2"/>
  <c r="AQ16" i="2"/>
  <c r="AP17" i="2"/>
  <c r="AS69" i="2"/>
  <c r="AU64" i="2"/>
  <c r="AU69" i="2" s="1"/>
  <c r="AQ79" i="2"/>
  <c r="AP84" i="2"/>
  <c r="AM105" i="2"/>
  <c r="AM106" i="2" s="1"/>
  <c r="AP56" i="2"/>
  <c r="AO57" i="2"/>
  <c r="AO89" i="2"/>
  <c r="AN90" i="2"/>
  <c r="AQ54" i="2" l="1"/>
  <c r="AP55" i="2"/>
  <c r="AR87" i="2"/>
  <c r="AR88" i="2" s="1"/>
  <c r="AQ88" i="2"/>
  <c r="AU87" i="2"/>
  <c r="AU88" i="2"/>
  <c r="AQ84" i="2"/>
  <c r="AR79" i="2"/>
  <c r="AR16" i="2"/>
  <c r="AQ17" i="2"/>
  <c r="AN105" i="2"/>
  <c r="AN106" i="2" s="1"/>
  <c r="AO90" i="2"/>
  <c r="AP89" i="2"/>
  <c r="AO33" i="2"/>
  <c r="AO105" i="2" s="1"/>
  <c r="AO106" i="2" s="1"/>
  <c r="AP32" i="2"/>
  <c r="AQ56" i="2"/>
  <c r="AP57" i="2"/>
  <c r="AP43" i="2"/>
  <c r="AQ34" i="2"/>
  <c r="AQ55" i="2" l="1"/>
  <c r="AR54" i="2"/>
  <c r="AQ32" i="2"/>
  <c r="AP33" i="2"/>
  <c r="AQ89" i="2"/>
  <c r="AP90" i="2"/>
  <c r="AR17" i="2"/>
  <c r="AU16" i="2"/>
  <c r="AU17" i="2" s="1"/>
  <c r="AQ43" i="2"/>
  <c r="AR34" i="2"/>
  <c r="AR84" i="2"/>
  <c r="AU84" i="2" s="1"/>
  <c r="AU79" i="2"/>
  <c r="AR56" i="2"/>
  <c r="AQ57" i="2"/>
  <c r="AP105" i="2" l="1"/>
  <c r="AP106" i="2" s="1"/>
  <c r="AR55" i="2"/>
  <c r="AU55" i="2" s="1"/>
  <c r="AU54" i="2"/>
  <c r="AR57" i="2"/>
  <c r="AU57" i="2" s="1"/>
  <c r="AU56" i="2"/>
  <c r="AQ90" i="2"/>
  <c r="AR89" i="2"/>
  <c r="AS34" i="2"/>
  <c r="AR43" i="2"/>
  <c r="AR32" i="2"/>
  <c r="AQ33" i="2"/>
  <c r="AR90" i="2" l="1"/>
  <c r="AU90" i="2" s="1"/>
  <c r="AU89" i="2"/>
  <c r="AS43" i="2"/>
  <c r="AU34" i="2"/>
  <c r="AQ105" i="2"/>
  <c r="AQ106" i="2" s="1"/>
  <c r="AR33" i="2"/>
  <c r="AU32" i="2"/>
  <c r="AS105" i="2" l="1"/>
  <c r="AS106" i="2" s="1"/>
  <c r="AU43" i="2"/>
  <c r="AU33" i="2"/>
  <c r="AU105" i="2" s="1"/>
  <c r="AR105" i="2"/>
  <c r="AR106" i="2" s="1"/>
  <c r="AU10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5" authorId="0" shapeId="0" xr:uid="{00000000-0006-0000-0000-000001000000}">
      <text>
        <r>
          <rPr>
            <sz val="11"/>
            <color rgb="FF222222"/>
            <rFont val="Calibri"/>
            <family val="2"/>
          </rPr>
          <t>======
ID#AAAAJuSgM5s
Martha Cecilia Quintero Barreiro    (2020-06-26 15:29:36)
Nombre del Plan de Desarrollo vigente</t>
        </r>
      </text>
    </comment>
    <comment ref="B10" authorId="0" shapeId="0" xr:uid="{00000000-0006-0000-0000-000002000000}">
      <text>
        <r>
          <rPr>
            <sz val="11"/>
            <color rgb="FF222222"/>
            <rFont val="Calibri"/>
            <family val="2"/>
          </rPr>
          <t>======
ID#AAAAJuSgM3c
Martha Cecilia Quintero Barreiro    (2020-06-26 15:29:36)
Nombre de las Metas de resultado Plan de Desarrollo se encuentran en el Plan de Acción de la vigencia</t>
        </r>
      </text>
    </comment>
    <comment ref="C10" authorId="0" shapeId="0" xr:uid="{00000000-0006-0000-0000-000003000000}">
      <text>
        <r>
          <rPr>
            <sz val="11"/>
            <color rgb="FF222222"/>
            <rFont val="Calibri"/>
            <family val="2"/>
          </rPr>
          <t>======
ID#AAAAJuSgM8Q
Martha Cecilia Quintero Barreiro    (2020-06-26 15:29:36)
Componente del proyecto de Inversión se encuentra en el Plan de Acción de la vigencia</t>
        </r>
      </text>
    </comment>
    <comment ref="D10" authorId="0" shapeId="0" xr:uid="{00000000-0006-0000-0000-000004000000}">
      <text>
        <r>
          <rPr>
            <sz val="11"/>
            <color rgb="FF222222"/>
            <rFont val="Calibri"/>
            <family val="2"/>
          </rPr>
          <t>======
ID#AAAAJuSgM3Y
Martha Cecilia Quintero Barreiro    (2020-06-26 15:29:36)
Nombre  de las metas del proyecto de Inversión se encuentran en el Plan de Acción de la vigencia</t>
        </r>
      </text>
    </comment>
    <comment ref="E10" authorId="0" shapeId="0" xr:uid="{00000000-0006-0000-0000-000005000000}">
      <text>
        <r>
          <rPr>
            <sz val="11"/>
            <color rgb="FF222222"/>
            <rFont val="Calibri"/>
            <family val="2"/>
          </rPr>
          <t>======
ID#AAAAJuSgM7k
Martha Cecilia Quintero Barreiro    (2020-06-26 15:29:36)
Nombre de la meta de la vigencia  se encuentra en el plan de acción de la vigencia</t>
        </r>
      </text>
    </comment>
    <comment ref="F10" authorId="0" shapeId="0" xr:uid="{00000000-0006-0000-0000-000006000000}">
      <text>
        <r>
          <rPr>
            <sz val="11"/>
            <color rgb="FF222222"/>
            <rFont val="Calibri"/>
            <family val="2"/>
          </rPr>
          <t>======
ID#AAAAJuSgM7A
Martha Cecilia Quintero Barreiro    (2020-06-26 15:29:36)
Corresponde a la actividad que se va a desarrolar en la vigencia ( se encuentra en el Plan de acción de la vigencia)</t>
        </r>
      </text>
    </comment>
    <comment ref="G10" authorId="0" shapeId="0" xr:uid="{00000000-0006-0000-0000-000007000000}">
      <text>
        <r>
          <rPr>
            <sz val="11"/>
            <color rgb="FF222222"/>
            <rFont val="Calibri"/>
            <family val="2"/>
          </rPr>
          <t>======
ID#AAAAJuSgM3g
Martha Cecilia Quintero Barreiro    (2020-06-26 15:29:36)
Corresponde a la actividad que se va a desarrolar en la vigencia ( se encuentra en el Plan de acción de la vigencia)</t>
        </r>
      </text>
    </comment>
    <comment ref="H10" authorId="0" shapeId="0" xr:uid="{00000000-0006-0000-0000-000008000000}">
      <text>
        <r>
          <rPr>
            <sz val="11"/>
            <color rgb="FF222222"/>
            <rFont val="Calibri"/>
            <family val="2"/>
          </rPr>
          <t>======
ID#AAAAJuSgM8M
Martha Cecilia Quintero Barreiro    (2020-06-26 15:29:36)
Nombre del Objeto contrctual</t>
        </r>
      </text>
    </comment>
    <comment ref="I10" authorId="0" shapeId="0" xr:uid="{00000000-0006-0000-0000-000009000000}">
      <text>
        <r>
          <rPr>
            <sz val="11"/>
            <color rgb="FF222222"/>
            <rFont val="Calibri"/>
            <family val="2"/>
          </rPr>
          <t>======
ID#AAAAJuSgM7Y
Martha Cecilia Quintero Barreiro    (2020-06-26 15:29:36)
Código que va en Secop. Se encuentra establecido en  https://www.colombiacompra.gov.co/clasificador-de-bienes-y-servicios.</t>
        </r>
      </text>
    </comment>
    <comment ref="J10" authorId="0" shapeId="0" xr:uid="{00000000-0006-0000-0000-00000A000000}">
      <text>
        <r>
          <rPr>
            <sz val="11"/>
            <color rgb="FF222222"/>
            <rFont val="Calibri"/>
            <family val="2"/>
          </rPr>
          <t>======
ID#AAAAJuSgM3o
Martha Cecilia Quintero Barreiro    (2020-06-26 15:29:36)
Nombre del supervisor o responsable del objeto contractual</t>
        </r>
      </text>
    </comment>
    <comment ref="K10" authorId="0" shapeId="0" xr:uid="{00000000-0006-0000-0000-00000B000000}">
      <text>
        <r>
          <rPr>
            <sz val="11"/>
            <color rgb="FF222222"/>
            <rFont val="Calibri"/>
            <family val="2"/>
          </rPr>
          <t>======
ID#AAAAJuSgM6g
Martha Cecilia Quintero Barreiro    (2020-06-26 15:29:36)
Correo electrónico del responsable</t>
        </r>
      </text>
    </comment>
    <comment ref="L10" authorId="0" shapeId="0" xr:uid="{00000000-0006-0000-0000-00000C000000}">
      <text>
        <r>
          <rPr>
            <sz val="11"/>
            <color rgb="FF222222"/>
            <rFont val="Calibri"/>
            <family val="2"/>
          </rPr>
          <t>======
ID#AAAAJuSgM4k
Martha Cecilia Quintero Barreiro    (2020-06-26 15:29:36)
El número que le corresponde en el Sistema de Información  Administrativo y Financiera GOOBI (asesoría en Contabilidad)</t>
        </r>
      </text>
    </comment>
    <comment ref="M10" authorId="0" shapeId="0" xr:uid="{00000000-0006-0000-0000-00000D000000}">
      <text>
        <r>
          <rPr>
            <sz val="11"/>
            <color rgb="FF222222"/>
            <rFont val="Calibri"/>
            <family val="2"/>
          </rPr>
          <t>======
ID#AAAAJuSgM4I
Martha Cecilia Quintero Barreiro    (2020-06-26 15:29:36)
Asesoria en contabilidad</t>
        </r>
      </text>
    </comment>
    <comment ref="N10" authorId="0" shapeId="0" xr:uid="{00000000-0006-0000-0000-00000E000000}">
      <text>
        <r>
          <rPr>
            <sz val="11"/>
            <color rgb="FF222222"/>
            <rFont val="Calibri"/>
            <family val="2"/>
          </rPr>
          <t>======
ID#AAAAJuSgM8I
Martha Cecilia Quintero Barreiro    (2020-06-26 15:29:36)
Asesoria en Contabilidad</t>
        </r>
      </text>
    </comment>
    <comment ref="R11" authorId="0" shapeId="0" xr:uid="{00000000-0006-0000-0000-00000F000000}">
      <text>
        <r>
          <rPr>
            <sz val="11"/>
            <color rgb="FF222222"/>
            <rFont val="Calibri"/>
            <family val="2"/>
          </rPr>
          <t>======
ID#AAAAJuSgM6k
    (2020-06-26 15:29:36)
Es la fecha en la que se publica el proceso en SECOP (Esta es la fecha que debe estar correcta en SECOP, para que permita subir el proceso)</t>
        </r>
      </text>
    </comment>
    <comment ref="S11" authorId="0" shapeId="0" xr:uid="{00000000-0006-0000-0000-000010000000}">
      <text>
        <r>
          <rPr>
            <sz val="11"/>
            <color rgb="FF222222"/>
            <rFont val="Calibri"/>
            <family val="2"/>
          </rPr>
          <t>======
ID#AAAAJuSgM3s
    (2020-06-26 15:29:36)
Es la fecha en la que se firma el contrato , fecha en la que se expide le RP (Esta es la fecha que cuenta para el seguimiento del Decreto 215 de 2017)</t>
        </r>
      </text>
    </comment>
    <comment ref="T11" authorId="0" shapeId="0" xr:uid="{00000000-0006-0000-0000-000011000000}">
      <text>
        <r>
          <rPr>
            <sz val="11"/>
            <color rgb="FF222222"/>
            <rFont val="Calibri"/>
            <family val="2"/>
          </rPr>
          <t>======
ID#AAAAJuSgM34
Martha Cecilia Quintero Barreiro    (2020-06-26 15:29:36)
Tiempo de duración para la ejecución del contrato</t>
        </r>
      </text>
    </comment>
    <comment ref="U11" authorId="0" shapeId="0" xr:uid="{00000000-0006-0000-0000-000012000000}">
      <text>
        <r>
          <rPr>
            <sz val="11"/>
            <color rgb="FF222222"/>
            <rFont val="Calibri"/>
            <family val="2"/>
          </rPr>
          <t>======
ID#AAAAJuSgM5M
Martha Cecilia Quintero Barreiro    (2020-06-26 15:29:36)
Se refiere a la unidad en la que se va a expresar la duración. Según SECOP       si es en días = 0 
si es en meses =1                                                
y si es en años =2</t>
        </r>
      </text>
    </comment>
    <comment ref="V11" authorId="0" shapeId="0" xr:uid="{00000000-0006-0000-0000-000013000000}">
      <text>
        <r>
          <rPr>
            <sz val="11"/>
            <color rgb="FF222222"/>
            <rFont val="Calibri"/>
            <family val="2"/>
          </rPr>
          <t>======
ID#AAAAJuSgM7g
Martha Cecilia Quintero Barreiro    (2020-06-26 15:29:36)
Elegir la modalidad en la lista desplegable</t>
        </r>
      </text>
    </comment>
    <comment ref="W11" authorId="0" shapeId="0" xr:uid="{00000000-0006-0000-0000-000014000000}">
      <text>
        <r>
          <rPr>
            <sz val="11"/>
            <color rgb="FF222222"/>
            <rFont val="Calibri"/>
            <family val="2"/>
          </rPr>
          <t>======
ID#AAAAJuSgM6Q
Martha Cecilia Quintero Barreiro    (2020-06-26 15:29:36)
Código de SECOP generado automáticamente una vez  se elige  la modalidad de selección. Favor no cambiar</t>
        </r>
      </text>
    </comment>
    <comment ref="Y11" authorId="0" shapeId="0" xr:uid="{00000000-0006-0000-0000-000015000000}">
      <text>
        <r>
          <rPr>
            <sz val="11"/>
            <color rgb="FF222222"/>
            <rFont val="Calibri"/>
            <family val="2"/>
          </rPr>
          <t>======
ID#AAAAJuSgM40
Martha Cecilia Quintero Barreiro    (2020-06-26 15:29:36)
Son los recursos asignados por el Distrito al IDEP</t>
        </r>
      </text>
    </comment>
    <comment ref="AB11" authorId="0" shapeId="0" xr:uid="{00000000-0006-0000-0000-000016000000}">
      <text>
        <r>
          <rPr>
            <sz val="11"/>
            <color rgb="FF222222"/>
            <rFont val="Calibri"/>
            <family val="2"/>
          </rPr>
          <t>======
ID#AAAAJuSgM4o
Martha Cecilia Quintero Barreiro    (2020-06-26 15:29:36)
Total recursos asignados</t>
        </r>
      </text>
    </comment>
  </commentList>
  <extLst>
    <ext xmlns:r="http://schemas.openxmlformats.org/officeDocument/2006/relationships" uri="GoogleSheetsCustomDataVersion1">
      <go:sheetsCustomData xmlns:go="http://customooxmlschemas.google.com/" r:id="rId1" roundtripDataSignature="AMtx7mjYcq9o5kcB9Vz8Yb5GuI5fHLE67A=="/>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L7" authorId="0" shapeId="0" xr:uid="{00000000-0006-0000-0100-000001000000}">
      <text>
        <r>
          <rPr>
            <sz val="11"/>
            <color rgb="FF222222"/>
            <rFont val="Calibri"/>
            <family val="2"/>
          </rPr>
          <t>======
ID#AAAAJuSgM8U
Martha Cecilia Quintero Barreiro    (2020-06-26 15:29:36)
Nombre del Objeto contrctual</t>
        </r>
      </text>
    </comment>
    <comment ref="M7" authorId="0" shapeId="0" xr:uid="{00000000-0006-0000-0100-000002000000}">
      <text>
        <r>
          <rPr>
            <sz val="11"/>
            <color rgb="FF222222"/>
            <rFont val="Calibri"/>
            <family val="2"/>
          </rPr>
          <t>======
ID#AAAAJuSgM6I
Martha Cecilia Quintero Barreiro    (2020-06-26 15:29:36)
Código que va en Secop. Se encuentra establecido en  https://www.colombiacompra.gov.co/clasificador-de-bienes-y-servicios.</t>
        </r>
      </text>
    </comment>
    <comment ref="N7" authorId="0" shapeId="0" xr:uid="{00000000-0006-0000-0100-000003000000}">
      <text>
        <r>
          <rPr>
            <sz val="11"/>
            <color rgb="FF222222"/>
            <rFont val="Calibri"/>
            <family val="2"/>
          </rPr>
          <t>======
ID#AAAAJuSgM4E
Martha Cecilia Quintero Barreiro    (2020-06-26 15:29:36)
Nombre del supervisor o responsable del objeto contractual</t>
        </r>
      </text>
    </comment>
    <comment ref="P7" authorId="0" shapeId="0" xr:uid="{00000000-0006-0000-0100-000004000000}">
      <text>
        <r>
          <rPr>
            <sz val="11"/>
            <color rgb="FF222222"/>
            <rFont val="Calibri"/>
            <family val="2"/>
          </rPr>
          <t>======
ID#AAAAJuSgM8E
Martha Cecilia Quintero Barreiro    (2020-06-26 15:29:36)
El número que le corresponde en el Sistema de Información  Administrativo y Financiera GOOBI (asesoría en Contabilidad)</t>
        </r>
      </text>
    </comment>
    <comment ref="Q7" authorId="0" shapeId="0" xr:uid="{00000000-0006-0000-0100-000005000000}">
      <text>
        <r>
          <rPr>
            <sz val="11"/>
            <color rgb="FF222222"/>
            <rFont val="Calibri"/>
            <family val="2"/>
          </rPr>
          <t>======
ID#AAAAJuSgM30
Martha Cecilia Quintero Barreiro    (2020-06-26 15:29:36)
Asesoria en contabilidad</t>
        </r>
      </text>
    </comment>
    <comment ref="R7" authorId="0" shapeId="0" xr:uid="{00000000-0006-0000-0100-000006000000}">
      <text>
        <r>
          <rPr>
            <sz val="11"/>
            <color rgb="FF222222"/>
            <rFont val="Calibri"/>
            <family val="2"/>
          </rPr>
          <t>======
ID#AAAAJuSgM4Y
Martha Cecilia Quintero Barreiro    (2020-06-26 15:29:36)
Asesoria en Contabilidad</t>
        </r>
      </text>
    </comment>
    <comment ref="V8" authorId="0" shapeId="0" xr:uid="{00000000-0006-0000-0100-000007000000}">
      <text>
        <r>
          <rPr>
            <sz val="11"/>
            <color rgb="FF222222"/>
            <rFont val="Calibri"/>
            <family val="2"/>
          </rPr>
          <t>======
ID#AAAAJuSgM3k
    (2020-06-26 15:29:36)
Es la fecha en la que se publica el proceso en SECOP (Esta es la fecha que debe estar correcta en SECOP, para que permita subir el proceso)</t>
        </r>
      </text>
    </comment>
    <comment ref="W8" authorId="0" shapeId="0" xr:uid="{00000000-0006-0000-0100-000008000000}">
      <text>
        <r>
          <rPr>
            <sz val="11"/>
            <color rgb="FF222222"/>
            <rFont val="Calibri"/>
            <family val="2"/>
          </rPr>
          <t>======
ID#AAAAJuSgM54
    (2020-06-26 15:29:36)
Es la fecha en la que se firma el contrato , fecha en la que se expide le RP (Esta es la fecha que cuenta para el seguimiento del Decreto 215 de 2017)</t>
        </r>
      </text>
    </comment>
    <comment ref="X8" authorId="0" shapeId="0" xr:uid="{00000000-0006-0000-0100-000009000000}">
      <text>
        <r>
          <rPr>
            <sz val="11"/>
            <color rgb="FF222222"/>
            <rFont val="Calibri"/>
            <family val="2"/>
          </rPr>
          <t>======
ID#AAAAJuSgM78
Martha Cecilia Quintero Barreiro    (2020-06-26 15:29:36)
Tiempo de duración para la ejecución del contrato</t>
        </r>
      </text>
    </comment>
    <comment ref="Y8" authorId="0" shapeId="0" xr:uid="{00000000-0006-0000-0100-00000A000000}">
      <text>
        <r>
          <rPr>
            <sz val="11"/>
            <color rgb="FF222222"/>
            <rFont val="Calibri"/>
            <family val="2"/>
          </rPr>
          <t>======
ID#AAAAJuSgM7M
Martha Cecilia Quintero Barreiro    (2020-06-26 15:29:36)
Se refiere a la unidad en la que se va a expresar la duración. Según SECOP       si es en días = 0 
si es en meses =1                                                
y si es en años =2</t>
        </r>
      </text>
    </comment>
    <comment ref="Z8" authorId="0" shapeId="0" xr:uid="{00000000-0006-0000-0100-00000B000000}">
      <text>
        <r>
          <rPr>
            <sz val="11"/>
            <color rgb="FF222222"/>
            <rFont val="Calibri"/>
            <family val="2"/>
          </rPr>
          <t>======
ID#AAAAJuSgM5A
Martha Cecilia Quintero Barreiro    (2020-06-26 15:29:36)
Elegir la modalidad en la lista desplegable</t>
        </r>
      </text>
    </comment>
    <comment ref="AA8" authorId="0" shapeId="0" xr:uid="{00000000-0006-0000-0100-00000C000000}">
      <text>
        <r>
          <rPr>
            <sz val="11"/>
            <color rgb="FF222222"/>
            <rFont val="Calibri"/>
            <family val="2"/>
          </rPr>
          <t>======
ID#AAAAJuSgM6o
Martha Cecilia Quintero Barreiro    (2020-06-26 15:29:36)
Código de SECOP generado automáticamente una vez  se elige  la modalidad de selección. Favor no cambiar</t>
        </r>
      </text>
    </comment>
    <comment ref="AC8" authorId="0" shapeId="0" xr:uid="{00000000-0006-0000-0100-00000D000000}">
      <text>
        <r>
          <rPr>
            <sz val="11"/>
            <color rgb="FF222222"/>
            <rFont val="Calibri"/>
            <family val="2"/>
          </rPr>
          <t>======
ID#AAAAJuSgM3Q
Martha Cecilia Quintero Barreiro    (2020-06-26 15:29:36)
Son los recursos asignados por el Distrito al IDEP</t>
        </r>
      </text>
    </comment>
    <comment ref="AD8" authorId="0" shapeId="0" xr:uid="{00000000-0006-0000-0100-00000E000000}">
      <text>
        <r>
          <rPr>
            <sz val="11"/>
            <color rgb="FF222222"/>
            <rFont val="Calibri"/>
            <family val="2"/>
          </rPr>
          <t>======
ID#AAAAJuSgM5g
Martha Cecilia Quintero Barreiro    (2020-06-26 15:29:36)
Son los recursos adquiridos  por convenios con otras entidades</t>
        </r>
      </text>
    </comment>
    <comment ref="AE8" authorId="0" shapeId="0" xr:uid="{00000000-0006-0000-0100-00000F000000}">
      <text>
        <r>
          <rPr>
            <sz val="11"/>
            <color rgb="FF222222"/>
            <rFont val="Calibri"/>
            <family val="2"/>
          </rPr>
          <t>======
ID#AAAAJuSgM5I
Martha Cecilia Quintero Barreiro    (2020-06-26 15:29:36)
Recursos asignados de los excedentes financieros</t>
        </r>
      </text>
    </comment>
    <comment ref="AF8" authorId="0" shapeId="0" xr:uid="{00000000-0006-0000-0100-000010000000}">
      <text>
        <r>
          <rPr>
            <sz val="11"/>
            <color rgb="FF222222"/>
            <rFont val="Calibri"/>
            <family val="2"/>
          </rPr>
          <t>======
ID#AAAAJuSgM4U
Martha Cecilia Quintero Barreiro    (2020-06-26 15:29:36)
Total recursos asignados</t>
        </r>
      </text>
    </comment>
    <comment ref="W15" authorId="0" shapeId="0" xr:uid="{00000000-0006-0000-0100-000011000000}">
      <text>
        <r>
          <rPr>
            <sz val="11"/>
            <color rgb="FF222222"/>
            <rFont val="Calibri"/>
            <family val="2"/>
          </rPr>
          <t>======
ID#AAAAJuSgM74
Adriana Correa Guarín    (2020-06-26 15:29:36)
Pasaron solicitud de CDP, febrero 5/2019</t>
        </r>
      </text>
    </comment>
    <comment ref="W16" authorId="0" shapeId="0" xr:uid="{00000000-0006-0000-0100-000012000000}">
      <text>
        <r>
          <rPr>
            <sz val="11"/>
            <color rgb="FF222222"/>
            <rFont val="Calibri"/>
            <family val="2"/>
          </rPr>
          <t>======
ID#AAAAJuSgM4g
Adriana Correa Guarín    (2020-06-26 15:29:36)
Pasaron solicitud de CDP, febrero 5/2019</t>
        </r>
      </text>
    </comment>
    <comment ref="V20" authorId="0" shapeId="0" xr:uid="{00000000-0006-0000-0100-000013000000}">
      <text>
        <r>
          <rPr>
            <sz val="11"/>
            <color rgb="FF222222"/>
            <rFont val="Calibri"/>
            <family val="2"/>
          </rPr>
          <t>======
ID#AAAAJuSgM7I
Adriana Díaz Izquierdo    (2020-06-26 15:29:36)
REVISAR FECHAS FUINALIZACION DE CONTRATO DEL 2018</t>
        </r>
      </text>
    </comment>
    <comment ref="W22" authorId="0" shapeId="0" xr:uid="{00000000-0006-0000-0100-000014000000}">
      <text>
        <r>
          <rPr>
            <sz val="11"/>
            <color rgb="FF222222"/>
            <rFont val="Calibri"/>
            <family val="2"/>
          </rPr>
          <t>======
ID#AAAAJuSgM4A
Adriana Díaz Izquierdo    (2020-06-26 15:29:36)
REVISAR FECHAS CON RESPECTO FINALIZACION CONTRATO 2018</t>
        </r>
      </text>
    </comment>
    <comment ref="W24" authorId="0" shapeId="0" xr:uid="{00000000-0006-0000-0100-000015000000}">
      <text>
        <r>
          <rPr>
            <sz val="11"/>
            <color rgb="FF222222"/>
            <rFont val="Calibri"/>
            <family val="2"/>
          </rPr>
          <t>======
ID#AAAAJuSgM6Y
Adriana Díaz Izquierdo    (2020-06-26 15:29:36)
REVISAR FECHAS CON RESPECTO FINALIZACION CONTRATO 2018</t>
        </r>
      </text>
    </comment>
    <comment ref="W26" authorId="0" shapeId="0" xr:uid="{00000000-0006-0000-0100-000016000000}">
      <text>
        <r>
          <rPr>
            <sz val="11"/>
            <color rgb="FF222222"/>
            <rFont val="Calibri"/>
            <family val="2"/>
          </rPr>
          <t>======
ID#AAAAJuSgM4Q
Adriana Díaz Izquierdo    (2020-06-26 15:29:36)
REVISAR FECHAS CON RESPECTO FINALIZACION CONTRATO 2018</t>
        </r>
      </text>
    </comment>
    <comment ref="W28" authorId="0" shapeId="0" xr:uid="{00000000-0006-0000-0100-000017000000}">
      <text>
        <r>
          <rPr>
            <sz val="11"/>
            <color rgb="FF222222"/>
            <rFont val="Calibri"/>
            <family val="2"/>
          </rPr>
          <t>======
ID#AAAAJuSgM48
Adriana Díaz Izquierdo    (2020-06-26 15:29:36)
REVISAR FECHAS CON RESPECTO FINALIZACION CONTRATO 2018</t>
        </r>
      </text>
    </comment>
    <comment ref="W30" authorId="0" shapeId="0" xr:uid="{00000000-0006-0000-0100-000018000000}">
      <text>
        <r>
          <rPr>
            <sz val="11"/>
            <color rgb="FF222222"/>
            <rFont val="Calibri"/>
            <family val="2"/>
          </rPr>
          <t>======
ID#AAAAJuSgM7E
Adriana Díaz Izquierdo    (2020-06-26 15:29:36)
REVISAR FECHAS CON RESPECTO FINALIZACION CONTRATO 2018</t>
        </r>
      </text>
    </comment>
    <comment ref="AA34" authorId="0" shapeId="0" xr:uid="{00000000-0006-0000-0100-000019000000}">
      <text>
        <r>
          <rPr>
            <sz val="11"/>
            <color rgb="FF222222"/>
            <rFont val="Calibri"/>
            <family val="2"/>
          </rPr>
          <t>======
ID#AAAAJuSgM6s
Adriana Díaz Izquierdo    (2020-06-26 15:29:36)
buscar el codigo es otro</t>
        </r>
      </text>
    </comment>
    <comment ref="AA35" authorId="0" shapeId="0" xr:uid="{00000000-0006-0000-0100-00001A000000}">
      <text>
        <r>
          <rPr>
            <sz val="11"/>
            <color rgb="FF222222"/>
            <rFont val="Calibri"/>
            <family val="2"/>
          </rPr>
          <t>======
ID#AAAAJuSgM5Y
Adriana Díaz Izquierdo    (2020-06-26 15:29:36)
buscar el codigo es otro</t>
        </r>
      </text>
    </comment>
    <comment ref="AA36" authorId="0" shapeId="0" xr:uid="{00000000-0006-0000-0100-00001B000000}">
      <text>
        <r>
          <rPr>
            <sz val="11"/>
            <color rgb="FF222222"/>
            <rFont val="Calibri"/>
            <family val="2"/>
          </rPr>
          <t>======
ID#AAAAJuSgM58
Adriana Díaz Izquierdo    (2020-06-26 15:29:36)
buscar el codigo es otro</t>
        </r>
      </text>
    </comment>
    <comment ref="AA37" authorId="0" shapeId="0" xr:uid="{00000000-0006-0000-0100-00001C000000}">
      <text>
        <r>
          <rPr>
            <sz val="11"/>
            <color rgb="FF222222"/>
            <rFont val="Calibri"/>
            <family val="2"/>
          </rPr>
          <t>======
ID#AAAAJuSgM6E
Adriana Díaz Izquierdo    (2020-06-26 15:29:36)
buscar el codigo es otro</t>
        </r>
      </text>
    </comment>
    <comment ref="AA38" authorId="0" shapeId="0" xr:uid="{00000000-0006-0000-0100-00001D000000}">
      <text>
        <r>
          <rPr>
            <sz val="11"/>
            <color rgb="FF222222"/>
            <rFont val="Calibri"/>
            <family val="2"/>
          </rPr>
          <t>======
ID#AAAAJuSgM7o
Adriana Díaz Izquierdo    (2020-06-26 15:29:36)
buscar el codigo es otro</t>
        </r>
      </text>
    </comment>
    <comment ref="AA39" authorId="0" shapeId="0" xr:uid="{00000000-0006-0000-0100-00001E000000}">
      <text>
        <r>
          <rPr>
            <sz val="11"/>
            <color rgb="FF222222"/>
            <rFont val="Calibri"/>
            <family val="2"/>
          </rPr>
          <t>======
ID#AAAAJuSgM4w
Adriana Díaz Izquierdo    (2020-06-26 15:29:36)
buscar el codigo es otro</t>
        </r>
      </text>
    </comment>
    <comment ref="AA40" authorId="0" shapeId="0" xr:uid="{00000000-0006-0000-0100-00001F000000}">
      <text>
        <r>
          <rPr>
            <sz val="11"/>
            <color rgb="FF222222"/>
            <rFont val="Calibri"/>
            <family val="2"/>
          </rPr>
          <t>======
ID#AAAAJuSgM5o
Adriana Díaz Izquierdo    (2020-06-26 15:29:36)
buscar el codigo es otro</t>
        </r>
      </text>
    </comment>
    <comment ref="AA41" authorId="0" shapeId="0" xr:uid="{00000000-0006-0000-0100-000020000000}">
      <text>
        <r>
          <rPr>
            <sz val="11"/>
            <color rgb="FF222222"/>
            <rFont val="Calibri"/>
            <family val="2"/>
          </rPr>
          <t>======
ID#AAAAJuSgM44
Adriana Díaz Izquierdo    (2020-06-26 15:29:36)
buscar el codigo es otro</t>
        </r>
      </text>
    </comment>
    <comment ref="AA42" authorId="0" shapeId="0" xr:uid="{00000000-0006-0000-0100-000021000000}">
      <text>
        <r>
          <rPr>
            <sz val="11"/>
            <color rgb="FF222222"/>
            <rFont val="Calibri"/>
            <family val="2"/>
          </rPr>
          <t>======
ID#AAAAJuSgM60
Adriana Díaz Izquierdo    (2020-06-26 15:29:36)
buscar el codigo es otro</t>
        </r>
      </text>
    </comment>
    <comment ref="Z58" authorId="0" shapeId="0" xr:uid="{00000000-0006-0000-0100-000022000000}">
      <text>
        <r>
          <rPr>
            <sz val="11"/>
            <color rgb="FF222222"/>
            <rFont val="Calibri"/>
            <family val="2"/>
          </rPr>
          <t>======
ID#AAAAJuSgM8A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 ref="Z59" authorId="0" shapeId="0" xr:uid="{00000000-0006-0000-0100-000023000000}">
      <text>
        <r>
          <rPr>
            <sz val="11"/>
            <color rgb="FF222222"/>
            <rFont val="Calibri"/>
            <family val="2"/>
          </rPr>
          <t>======
ID#AAAAJuSgM5k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 ref="Z60" authorId="0" shapeId="0" xr:uid="{00000000-0006-0000-0100-000024000000}">
      <text>
        <r>
          <rPr>
            <sz val="11"/>
            <color rgb="FF222222"/>
            <rFont val="Calibri"/>
            <family val="2"/>
          </rPr>
          <t>======
ID#AAAAJuSgM6M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List>
  <extLst>
    <ext xmlns:r="http://schemas.openxmlformats.org/officeDocument/2006/relationships" uri="GoogleSheetsCustomDataVersion1">
      <go:sheetsCustomData xmlns:go="http://customooxmlschemas.google.com/" r:id="rId1" roundtripDataSignature="AMtx7miBJzw3U7M/olfSzycBFNVqbT36yA=="/>
    </ext>
  </extL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IDEP</author>
  </authors>
  <commentList>
    <comment ref="A11" authorId="0" shapeId="0" xr:uid="{00000000-0006-0000-0200-000001000000}">
      <text>
        <r>
          <rPr>
            <sz val="11"/>
            <color rgb="FF222222"/>
            <rFont val="Calibri"/>
            <family val="2"/>
          </rPr>
          <t>======
ID#AAAAJuSgM7Q
    (2020-06-26 15:29:36)
Número y nombre del proyecto estratégico del Plan de Desarrollo vigente, definido en el  "Documento proyecto"</t>
        </r>
      </text>
    </comment>
    <comment ref="B11" authorId="0" shapeId="0" xr:uid="{00000000-0006-0000-0200-000002000000}">
      <text>
        <r>
          <rPr>
            <sz val="11"/>
            <color rgb="FF222222"/>
            <rFont val="Calibri"/>
            <family val="2"/>
          </rPr>
          <t xml:space="preserve">======
</t>
        </r>
        <r>
          <rPr>
            <sz val="11"/>
            <color rgb="FF222222"/>
            <rFont val="Calibri"/>
            <family val="2"/>
          </rPr>
          <t xml:space="preserve">ID#AAAAJuSgM3U
</t>
        </r>
        <r>
          <rPr>
            <sz val="11"/>
            <color rgb="FF222222"/>
            <rFont val="Calibri"/>
            <family val="2"/>
          </rPr>
          <t xml:space="preserve">    (2020-06-26 15:29:36)
</t>
        </r>
        <r>
          <rPr>
            <sz val="11"/>
            <color rgb="FF222222"/>
            <rFont val="Calibri"/>
            <family val="2"/>
          </rPr>
          <t>Nombre de las Metas de resultado Plan de Desarrollo se encuentran en el Plan de Acción de la vigencia</t>
        </r>
      </text>
    </comment>
    <comment ref="C11" authorId="0" shapeId="0" xr:uid="{00000000-0006-0000-0200-000003000000}">
      <text>
        <r>
          <rPr>
            <sz val="11"/>
            <color rgb="FF222222"/>
            <rFont val="Calibri"/>
            <family val="2"/>
          </rPr>
          <t>======
ID#AAAAJuSgM6A
    (2020-06-26 15:29:36)
Componente del proyecto de Inversión se encuentra en el Plan de Acción de la vigencia</t>
        </r>
      </text>
    </comment>
    <comment ref="D11" authorId="0" shapeId="0" xr:uid="{00000000-0006-0000-0200-000004000000}">
      <text>
        <r>
          <rPr>
            <sz val="11"/>
            <color rgb="FF222222"/>
            <rFont val="Calibri"/>
            <family val="2"/>
          </rPr>
          <t xml:space="preserve">======
</t>
        </r>
        <r>
          <rPr>
            <sz val="11"/>
            <color rgb="FF222222"/>
            <rFont val="Calibri"/>
            <family val="2"/>
          </rPr>
          <t xml:space="preserve">ID#AAAAJuSgM5U
</t>
        </r>
        <r>
          <rPr>
            <sz val="11"/>
            <color rgb="FF222222"/>
            <rFont val="Calibri"/>
            <family val="2"/>
          </rPr>
          <t xml:space="preserve">    (2020-06-26 15:29:36)
</t>
        </r>
        <r>
          <rPr>
            <sz val="11"/>
            <color rgb="FF222222"/>
            <rFont val="Calibri"/>
            <family val="2"/>
          </rPr>
          <t>Nombre  de las metas del proyecto de Inversión se encuentran en el Plan de Acción de la vigencia</t>
        </r>
      </text>
    </comment>
    <comment ref="E11" authorId="0" shapeId="0" xr:uid="{00000000-0006-0000-0200-000005000000}">
      <text>
        <r>
          <rPr>
            <sz val="11"/>
            <color rgb="FF222222"/>
            <rFont val="Calibri"/>
            <family val="2"/>
          </rPr>
          <t xml:space="preserve">======
</t>
        </r>
        <r>
          <rPr>
            <sz val="11"/>
            <color rgb="FF222222"/>
            <rFont val="Calibri"/>
            <family val="2"/>
          </rPr>
          <t xml:space="preserve">ID#AAAAJuSgM4M
</t>
        </r>
        <r>
          <rPr>
            <sz val="11"/>
            <color rgb="FF222222"/>
            <rFont val="Calibri"/>
            <family val="2"/>
          </rPr>
          <t xml:space="preserve">    (2020-06-26 15:29:36)
</t>
        </r>
        <r>
          <rPr>
            <sz val="11"/>
            <color rgb="FF222222"/>
            <rFont val="Calibri"/>
            <family val="2"/>
          </rPr>
          <t>Nombre de la meta de la vigencia  se encuentra en el plan de acción de la vigencia</t>
        </r>
      </text>
    </comment>
    <comment ref="F11" authorId="0" shapeId="0" xr:uid="{00000000-0006-0000-0200-000006000000}">
      <text>
        <r>
          <rPr>
            <sz val="11"/>
            <color rgb="FF222222"/>
            <rFont val="Calibri"/>
            <family val="2"/>
          </rPr>
          <t xml:space="preserve">======
</t>
        </r>
        <r>
          <rPr>
            <sz val="11"/>
            <color rgb="FF222222"/>
            <rFont val="Calibri"/>
            <family val="2"/>
          </rPr>
          <t xml:space="preserve">ID#AAAAJuSgM7c
</t>
        </r>
        <r>
          <rPr>
            <sz val="11"/>
            <color rgb="FF222222"/>
            <rFont val="Calibri"/>
            <family val="2"/>
          </rPr>
          <t xml:space="preserve">    (2020-06-26 15:29:36)
</t>
        </r>
        <r>
          <rPr>
            <sz val="11"/>
            <color rgb="FF222222"/>
            <rFont val="Calibri"/>
            <family val="2"/>
          </rPr>
          <t>Corresponde a la actividad que se va a desarrollar en la vigencia ( se encuentra en el Plan de acción de la vigencia)</t>
        </r>
      </text>
    </comment>
    <comment ref="G11" authorId="0" shapeId="0" xr:uid="{00000000-0006-0000-0200-000007000000}">
      <text>
        <r>
          <rPr>
            <sz val="11"/>
            <color rgb="FF222222"/>
            <rFont val="Calibri"/>
            <family val="2"/>
          </rPr>
          <t xml:space="preserve">======
</t>
        </r>
        <r>
          <rPr>
            <sz val="11"/>
            <color rgb="FF222222"/>
            <rFont val="Calibri"/>
            <family val="2"/>
          </rPr>
          <t xml:space="preserve">ID#AAAAJuSgM4s
</t>
        </r>
        <r>
          <rPr>
            <sz val="11"/>
            <color rgb="FF222222"/>
            <rFont val="Calibri"/>
            <family val="2"/>
          </rPr>
          <t xml:space="preserve">    (2020-06-26 15:29:36)
</t>
        </r>
        <r>
          <rPr>
            <sz val="11"/>
            <color rgb="FF222222"/>
            <rFont val="Calibri"/>
            <family val="2"/>
          </rPr>
          <t>Corresponde a la actividad que se va a desarrollar en la vigencia ( se encuentra en el Plan de acción de la vigencia)</t>
        </r>
      </text>
    </comment>
    <comment ref="H11" authorId="0" shapeId="0" xr:uid="{00000000-0006-0000-0200-000008000000}">
      <text>
        <r>
          <rPr>
            <sz val="11"/>
            <color rgb="FF222222"/>
            <rFont val="Calibri"/>
            <family val="2"/>
          </rPr>
          <t xml:space="preserve">======
</t>
        </r>
        <r>
          <rPr>
            <sz val="11"/>
            <color rgb="FF222222"/>
            <rFont val="Calibri"/>
            <family val="2"/>
          </rPr>
          <t xml:space="preserve">ID#AAAAJuSgM5E
</t>
        </r>
        <r>
          <rPr>
            <sz val="11"/>
            <color rgb="FF222222"/>
            <rFont val="Calibri"/>
            <family val="2"/>
          </rPr>
          <t xml:space="preserve">    (2020-06-26 15:29:36)
</t>
        </r>
        <r>
          <rPr>
            <sz val="11"/>
            <color rgb="FF222222"/>
            <rFont val="Calibri"/>
            <family val="2"/>
          </rPr>
          <t>Nombre del objeto contractual</t>
        </r>
      </text>
    </comment>
    <comment ref="I11" authorId="0" shapeId="0" xr:uid="{00000000-0006-0000-0200-000009000000}">
      <text>
        <r>
          <rPr>
            <sz val="11"/>
            <color rgb="FF222222"/>
            <rFont val="Calibri"/>
            <family val="2"/>
          </rPr>
          <t xml:space="preserve">======
</t>
        </r>
        <r>
          <rPr>
            <sz val="11"/>
            <color rgb="FF222222"/>
            <rFont val="Calibri"/>
            <family val="2"/>
          </rPr>
          <t xml:space="preserve">ID#AAAAJuSgM6c
</t>
        </r>
        <r>
          <rPr>
            <sz val="11"/>
            <color rgb="FF222222"/>
            <rFont val="Calibri"/>
            <family val="2"/>
          </rPr>
          <t xml:space="preserve">    (2020-06-26 15:29:36)
</t>
        </r>
        <r>
          <rPr>
            <sz val="11"/>
            <color rgb="FF222222"/>
            <rFont val="Calibri"/>
            <family val="2"/>
          </rPr>
          <t>Código que va en Secop. Se encuentra establecido en  https://www.colombiacompra.gov.co/clasificador-de-bienes-y-servicios.</t>
        </r>
      </text>
    </comment>
    <comment ref="J11" authorId="0" shapeId="0" xr:uid="{00000000-0006-0000-0200-00000A000000}">
      <text>
        <r>
          <rPr>
            <sz val="11"/>
            <color rgb="FF222222"/>
            <rFont val="Calibri"/>
            <family val="2"/>
          </rPr>
          <t xml:space="preserve">======
</t>
        </r>
        <r>
          <rPr>
            <sz val="11"/>
            <color rgb="FF222222"/>
            <rFont val="Calibri"/>
            <family val="2"/>
          </rPr>
          <t xml:space="preserve">ID#AAAAJuSgM6U
</t>
        </r>
        <r>
          <rPr>
            <sz val="11"/>
            <color rgb="FF222222"/>
            <rFont val="Calibri"/>
            <family val="2"/>
          </rPr>
          <t xml:space="preserve">    (2020-06-26 15:29:36)
</t>
        </r>
        <r>
          <rPr>
            <sz val="11"/>
            <color rgb="FF222222"/>
            <rFont val="Calibri"/>
            <family val="2"/>
          </rPr>
          <t>Nombre del supervisor o responsable del objeto contractual</t>
        </r>
      </text>
    </comment>
    <comment ref="K11" authorId="0" shapeId="0" xr:uid="{00000000-0006-0000-0200-00000B000000}">
      <text>
        <r>
          <rPr>
            <sz val="11"/>
            <color rgb="FF222222"/>
            <rFont val="Calibri"/>
            <family val="2"/>
          </rPr>
          <t xml:space="preserve">======
</t>
        </r>
        <r>
          <rPr>
            <sz val="11"/>
            <color rgb="FF222222"/>
            <rFont val="Calibri"/>
            <family val="2"/>
          </rPr>
          <t xml:space="preserve">ID#AAAAJuSgM3w
</t>
        </r>
        <r>
          <rPr>
            <sz val="11"/>
            <color rgb="FF222222"/>
            <rFont val="Calibri"/>
            <family val="2"/>
          </rPr>
          <t xml:space="preserve">    (2020-06-26 15:29:36)
</t>
        </r>
        <r>
          <rPr>
            <sz val="11"/>
            <color rgb="FF222222"/>
            <rFont val="Calibri"/>
            <family val="2"/>
          </rPr>
          <t>Correo electrónico del responsable</t>
        </r>
      </text>
    </comment>
    <comment ref="L11" authorId="0" shapeId="0" xr:uid="{00000000-0006-0000-0200-00000C000000}">
      <text>
        <r>
          <rPr>
            <sz val="11"/>
            <color rgb="FF222222"/>
            <rFont val="Calibri"/>
            <family val="2"/>
          </rPr>
          <t xml:space="preserve">======
</t>
        </r>
        <r>
          <rPr>
            <sz val="11"/>
            <color rgb="FF222222"/>
            <rFont val="Calibri"/>
            <family val="2"/>
          </rPr>
          <t xml:space="preserve">ID#AAAAJuSgM7U
</t>
        </r>
        <r>
          <rPr>
            <sz val="11"/>
            <color rgb="FF222222"/>
            <rFont val="Calibri"/>
            <family val="2"/>
          </rPr>
          <t xml:space="preserve">Martha Cecilia Quintero Barreiro    (2020-06-26 15:29:36)
</t>
        </r>
        <r>
          <rPr>
            <sz val="11"/>
            <color rgb="FF222222"/>
            <rFont val="Calibri"/>
            <family val="2"/>
          </rPr>
          <t>El número que le corresponde en el Sistema de Información  Administrativo y Financiera GOOBI (asesoría en Contabilidad)</t>
        </r>
      </text>
    </comment>
    <comment ref="M11" authorId="0" shapeId="0" xr:uid="{00000000-0006-0000-0200-00000D000000}">
      <text>
        <r>
          <rPr>
            <sz val="11"/>
            <color rgb="FF222222"/>
            <rFont val="Calibri"/>
            <family val="2"/>
          </rPr>
          <t xml:space="preserve">======
</t>
        </r>
        <r>
          <rPr>
            <sz val="11"/>
            <color rgb="FF222222"/>
            <rFont val="Calibri"/>
            <family val="2"/>
          </rPr>
          <t xml:space="preserve">ID#AAAAJuSgM38
</t>
        </r>
        <r>
          <rPr>
            <sz val="11"/>
            <color rgb="FF222222"/>
            <rFont val="Calibri"/>
            <family val="2"/>
          </rPr>
          <t xml:space="preserve">    (2020-06-26 15:29:36)
</t>
        </r>
        <r>
          <rPr>
            <sz val="11"/>
            <color rgb="FF222222"/>
            <rFont val="Calibri"/>
            <family val="2"/>
          </rPr>
          <t>Asesoría en contabilidad</t>
        </r>
      </text>
    </comment>
    <comment ref="N11" authorId="0" shapeId="0" xr:uid="{00000000-0006-0000-0200-00000E000000}">
      <text>
        <r>
          <rPr>
            <sz val="11"/>
            <color rgb="FF222222"/>
            <rFont val="Calibri"/>
            <family val="2"/>
          </rPr>
          <t>======
ID#AAAAJuSgM64
    (2020-06-26 15:29:36)
Asesoría en Contabilidad</t>
        </r>
      </text>
    </comment>
    <comment ref="R12" authorId="0" shapeId="0" xr:uid="{00000000-0006-0000-0200-00000F000000}">
      <text>
        <r>
          <rPr>
            <sz val="11"/>
            <color rgb="FF222222"/>
            <rFont val="Calibri"/>
            <family val="2"/>
          </rPr>
          <t xml:space="preserve">======
</t>
        </r>
        <r>
          <rPr>
            <sz val="11"/>
            <color rgb="FF222222"/>
            <rFont val="Calibri"/>
            <family val="2"/>
          </rPr>
          <t xml:space="preserve">ID#AAAAJuSgM7w
</t>
        </r>
        <r>
          <rPr>
            <sz val="11"/>
            <color rgb="FF222222"/>
            <rFont val="Calibri"/>
            <family val="2"/>
          </rPr>
          <t xml:space="preserve">    (2020-06-26 15:29:36)
</t>
        </r>
        <r>
          <rPr>
            <sz val="11"/>
            <color rgb="FF222222"/>
            <rFont val="Calibri"/>
            <family val="2"/>
          </rPr>
          <t>Fecha en que iniciará el proceso radicando la documentación en la Oficina Asesora Jurídica</t>
        </r>
      </text>
    </comment>
    <comment ref="S12" authorId="0" shapeId="0" xr:uid="{00000000-0006-0000-0200-000010000000}">
      <text>
        <r>
          <rPr>
            <sz val="11"/>
            <color rgb="FF222222"/>
            <rFont val="Calibri"/>
            <family val="2"/>
          </rPr>
          <t>======
ID#AAAAJuSgM68
    (2020-06-26 15:29:36)
Mes en el que el oferente  presenta la oferta en el SECOP II</t>
        </r>
      </text>
    </comment>
    <comment ref="T12" authorId="0" shapeId="0" xr:uid="{00000000-0006-0000-0200-000011000000}">
      <text>
        <r>
          <rPr>
            <sz val="11"/>
            <color rgb="FF222222"/>
            <rFont val="Calibri"/>
            <family val="2"/>
          </rPr>
          <t>======
ID#AAAAJuSgM6w
    (2020-06-26 15:29:36)
Tiempo de duración para la ejecución del contrato</t>
        </r>
      </text>
    </comment>
    <comment ref="U12" authorId="0" shapeId="0" xr:uid="{00000000-0006-0000-0200-000012000000}">
      <text>
        <r>
          <rPr>
            <sz val="11"/>
            <color rgb="FF222222"/>
            <rFont val="Calibri"/>
            <family val="2"/>
          </rPr>
          <t xml:space="preserve">======
</t>
        </r>
        <r>
          <rPr>
            <sz val="11"/>
            <color rgb="FF222222"/>
            <rFont val="Calibri"/>
            <family val="2"/>
          </rPr>
          <t xml:space="preserve">ID#AAAAJuSgM5c
</t>
        </r>
        <r>
          <rPr>
            <sz val="11"/>
            <color rgb="FF222222"/>
            <rFont val="Calibri"/>
            <family val="2"/>
          </rPr>
          <t xml:space="preserve">Se refiere a la unidad en la que se va a expresar la duración. Según SECOP    (2020-06-26 15:29:36)
</t>
        </r>
        <r>
          <rPr>
            <sz val="11"/>
            <color rgb="FF222222"/>
            <rFont val="Calibri"/>
            <family val="2"/>
          </rPr>
          <t xml:space="preserve">si es en meses =1                                                
</t>
        </r>
        <r>
          <rPr>
            <sz val="11"/>
            <color rgb="FF222222"/>
            <rFont val="Calibri"/>
            <family val="2"/>
          </rPr>
          <t>y si es en años =2</t>
        </r>
      </text>
    </comment>
    <comment ref="V12" authorId="0" shapeId="0" xr:uid="{00000000-0006-0000-0200-000013000000}">
      <text>
        <r>
          <rPr>
            <sz val="11"/>
            <color rgb="FF222222"/>
            <rFont val="Calibri"/>
            <family val="2"/>
          </rPr>
          <t>======
ID#AAAAJuSgM4c
    (2020-06-26 15:29:36)
Elegir la modalidad en la lista desplegable</t>
        </r>
      </text>
    </comment>
    <comment ref="W12" authorId="0" shapeId="0" xr:uid="{00000000-0006-0000-0200-000014000000}">
      <text>
        <r>
          <rPr>
            <sz val="11"/>
            <color rgb="FF222222"/>
            <rFont val="Calibri"/>
            <family val="2"/>
          </rPr>
          <t xml:space="preserve">======
</t>
        </r>
        <r>
          <rPr>
            <sz val="11"/>
            <color rgb="FF222222"/>
            <rFont val="Calibri"/>
            <family val="2"/>
          </rPr>
          <t xml:space="preserve">ID#AAAAJuSgM7s
</t>
        </r>
        <r>
          <rPr>
            <sz val="11"/>
            <color rgb="FF222222"/>
            <rFont val="Calibri"/>
            <family val="2"/>
          </rPr>
          <t xml:space="preserve">    (2020-06-26 15:29:36)
</t>
        </r>
        <r>
          <rPr>
            <sz val="11"/>
            <color rgb="FF222222"/>
            <rFont val="Calibri"/>
            <family val="2"/>
          </rPr>
          <t>Código de SECOP generado automáticamente una vez  se elige  la modalidad de selección. Favor no cambiar</t>
        </r>
      </text>
    </comment>
    <comment ref="Y12" authorId="0" shapeId="0" xr:uid="{00000000-0006-0000-0200-000015000000}">
      <text>
        <r>
          <rPr>
            <sz val="11"/>
            <color rgb="FF222222"/>
            <rFont val="Calibri"/>
            <family val="2"/>
          </rPr>
          <t>======
ID#AAAAJuSgM50
Martha Cecilia Quintero Barreiro    (2020-06-26 15:29:36)
Son los recursos asignados por el Distrito al IDEP</t>
        </r>
      </text>
    </comment>
    <comment ref="Z12" authorId="0" shapeId="0" xr:uid="{00000000-0006-0000-0200-000016000000}">
      <text>
        <r>
          <rPr>
            <sz val="11"/>
            <color rgb="FF222222"/>
            <rFont val="Calibri"/>
            <family val="2"/>
          </rPr>
          <t>======
ID#AAAAJuSgM5w
Martha Cecilia Quintero Barreiro    (2020-06-26 15:29:36)
Son los recursos adquiridos  por convenios con otras entidades</t>
        </r>
      </text>
    </comment>
    <comment ref="AA12" authorId="0" shapeId="0" xr:uid="{00000000-0006-0000-0200-000017000000}">
      <text>
        <r>
          <rPr>
            <sz val="11"/>
            <color rgb="FF222222"/>
            <rFont val="Calibri"/>
            <family val="2"/>
          </rPr>
          <t>======
ID#AAAAJuSgM5Q
    (2020-06-26 15:29:36)
Recursos asignados de los excedentes financieros</t>
        </r>
      </text>
    </comment>
    <comment ref="AB12" authorId="0" shapeId="0" xr:uid="{00000000-0006-0000-0200-000018000000}">
      <text>
        <r>
          <rPr>
            <sz val="11"/>
            <color rgb="FF222222"/>
            <rFont val="Calibri"/>
            <family val="2"/>
          </rPr>
          <t>======
ID#AAAAJuSgM70
    (2020-06-26 15:29:36)
Total recursos asignados</t>
        </r>
      </text>
    </comment>
    <comment ref="Y39" authorId="1" shapeId="0" xr:uid="{00000000-0006-0000-0200-000019000000}">
      <text>
        <r>
          <rPr>
            <b/>
            <sz val="9"/>
            <color indexed="81"/>
            <rFont val="Tahoma"/>
            <family val="2"/>
          </rPr>
          <t>IDEP:</t>
        </r>
        <r>
          <rPr>
            <sz val="9"/>
            <color indexed="81"/>
            <rFont val="Tahoma"/>
            <family val="2"/>
          </rPr>
          <t xml:space="preserve">
$2.100 millones</t>
        </r>
      </text>
    </comment>
    <comment ref="Y53" authorId="1" shapeId="0" xr:uid="{00000000-0006-0000-0200-00001A000000}">
      <text>
        <r>
          <rPr>
            <b/>
            <sz val="9"/>
            <color indexed="81"/>
            <rFont val="Tahoma"/>
            <family val="2"/>
          </rPr>
          <t>IDEP:</t>
        </r>
        <r>
          <rPr>
            <sz val="9"/>
            <color indexed="81"/>
            <rFont val="Tahoma"/>
            <family val="2"/>
          </rPr>
          <t xml:space="preserve">
$456 millones</t>
        </r>
      </text>
    </comment>
    <comment ref="Y64" authorId="1" shapeId="0" xr:uid="{00000000-0006-0000-0200-00001B000000}">
      <text>
        <r>
          <rPr>
            <b/>
            <sz val="9"/>
            <color indexed="81"/>
            <rFont val="Tahoma"/>
            <family val="2"/>
          </rPr>
          <t>IDEP:</t>
        </r>
        <r>
          <rPr>
            <sz val="9"/>
            <color indexed="81"/>
            <rFont val="Tahoma"/>
            <family val="2"/>
          </rPr>
          <t xml:space="preserve">
$480 millones</t>
        </r>
      </text>
    </comment>
    <comment ref="Y75" authorId="1" shapeId="0" xr:uid="{00000000-0006-0000-0200-00001C000000}">
      <text>
        <r>
          <rPr>
            <b/>
            <sz val="9"/>
            <color indexed="81"/>
            <rFont val="Tahoma"/>
            <family val="2"/>
          </rPr>
          <t>IDEP:</t>
        </r>
        <r>
          <rPr>
            <sz val="9"/>
            <color indexed="81"/>
            <rFont val="Tahoma"/>
            <family val="2"/>
          </rPr>
          <t xml:space="preserve">
$500 millones</t>
        </r>
      </text>
    </comment>
    <comment ref="Y90" authorId="1" shapeId="0" xr:uid="{00000000-0006-0000-0200-00001D000000}">
      <text>
        <r>
          <rPr>
            <b/>
            <sz val="9"/>
            <color indexed="81"/>
            <rFont val="Tahoma"/>
            <family val="2"/>
          </rPr>
          <t>IDEP:</t>
        </r>
        <r>
          <rPr>
            <sz val="9"/>
            <color indexed="81"/>
            <rFont val="Tahoma"/>
            <family val="2"/>
          </rPr>
          <t xml:space="preserve">
$2.306 millones</t>
        </r>
      </text>
    </comment>
    <comment ref="Y106" authorId="1" shapeId="0" xr:uid="{00000000-0006-0000-0200-00001E000000}">
      <text>
        <r>
          <rPr>
            <b/>
            <sz val="9"/>
            <color indexed="81"/>
            <rFont val="Tahoma"/>
            <family val="2"/>
          </rPr>
          <t>IDEP:</t>
        </r>
        <r>
          <rPr>
            <sz val="9"/>
            <color indexed="81"/>
            <rFont val="Tahoma"/>
            <family val="2"/>
          </rPr>
          <t xml:space="preserve">
$2.439 millones</t>
        </r>
      </text>
    </comment>
    <comment ref="Y132" authorId="1" shapeId="0" xr:uid="{00000000-0006-0000-0200-00001F000000}">
      <text>
        <r>
          <rPr>
            <b/>
            <sz val="9"/>
            <color indexed="81"/>
            <rFont val="Tahoma"/>
            <family val="2"/>
          </rPr>
          <t>IDEP:</t>
        </r>
        <r>
          <rPr>
            <sz val="9"/>
            <color indexed="81"/>
            <rFont val="Tahoma"/>
            <family val="2"/>
          </rPr>
          <t xml:space="preserve">
$1.511 millones</t>
        </r>
      </text>
    </comment>
  </commentList>
  <extLst>
    <ext xmlns:r="http://schemas.openxmlformats.org/officeDocument/2006/relationships" uri="GoogleSheetsCustomDataVersion1">
      <go:sheetsCustomData xmlns:go="http://customooxmlschemas.google.com/" r:id="rId1" roundtripDataSignature="AMtx7mh2RZ+s5jhmzvbGLBrjxUVY7jrgWg=="/>
    </ext>
  </extLst>
</comments>
</file>

<file path=xl/sharedStrings.xml><?xml version="1.0" encoding="utf-8"?>
<sst xmlns="http://schemas.openxmlformats.org/spreadsheetml/2006/main" count="2491" uniqueCount="691">
  <si>
    <t>PLAN DE ADQUISICIONES INVERSIÓN 2020</t>
  </si>
  <si>
    <t>Código: FT-DIP-02-02</t>
  </si>
  <si>
    <t>Versión: 7</t>
  </si>
  <si>
    <t>Fecha Aprobación: 29/06/2018</t>
  </si>
  <si>
    <t>PAC</t>
  </si>
  <si>
    <t>Página:  1 de 1</t>
  </si>
  <si>
    <t>Plan Distrital de Desarrollo</t>
  </si>
  <si>
    <t>"Bogotá Mejor para Todos". 2016-2020</t>
  </si>
  <si>
    <t>Proyecto  No. 1039</t>
  </si>
  <si>
    <t>1039 Fortalecimiento a la Gestión Institucional</t>
  </si>
  <si>
    <t>Pilar / Eje</t>
  </si>
  <si>
    <t>7  Eje Transversal Gobierno legítimo, fortalecimiento local y eficiencia</t>
  </si>
  <si>
    <t xml:space="preserve">Programa </t>
  </si>
  <si>
    <t>42 Transparencia, Gestión Pública y Servicio a la Ciudadanía</t>
  </si>
  <si>
    <t>Proyecto Estratégico</t>
  </si>
  <si>
    <t>184 Fortalecimiento de la gestión educativa institucional</t>
  </si>
  <si>
    <t>Proyecto Estratégico Plan de Desarrollo</t>
  </si>
  <si>
    <t>Metas de resultado Plan de Desarrollo 2019-2020</t>
  </si>
  <si>
    <t>Componente del proyecto de Inversión</t>
  </si>
  <si>
    <t xml:space="preserve">Metas Proyecto  2019 al 2020 </t>
  </si>
  <si>
    <t>Metas vigencia 2020</t>
  </si>
  <si>
    <t>ACTIVIDAD</t>
  </si>
  <si>
    <t>POA</t>
  </si>
  <si>
    <t>Objeto del Contrato</t>
  </si>
  <si>
    <t>Códigos
UNSPSC</t>
  </si>
  <si>
    <t xml:space="preserve"> Responsable</t>
  </si>
  <si>
    <t>Correo electrónico</t>
  </si>
  <si>
    <t>Centro de Costos</t>
  </si>
  <si>
    <t>Nombre Centro deCostos</t>
  </si>
  <si>
    <t>Categoria</t>
  </si>
  <si>
    <t>Nombre Categoría</t>
  </si>
  <si>
    <t>GOOBI</t>
  </si>
  <si>
    <t>PROGRAMACIÓN CONTRATO</t>
  </si>
  <si>
    <t>RECURSOS</t>
  </si>
  <si>
    <t xml:space="preserve">Seguimiento a 31 de marzo de 2020 </t>
  </si>
  <si>
    <t>PAGOS</t>
  </si>
  <si>
    <t>TIPO DE ADQUISICION</t>
  </si>
  <si>
    <t>TIPOLOGIA</t>
  </si>
  <si>
    <t>Fecha estimada 
 de inicio de proceso de selección (mes)</t>
  </si>
  <si>
    <t>Fecha estimada 
 de presentación de ofertas (mes)</t>
  </si>
  <si>
    <t xml:space="preserve">Duración
 estimada del contrato </t>
  </si>
  <si>
    <t>Duración 
estimada del contrato (días, meses, años)</t>
  </si>
  <si>
    <t xml:space="preserve">Modalidad 
de selección </t>
  </si>
  <si>
    <t>Código Modalidad 
de selección SECOP</t>
  </si>
  <si>
    <t>COMENTARIO MODIFICACIÓN</t>
  </si>
  <si>
    <t>Transferencias</t>
  </si>
  <si>
    <t xml:space="preserve">Recursos Administrados  </t>
  </si>
  <si>
    <t>Recursos de Libre Destinación</t>
  </si>
  <si>
    <t>TOTAL</t>
  </si>
  <si>
    <t xml:space="preserve">Enero </t>
  </si>
  <si>
    <t>Febrero</t>
  </si>
  <si>
    <t>Marzo</t>
  </si>
  <si>
    <t>Abril</t>
  </si>
  <si>
    <t>Mayo</t>
  </si>
  <si>
    <t>Junio</t>
  </si>
  <si>
    <t>Julio</t>
  </si>
  <si>
    <t>Agosto</t>
  </si>
  <si>
    <t>Septiembre</t>
  </si>
  <si>
    <t>Octubre</t>
  </si>
  <si>
    <t>Noviembre</t>
  </si>
  <si>
    <t>Diciembre</t>
  </si>
  <si>
    <t>Reserva</t>
  </si>
  <si>
    <t>CXPagar Enero</t>
  </si>
  <si>
    <t>CDP</t>
  </si>
  <si>
    <t>Comprometido</t>
  </si>
  <si>
    <t>Girado</t>
  </si>
  <si>
    <t>TRANSF.</t>
  </si>
  <si>
    <t>RECURSOS 
PROPIOS</t>
  </si>
  <si>
    <t>RECURSOS DE LIBRE DESTINACIÓN</t>
  </si>
  <si>
    <t>Fecha Contrato</t>
  </si>
  <si>
    <t>No. Contrato</t>
  </si>
  <si>
    <t>Nombre del Contratista</t>
  </si>
  <si>
    <t>Código 546 Gestionar el 100% del plan de adecuación y sostenibilidad SIGD-MIPG</t>
  </si>
  <si>
    <t>Sostenibilidad del   Sistema Integrado de Gestión</t>
  </si>
  <si>
    <t>4) Sostener 100% la implementación  del Sistema Integrado de Gestión -SIG-MIPG</t>
  </si>
  <si>
    <t>Sostenibilidad del Sistema Integrado de Gestión  SIG-MIPG</t>
  </si>
  <si>
    <t>Prestación de servicios profesionales para la gestión y el mantenimiento del Sistema Integrado de Gestión del IDEP con referente MIPG y la formulación, gestión y seguimiento a las herramientas de planeación y proyectos del IDEP.</t>
  </si>
  <si>
    <t xml:space="preserve">Jefe Oficina Asesora de Planeación </t>
  </si>
  <si>
    <t>olsanchez@idep.edu.co</t>
  </si>
  <si>
    <t>Oficina Asesora de Planeación</t>
  </si>
  <si>
    <t>2.1</t>
  </si>
  <si>
    <t>Prestación de servicios profesionales</t>
  </si>
  <si>
    <t>contrato</t>
  </si>
  <si>
    <t>servicios profesionales</t>
  </si>
  <si>
    <t>Contratación directa</t>
  </si>
  <si>
    <t>CCE-16</t>
  </si>
  <si>
    <t>DIANA CAROLINA MARTINEZ RODRIGUEZ</t>
  </si>
  <si>
    <t xml:space="preserve">Prestación de servicios profesionales para la gestión y el mantenimiento del Sistema Integrado de Gestión del IDEP con referente MIPG y la implementación de las políticas Fortalecimiento organizacional  y simplificación de procesos y Seguimiento y evaluación del desempeño institucional. </t>
  </si>
  <si>
    <t xml:space="preserve">Agosto </t>
  </si>
  <si>
    <t>10) Memorando 00106-817-000392,  Se cambia el mes de contratación del mayo a  junio, dado que el objeto contractual actual ampara la prestación del servicio hasta mayo de 2020. Por lo tanto, el nuevo contrato se gestionará en junio.
12) Memorando 00106-817-000423Durante los meses de junio y julio el IDEP debe realizar los procesos de actualización, seguimiento  y publicación de  los planes del decreto 612 del 2018  alienados con el nuevo Plan de Desarrollo "Un nuevo contrato social y ambiental para la Bogotá del Siglo XXI". De igual manera, se debe realizar los informes de gestión del cierre del Plan de Desarrollo "Bogotá Mejor para todos"  Y   por lo tanto se hace necesario que la Oficina Asesora de Planeación encargada de liderar este proceso, cuente con el apoyo del contratista encargado de estas obligaciones, el cual vence el próximo 30 de mayo, por esta razón y teniendo en consideración que el proceso de armonización ocasionará que en la primera quincena del mes de junio probablemente no se pueda adelantar contratación, se hace necesario prorrogar y   adicionar el contrato vigente No 006-2020. Adicionalmente es necesario  garantizar la continuidad en la  prestación de servicios relacionados con  la gestión y el mantenimiento del Sistema Integrado de Gestión del IDEP con referente MIPG, los cuales son prestados por la misma  contratista, para dar cumplimiento al decreto  distrital No 807 de 2019 .
15) Memorando 00106-817-000489Se realiza la reducción del objeto para amparar el CDP del  traslado presupuestal de ARMONIZACIÓN al nuevo Plan de Desarrollo 2020-2024</t>
  </si>
  <si>
    <t xml:space="preserve">Adición y prórroga al contrato No. 006 de 2020 "Prestación de servicios profesionales para la gestión y el mantenimiento del Sistema Integrado de Gestión del IDEP con referente MIPG y la formulación, gestión y seguimiento a las herramientas de planeación y proyectos del IDEP."   </t>
  </si>
  <si>
    <t>12) Memorando 00106-817-000423Durante los meses de junio y julio el IDEP debe realizar los procesos de actualización, seguimiento  y publicación de  los planes del decreto 612 del 2018  alienados con el nuevo Plan de Desarrollo "Un nuevo contrato social y ambiental para la Bogotá del Siglo XXI". De igual manera, se debe realizar los informes de gestión del cierre del Plan de Desarrollo "Bogotá Mejor para todos"  Y   por lo tanto se hace necesario que la Oficina Asesora de Planeación encargada de liderar este proceso, cuente con el apoyo del contratista encargado de estas obligaciones, el cual vence el próximo 30 de mayo, por esta razón y teniendo en consideración que el proceso de armonización ocasionará que en la primera quincena del mes de junio probablemente no se pueda adelantar contratación, se hace necesario prorrogar y   adicionar el contrato vigente No 006-2020. Adicionalmente es necesario  garantizar la continuidad en la  prestación de servicios relacionados con  la gestión y el mantenimiento del Sistema Integrado de Gestión del IDEP con referente MIPG, los cuales son prestados por la misma  contratista, para dar cumplimiento al decreto  distrital No 807 de 2019 .</t>
  </si>
  <si>
    <t>Prestación de servicios profesionales para la gestión e implementación de las políticas de Transparencia, acceso a la información pública y lucha contra la corrupción, Gobierno Digital y Seguridad Digital del MIPG, asi como la gestión, monitoreo y control del proceso de Gestión Tecnológica. .</t>
  </si>
  <si>
    <t>3) Memorando 00106-817-000120, se  reduce el total del valor asigando a los tres (03) objtetos contracturales proyectados inicialmente para atender la implementación de las políticas de Gobierno Digital y Seguridad Digital que asciende a un total de $204,276,618, a fin de liberar los recursos y programar tres (03) nuevos objetos que den respuesta a las acciones proyectadas pra la vigencia 2020 en relación con los planes de Gobierno Digital y Seguridad Digital</t>
  </si>
  <si>
    <t>Prestacion de servicios para llevar a cabo el procesos de rendición de cuentas del IDEP</t>
  </si>
  <si>
    <t>80141902
 93141500
80111623
80101500</t>
  </si>
  <si>
    <t>Servicios Profesionales</t>
  </si>
  <si>
    <t>orden de servicios</t>
  </si>
  <si>
    <t>prestación de servicios</t>
  </si>
  <si>
    <t>Minima cuantia</t>
  </si>
  <si>
    <t>CCE-10</t>
  </si>
  <si>
    <t>6) Memorando 00106-817-000241, se reduce en $5,000,000 la asignación presupuestal al ejercicio de rendición de cuentas en razón a la necesidad de asignar recursos a la contratación del profesional para temas contables, financieros y presupuestales a la Subdirección Administrativa, Financiera y de Control Interno Disciplinario.  
9)Memorando 00106-817-000357,  el ejercicio de rendición de cuentas en la presente vigencia se realizará a través de medios virtuales, en consecuencia los recursos programados se pueden utilizar para ateder la expedición del CDP que ampara el aporte del IDEP a la emergencia sanitaria ocasionada por COVID 19.Recursos de inversión.</t>
  </si>
  <si>
    <t>Prestación de servicios profesionales para el soporte técnico de la infraestructura tecnológica del IDEP y la implementación de las políticas de Gobierno Digital y Seguridad Digital del MIPG.</t>
  </si>
  <si>
    <t>81111500
81111800
81112200
81112300</t>
  </si>
  <si>
    <t>Grupo Sistemas de Información</t>
  </si>
  <si>
    <t xml:space="preserve">3) Memorando 00106-817-000120, se  reduce el total del valor asigando a los tres (03) objtetos contracturales proyectados inicialmente para atender la implementación de las políticas de Gobierno Digital y Seguridad Digital que asciende a un total de $204,276,618, a fin de liberar los recursos y programar tres (03) nuevos objetos que den respuesta a las acciones proyectadas pra la vigencia 2020 en relación con los planes de Gobierno Digital y Seguridad Digital
</t>
  </si>
  <si>
    <t>Prestación de servicios profesionales para el soporte técnico de la infraestructura tecnológica del IDEP y la implementación de la políticas de Gobierno Digital y de Transparencia, acceso a la información pública y lucha contra la corrupción</t>
  </si>
  <si>
    <t>81111800
81111500
81112200
81112300</t>
  </si>
  <si>
    <t>Prestación de servicios para la adquisición, instalación, configuración y puesta en funcionamiento de una solución de copias de respaldo.</t>
  </si>
  <si>
    <t>1.4.1.1</t>
  </si>
  <si>
    <t>Software</t>
  </si>
  <si>
    <t>Contrato</t>
  </si>
  <si>
    <t>servicios administrativos</t>
  </si>
  <si>
    <t>Selección abreviada menor cuantía</t>
  </si>
  <si>
    <t>CCE-06</t>
  </si>
  <si>
    <t>12) Memorando 00106-817-000423 Se realiza la reducción de recursos a este objetocon el fin de asignarlos al  proceso  cuyo objeto contractual es  "la prestación de servicios para realizar las fases para la transición de servicios de TIC, del protocolo de internet IPV4 a IPV6 en el IDEP", teniendo en cuenta el resultado del estudio de mercado realizado. Igualmente se modifica el mes de inicio del proceso de copias de respaldo para el mes de Julio teniendo en consideración que en Junio no se podrán tramitar procesos contractuales con cargo al presupuesto de inversión. 
15) Memorando 00106-817-000489Se realiza la reducción del objeto para amparar el CDP del  traslado presupuestal de ARMONIZACIÓN al nuevo Plan de Desarrollo 2020-2024</t>
  </si>
  <si>
    <t>Prestación de servicios para la migración del motor y las base de datos Oracle del IDEP.</t>
  </si>
  <si>
    <t>2.5.22</t>
  </si>
  <si>
    <t>Soporte y actualización del sistema de información</t>
  </si>
  <si>
    <t xml:space="preserve">Mayo </t>
  </si>
  <si>
    <t>6) Memorando 00106-817-000241, Se reduce el total de recursos asignado a  este contrato, teniendo en consideración a que gracias al trabajo en equipo realizado por los Ingenieros contratados por el IDEP con el proveedor Compusertec (contrato No. 105) se realizará  la migración del motor y la base de datos Oracle sin necesidad de contratar servicios adicionales.</t>
  </si>
  <si>
    <t>Adquisición de servidores para  la renovación de la infraestrucutra de TI del IDEP</t>
  </si>
  <si>
    <t>43211500
81112300</t>
  </si>
  <si>
    <t>1.2.5.2.6</t>
  </si>
  <si>
    <t xml:space="preserve">Servidores </t>
  </si>
  <si>
    <t>compraventa de bienes muebles</t>
  </si>
  <si>
    <t>CCE-08</t>
  </si>
  <si>
    <t>6) Memorando 00106-817-000241, el equipo de Ingenieros del IDEP está evaluando la necesidad de tener servidores físicos en razón a la posibilidad de que el IDEP migre aplicaciones y servicios a la nube, por lo tanto se reduce la asignación presupuestal a la compra de servidores en $27,000,000.
9)Memorando 00106-817-000357, Atendiendo la solicitud de la SDH se revisaron los gastos de inversión suceptibles de ser postergados con le fin de aportar recursos a la emergencia sanitaria ocasionada por COVID 19, en consecuencia la adquisición de servidores se suspende para la vigencia 2020 y los recursos programados se pueden utilizar para ateder la expedición del CDP que ampara el aporte del IDEP a la emergencia sanitaria ocasionada por COVID 19.Recursos de inversión.</t>
  </si>
  <si>
    <t>Realizar el  análisis, diseño, adopción, implementación y transferencia de conocimiento del protocolo ipv6 en coexistencia con el protocolo ipv4, para el Instituto para la
Investigación Educativa y el Desarrollo Pedagógico – IDEP</t>
  </si>
  <si>
    <t>81111708
81111706
81111803
81111804</t>
  </si>
  <si>
    <t xml:space="preserve">2.5.4 </t>
  </si>
  <si>
    <t xml:space="preserve">Concurso de mérito abierto </t>
  </si>
  <si>
    <t>CCE-04</t>
  </si>
  <si>
    <t>7) Correo del Director por cuarentena, Desde el mes de febrero el IDEP ha avanzado en el análisis de alternativas que le permitan suscribir  contratos interadministrativo con la ETB y/o con RENATA para acceder a los servicios de Internet y migración al protocolo de internet IPv6, de tal forma que el Instituto pueda acceder a servicios y beneficios adicionales que ofrecen las dos entidades. A la fecha se encuentra a la espera de la propuesta de servicios de la ETB y de la cotización final por parte de RENATA, la cual depende de la visita técnica que realicen a las instalaciones del IDEP pues deben estimar el costo de extender la conexión desde el útlimo punto habliitado , debido al aislameiento obligatorio esta labor no se puede realizar sino hasta después del 13 de abirl,  con lo cual el proceso de contratación deberá gestionarse  en el mes de Abril 
10) Memorando 00106-817-000392,  En el marco del resultado del Estudio de mercado realizado para este objeto contractual, se evidenció en las cotizaciones recibidas que se requiere asignar recursos adicionales al proceso. Lo anterior, con el fin de cumplir con las condiciones que tiene el mercado en el momento de publicar el proceso.
12) Memorando 00106-817-000423Se adicionan recursos teniendo en cuenta el estudio de mercado realizado por el Instituto para así cumplir con las necesidades en este proceso de contratación. De igual manera se realiza un cambio en la categoría con el fin de atender las necesidades del IDEP para este proceso y atendiendo a la sugerencia del profesional de contabilidad del IDEP .
13) Memorando 00106-817-000436.  De acuerdo con el análisis realizado en conjunto con la Oficina Asesora Jurídica y la Oficina de Planeación, sobre  las condiciones de contratación, las obligaciones y los  productos que se pretenden con el proceso contractual, se concluye que la modalidad de selección que aplica es un concurso de méritos abierto. Igualmente se ajusta  el objeto contractual  y el tiempo de duración del contratato.</t>
  </si>
  <si>
    <t>Adquisición, instalación, configuración  y puesta en marcha de  UPS</t>
  </si>
  <si>
    <t>1.2.5.2.10</t>
  </si>
  <si>
    <t>UPS</t>
  </si>
  <si>
    <t>julio</t>
  </si>
  <si>
    <t>10) Memorando 00106-817-000392, , Se realiza la reducción de  los recursos de este objeto contractual,  con el fin de adicionar los recursos necesarios a la contratación de la transición de servicios de TIC del IDEP, del protocolo de internet IPV4 a IPV6 en el IDEP en $32 millones. El excedente se destina a la contratación de un profesional especializado  para apoyar la política MIPG a cargo de la Oficina Asesora Jurídica.</t>
  </si>
  <si>
    <t>Prestación de servicios profesionales para la administración y gestión de la infraestructura tecnológica del IDEP y para la implementación de las políticas Gobierno Digital y Seguridad Digital en el marco del Modelo Integrado de Planeación y Gestión.</t>
  </si>
  <si>
    <t>80161500
80101600</t>
  </si>
  <si>
    <t xml:space="preserve">3) Memorando 00106-817-00120, Con la reducción del valor total asignado inicialmente a  los objetos cotnractuales proyectados  para atender la implementación de las políticas de Gobierno Digital y Seguridad Digital, se crean tres (03) nuevos objetos para contratar en el periodo de febrero a diciembre, de acuerdo con la proyección de actividades para la vigencia 2020  en relación con los planes de Gobierno Digital y Seguirdad Digital.  </t>
  </si>
  <si>
    <t>ARMANDO ALFONSO LEYTON GONZALEZ</t>
  </si>
  <si>
    <t>Prestación de servicios profesionales para la operación y soporte de las plataformas tecnológicas, bases de datos e infraestructura web del IDEP en el marco del Modelo Integrado de Planeación y Gestión.</t>
  </si>
  <si>
    <t xml:space="preserve">81111500
81111800 </t>
  </si>
  <si>
    <t>OSCAR ORLANDO LOZANO MANRIQUE</t>
  </si>
  <si>
    <t>Prestación de servicios profesionales para la operación y soporte de los sistemas de información y la gestión del conocimiento de la plataforma tecnológica del IDEP en el marco del Modelo Integrado de Planeación y Gestión.</t>
  </si>
  <si>
    <t>MARTHA JULIETT YAVER LICHT</t>
  </si>
  <si>
    <t xml:space="preserve">Prestación de servicios para realizar la organización, embalaje, rotulación e inventario documental  de los documentos que se encuentran  ubicados en el archivo central; conforme a la Tabla de Retención Documental  convalidada en el Instituto.  </t>
  </si>
  <si>
    <t>Profesional Especializada Grado 222-03- académica</t>
  </si>
  <si>
    <t>obonilla@idep.edu.co</t>
  </si>
  <si>
    <t>Subdirección Administrativa, Financiera y de CD</t>
  </si>
  <si>
    <t>2.2</t>
  </si>
  <si>
    <t>Prestación de servicios de apoyo administrativo</t>
  </si>
  <si>
    <t>servicios profesionales y apoyo a la gestión</t>
  </si>
  <si>
    <t>4) Memorando 00106-817-000195, Se modifica fecha estimada de proceso de selección y fecha de presentación de ofertas, atendiendo que se realizará la selección de los contratistas previa revisión de la plataforma de "Bogotá tiene talento". Se reduce el valor del contrato de acuerdo con el Estudio del mercado y análisis del sector.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</si>
  <si>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 xml:space="preserve">Prestación de servicios para realizar la organización, embalaje, rotulación e inventario documental  de los documentos que se encuentran  en el fondo acumulado del Archivo central conforme a la tabla de valoración convalidada en el Instituto.  </t>
  </si>
  <si>
    <t>4) Memorando 00106-817-000195, se modifica fecha estimada de proceso de selección y fecha de presentación de ofertas, atendiendo que se realizará la selección de los contratistas previa revisión de la plataforma de "Bogotá tiene talento". Se reduce el valor del contrato de acuerdo con el Estudio del mercado y análisis del sector.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</si>
  <si>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Prestación de servicios profesionales para apoyar la actualización de la política de gestión documental  y las Tablas de Retención Documental, dentro del marco de MIPG</t>
  </si>
  <si>
    <t>4) Memorando 00106-817-000195, se modifica fecha estimada de proceso de selección y fecha de presentación de ofertas, atendiendo que se realizará la selección de los contratistas previa revisión de la plataforma de "Bogotá tiene talento".  Se incrementa el valor del contrato de acuerdo con el Estudio del mercado y análisis del sector y el perfil definido para la contratación.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</si>
  <si>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Prestación de servicios profesionales para apoyar la gestión de las actividades aprobadas en el Plan Anual de Auditoria para la Vigencia 2020 enmarcados en los lineamientos normativos del ejercicio de la auditoría interna,  el Modelo Integrado de Planeación y Gestión Versión 2 y los roles asignados a la Oficina de Control Interno</t>
  </si>
  <si>
    <t>Jefe Oficina Control Interno</t>
  </si>
  <si>
    <t>hmorales@idep.edu.co</t>
  </si>
  <si>
    <t>Oficina de Control Interno</t>
  </si>
  <si>
    <t>3) Memorando 00106-817-000120, Se modifican los objetos de acuerdo al Plan anual de auditoría aprobado en el mes de enero de 2020. Se cambia el mes de contratación de febrero a abril, se reduce el tiempo de duración del contrato de 12 a 8 meses.
7) Correo del Director por cuarentena, en cumplimiento a las medidas de orden Nacional y Distrital Decreto 457 del 22 de marzo y el 091 del 22 de marzo y la Resolución 043 de 2020 por la cual se autoriza laborar mediante teletrabajo extraordinario a todos los servidores públicos del IDEP, se hace necesario aplazar el inicio de las auditorias programadas para el primer semestre y por ende la contratación de apoyo. 
10) Memorando 00106-817-000392,  Se disminuyen $6,983,964 para crear un nuevo objeto contractual por que se requiere contar con el apoyo de un contador público para apoyar la auditoria del proceso de gestión financiera programada para el mes de septiembre y octubre de 2020. 
14) Memorando 00106-817-000464. Se hace necesario pasar del mes de junio a julio para realizar el contrato debido a la Armonización entre los Planes de Desarrollo.
15) Memorando 00106-817-000489Se realiza la reducción del objeto para amparar el CDP del  traslado presupuestal de ARMONIZACIÓN al nuevo Plan de Desarrollo 2020-2024</t>
  </si>
  <si>
    <t>Prestación de servicios profesionales para apoyar la auditoria al proceso de gestión financiera, realizar el informe de control interno contable y realizar seguimiento a las funciones del plan de sostenibilidad contable</t>
  </si>
  <si>
    <t>10) Memorando 00106-817-000392,  Se crea nuevo objeto contractual por valor de  $6,983,964 con el fin de atender la programación del Plan Anual de Auditoria para la vigencia 2020, se requiere contar con el apoyo de un contador público para apoyar la auditoria del proceso de gestión financiera programada para el mes de septiembre y octubre de 2020. 
15) Memorando 00106-817-000489Se realiza la reducción del objeto para amparar el CDP del  traslado presupuestal de ARMONIZACIÓN al nuevo Plan de Desarrollo 2020-2024</t>
  </si>
  <si>
    <t>Prestación de servicios profesionales para apoyar las actividades a realizar en la auditoria al proceso de gestión tecnológica</t>
  </si>
  <si>
    <t>3) Memorando 00106-817-000120, Se modifican los objetos de acuerdo al Plan anual de auditoría aprobado en el mes de enero de 2020
7) Correo del Director por cuarentena, en cumplimiento a las medidas de orden Nacional y Distrital Decreto 457 del 22 de marzo y el 091 del 22 de marzo y la Resolución 043 de 2020 por la cual se autoriza laborar mediante teletrabajo extraordinario a todos los servidores públicos del IDEP, se hace necesario aplazar el inicio de las auditorias programadas para el primer semestre y por ende la contratación de apoyo. 
15) Memorando 00106-817-000489Se realiza la reducción del objeto para amparar el CDP del  traslado presupuestal de ARMONIZACIÓN al nuevo Plan de Desarrollo 2020-2024</t>
  </si>
  <si>
    <t>Prestación de servicios profesionales para apoyar las actividades a realizar para la auditoría al proyecto de inversión 1079.</t>
  </si>
  <si>
    <t>Prestación de servicios profesionales para  apoyar en  los asuntos de carácter disciplinario que requiera la entidad, así como en el desarrollo de las directrices para prevenir conductas irregulares relacionadas con incumplimiento de los manuales de funciones, de procedimientos y pérdidas de elementos del IDEP  en procura de salvaguardar el patrimonio institucional, como el apoyo jurídico a la Subdirección Administrativa, Financiera y de Control Disciplinario</t>
  </si>
  <si>
    <t>Subdirector AFyCD</t>
  </si>
  <si>
    <t>cplazas@idep.edu.co</t>
  </si>
  <si>
    <t>Memorando 00106-817-000084. Se incrementa el tiempo de 6 a 7 meses y por consiguiente el valor proyectado, teniendo en cuenta las revisiones de la Dirección General al Plan de Adquisiciones aprobado para el 2020 y las necesidades de la Oficina Asesora Jurídica.
11) Memorando 00106-817-000411.  En cumplimiento a las medidas de orden Nacional  Decreto 531 del 2020 por el cual se extiende la cuarentena, se hace necesario postergar la contratación para el mes de julio teniendo en cuenta el objeto del contrato.
15) Memorando 00106-817-000489Se realiza la reducción del objeto para amparar el CDP del  traslado presupuestal de ARMONIZACIÓN al nuevo Plan de Desarrollo 2020-2024</t>
  </si>
  <si>
    <t>Prestación de servicios profesionales para  impulsar, proyectar,  las actividades propias de los procesos disciplinarios que se adelanten en primera instancia,  las socializaciones de las directrices dadas por la Alcaldía en asuntos disciplinarios y en acciones de prevención dirigidas a los funcionarios del IDEP, así como el apoyo jurídico a la Subdirección Administrativa, Financiera y de Control Disciplinario.</t>
  </si>
  <si>
    <t>Se cambia la fecha estimada de inicio del proceso de selección y fecha de presentación de ofertas, de enero para febrero. Se modifica el objeto contractual teniendo en cuenta que se amplia el alcance para dar una mayor cobertura al apoyo jurídico en la SAFyCD. Se reduce el tiempo de 6 a 3 meses y por consiguiente el valor proyectado. Lo anterior teniendo en cuenta las revisiones de la Dirección General al Plan de Adquisiciones aprobado para el 2020 y las necesidades de la Subdirección Administrativa, Financiera y de Control Disciplinario.</t>
  </si>
  <si>
    <t>CAMILO ERNESTO MERCADO MUTIS</t>
  </si>
  <si>
    <t>Prestar los servicios profesionales para apoyar en la ejecución del Plan Institucional de Gestión Ambiental (PIGA),  y en el cumplimiento de los lineamientos de MIPG en el componente de gestión con valores para resultados desde el Sistema de Gestión de la Seguridad y Salud en el Trabajo (SG – SST)</t>
  </si>
  <si>
    <t>FRANCY MILENA LÓPEZ GARCÍA</t>
  </si>
  <si>
    <t>Prestar los servicios profesionales para apoyar a la Subdirección Administrativa, Financiera y de Control Disciplinario en la implementación y el seguimiento del Plan Institucional de Gestión Ambiental (PIGA), y del Sistema de Gestión de la Seguridad y Salud en el Trabajo (SG – SST), así como en temas relacionados con el Proceso de Gestión del Talento Humano.</t>
  </si>
  <si>
    <t>cblanco@idep.edu.co</t>
  </si>
  <si>
    <t>abril</t>
  </si>
  <si>
    <t>9)Memorando 00106-817-000357, Se modificar el Objeto contractual para incluir actividades  adicionales con el apoyo al proceso de Talento Humano en general y se modifica el tiempo de 255 a 8 meses.</t>
  </si>
  <si>
    <t>Prestación de servicios profesionales para apoyar  el proceso de Gestión del Talento Humano, en lo relacionado con la nómina  del Sistema Integrado de Gestión del IDEP   y en el cumplimiento de los lineamientos de MIPG en el componente de gestión con valores para resultados desde la politica de talento humano</t>
  </si>
  <si>
    <t>JOSE LUIS RODRIGUEZ CANAL</t>
  </si>
  <si>
    <t>Adición y prórroga del contrato 44 de 2019, cuyo objeto es "Prestación de servicios profesionales para apoyar en la ejecución del proceso de Gestión del Talento Humano del IDEP dentro del marco del Sistema Integrado de Gestión del IDEP"</t>
  </si>
  <si>
    <t>Prestar los servicios profesionales para el levantamiento, análisis y consolidación del estudio de cargas de trabajo de la entidad, y el proyecto de modificación del Manual Específico de Funciones  del IDEP</t>
  </si>
  <si>
    <t>9)Memorando 00106-817-000357, En cumplimiento a las medidas de orden Nacional  Decreto 531 del 2020 por el cual se extiende la cuarentena, se hace necesario postergar la contratación para el mes junio-julio y  ajusta adicionalmente el valor del contrato. 
11) Memorando 00106-817-000411. En cumplimiento a las medidas de orden Nacional  Decreto 531 del 2020 por el cual se extiende la cuarentena, se hace necesario postergar la contratación para el mes de julio teniendo en cuenta el objeto del contrato
15) Memorando 00106-817-000489Se realiza la reducción del objeto para amparar el CDP del  traslado presupuestal de ARMONIZACIÓN al nuevo Plan de Desarrollo 2020-2024</t>
  </si>
  <si>
    <t xml:space="preserve">Prestar servicios profesionales para asesorar técnica y administrativamente en temas contables, financieros y presupuestales a la Subdirección Administrativa, Financiera y de Control Interno Disciplinario. </t>
  </si>
  <si>
    <t>6) Memorando 00106-817-000241, se crea este objeto con el fin apoyar el cumplimiento de metas y planes propuestos por la SAFYCD y fortalecer la gestión técnica y administrativa, en temas contables, financieros y presupuestales.</t>
  </si>
  <si>
    <t>DIANA MAYERLY GUERRERO RAMIREZ</t>
  </si>
  <si>
    <t>Prestación de servicios profesionales para apoyar a la Oficina Asesora Jurídica  en lo relacionado con el proceso de gestión contractual y jurídica, como en el cumplimiento de los lineamientos establecidos en el Modelo de Gestión Jurídica del Distrito y  MIPG en los diferentes componente temáticos.</t>
  </si>
  <si>
    <t>Jefe Oficina Asesora Jurídica</t>
  </si>
  <si>
    <t>adiazi@idep.edu.co</t>
  </si>
  <si>
    <t>Oficina Asesora Jurìdica</t>
  </si>
  <si>
    <t>Enero</t>
  </si>
  <si>
    <t>ERIKA VIVIANA BOYACA OLAYA</t>
  </si>
  <si>
    <t>Prestación de servicios profesionales para apoyar a la Oficina Asesora Jurídica  en los linemientoss establecidos en el Modelo de Gestión Jurídica del Distrito y  MIPG en los diferentes componente temáticos que le compete a la oficina</t>
  </si>
  <si>
    <t>jramirez@idep.edu.co</t>
  </si>
  <si>
    <t>9)Memorando 00106-817-000357, Se realiza modificación de la duración estimada del contrato, con el fin de que la ejecución del mismo termine el 31 de diciembre de la vigencia en curso</t>
  </si>
  <si>
    <t>Prestación de servicios profesionales para apoyar a la oficina asesora jurídica en (i) la defensa judicial y extrajudicial de la entidad, (2) implementación de las politicas del Modelo de Gestión Jurídica del Distrito en lo referente al componente tematico de  defensa judicial, (3) gestion y desarrolo de los procesos contractuales</t>
  </si>
  <si>
    <t>80121704; 80121503</t>
  </si>
  <si>
    <t>YENNY CAROLINA GUEVARA RIVERA</t>
  </si>
  <si>
    <t>Prestación de servicios profesionales para apoyar a la Oficina Asesora Jurídica en el proceso de gestión jurídica de conformidad con el Modelo de Gestión Jurídica Publica del Distrito.</t>
  </si>
  <si>
    <t xml:space="preserve">10) Memorando 00106-817-000392, Se crea este objeto para dar cobertura a la necesidad de contar con un profesional del derecho que apoye la adecuación de la  gestión jurídica de la Oficina Asesora Jurídica de conformidad con el Modelo de Gestión Jurídica Pública del Distrito.
12) Memorando 00106-817-000423Se realiza un cambio en el mes de contratación,  conforme al Plan de Armonización se requiere que se realice esta contratción en Mayo- Mayo </t>
  </si>
  <si>
    <t>Prestación de servicios de apoyo a la gestión  de la Oficina Asesora Jurídica para la actualización normativa, e implementación del Modelo de Gestión Jurídica Publica del Distrito y MIPG</t>
  </si>
  <si>
    <t xml:space="preserve">10) Memorando 00106-817-000392, Se crea este objeto para dar cobertura a la necesidad de la entidad de  contar con una apoyo para la gestión de la Oficina Asesora Jurídica en la actualización normativa, e implementación del Modelo de Gestión Jurídica Pública del Distrito y MIPG.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 </t>
  </si>
  <si>
    <t>Cesion de recursos para atención de la emergencia económica en cumplimiento a la Circular Externa N° DDP-000007 del 18 de abril de 2020.</t>
  </si>
  <si>
    <t>9)Memorando 00106-817-000357, se crea para expedir CDP de los recursos de la emergencia sanitaria.
14) Se reduce el POA 45 creado para amparar la reducción de los recursos de la emergencia sanitaria COVID-19. De acuerdo a la armonización ya fueron restados  los recursos en PREDIS el 31 de mayo conforme a la circular de Armonización presupuestal 2020, se reducen en el aplicativo interno GOOBI. Según correo del 1 de junio 2020 de la Jefe Oficina Asesora de Planeación se hace este movimiento en GOOBI en el plan de adquisiciones.</t>
  </si>
  <si>
    <t xml:space="preserve">Para amparar el traslado del proceso de armonización al  Plan de Desarrollo “Un Nuevo Contrato Social y Ambiental para la Bogotá del siglo XXI” para la vigencia 2020.  </t>
  </si>
  <si>
    <t>Total Actividad</t>
  </si>
  <si>
    <t>TOTAL META</t>
  </si>
  <si>
    <t>TOTAL PROYECTO No. 1039</t>
  </si>
  <si>
    <t>TOTAL PLAN DE ADQUISICIONES 2020 BOGOTÁ MEJOR PARA TODOS</t>
  </si>
  <si>
    <t>ALEXANDER RUBIO ÁLVAREZ</t>
  </si>
  <si>
    <t>CAMILO BLANCO</t>
  </si>
  <si>
    <t>OLGA LUCÍA SÁNCHEZ MENDIETA</t>
  </si>
  <si>
    <t>JUAN MANUEL RAMÍREZ MONTES</t>
  </si>
  <si>
    <t>Director General del IDEP</t>
  </si>
  <si>
    <t>Subdirector  Administrativo, Financiero y de Control Disciplinario</t>
  </si>
  <si>
    <t>Jefe Oficina Asesora de Planeación</t>
  </si>
  <si>
    <t>PLAN DE ADQUISICIONES FUNCIONAMIENTO 2020</t>
  </si>
  <si>
    <t>Código: FT-DIP-02-03</t>
  </si>
  <si>
    <t>Versión: 2</t>
  </si>
  <si>
    <t>Fecha Aprobación: 01/12/2017</t>
  </si>
  <si>
    <t>Página: 1 de 3</t>
  </si>
  <si>
    <t>Vigencia:</t>
  </si>
  <si>
    <t>Rubro Presupuestal</t>
  </si>
  <si>
    <t>NOMBRE POA</t>
  </si>
  <si>
    <t>VALOR</t>
  </si>
  <si>
    <t>Correo eléctronico</t>
  </si>
  <si>
    <t>Nombre Centro de Costos</t>
  </si>
  <si>
    <t>PAC 2020</t>
  </si>
  <si>
    <t>PAC 2021</t>
  </si>
  <si>
    <t>02</t>
  </si>
  <si>
    <t>01</t>
  </si>
  <si>
    <t>00006</t>
  </si>
  <si>
    <t>Dotación (prendas de vestir y calzado)</t>
  </si>
  <si>
    <t>Adquisición de bonos y/o valeras  canjeables única y exclusivamente para la compra de vestuario y calzado para los funcionarios del IDEP</t>
  </si>
  <si>
    <t>84121804
91111703
53111601
53111602</t>
  </si>
  <si>
    <t>Profesional Especializado 222-03 
Área de Talento Humano</t>
  </si>
  <si>
    <t>wfarfan@idep.edu.co</t>
  </si>
  <si>
    <t>Area de Talento Humano</t>
  </si>
  <si>
    <t>2.5.18</t>
  </si>
  <si>
    <t>Dotación personal de planta</t>
  </si>
  <si>
    <t>orden de compra</t>
  </si>
  <si>
    <t>Mínima Cuantia</t>
  </si>
  <si>
    <t>Falta</t>
  </si>
  <si>
    <t>00002</t>
  </si>
  <si>
    <t>Pasta o pulpa, papel y productos de papel; impresos y artículos relacionados</t>
  </si>
  <si>
    <t>Compraventa de papelería, útiles de escritorio, artículos de oficina para el  Instituto para la Investigación Educativa y el Desarrollo Pedagógico - IDEP</t>
  </si>
  <si>
    <t>44111500; 44122011; 31201512; 60105704; 44103103; 44103105; 44103104</t>
  </si>
  <si>
    <t>Profesional Universitario 219-02 Servicios Generales</t>
  </si>
  <si>
    <t>lcorrea@idep.edu.co</t>
  </si>
  <si>
    <t>Almacén General</t>
  </si>
  <si>
    <t>1.1.1.1</t>
  </si>
  <si>
    <t>Papelería, utiles de escritorio, dibujo y oficina</t>
  </si>
  <si>
    <t>octubre</t>
  </si>
  <si>
    <t>noviembre</t>
  </si>
  <si>
    <t xml:space="preserve">9)Memorando 00106-817-000357, Se requiere cambiar la fecha de contratación de julio - agosto a octubre - noviembre para el suministro de papelería, toda vez que a la fecha hay existencias suficientes de elementos e insumos de oficina y papelería en el kardex del IDEP, </t>
  </si>
  <si>
    <t>00003</t>
  </si>
  <si>
    <t>Productos de hornos de coque, de refinación de petróleo y combustible</t>
  </si>
  <si>
    <t>Adquisición de Bonos, Cupones, vales y/o Tickets redimibles en combustible, para el parque automotor de propiedad del Instituto para la Investigación Educativa y el Desarrollo Pedagógico – IDEP</t>
  </si>
  <si>
    <t>84121804
15101506
83101601</t>
  </si>
  <si>
    <t>Servicios Generales</t>
  </si>
  <si>
    <t>1.1.9.4</t>
  </si>
  <si>
    <t>Combustibles, lubricantes y llantas</t>
  </si>
  <si>
    <t>suministro de combustible</t>
  </si>
  <si>
    <t>Servicios de transporte de pasajeros</t>
  </si>
  <si>
    <t>Caja menor</t>
  </si>
  <si>
    <t>NA</t>
  </si>
  <si>
    <t>Técnico de Contabilidad</t>
  </si>
  <si>
    <t>agevara@idep.edu.co</t>
  </si>
  <si>
    <t>10101
20102
30303
30302
10103</t>
  </si>
  <si>
    <t>Subdirección AFYCD
Grupo Sistemas de Informción
Grupo Misional
Centro de Documentación
Jurídica</t>
  </si>
  <si>
    <t>2.5.4</t>
  </si>
  <si>
    <t>Comunicaciones y servicios de transporte</t>
  </si>
  <si>
    <t>INSTITUTO PARA LA INVESTIGACIÓN EDUCATIVA Y EL DESARROLLO PEDAGOGICO</t>
  </si>
  <si>
    <t>00005</t>
  </si>
  <si>
    <t>Servicio de Parqueaderos</t>
  </si>
  <si>
    <t>Despacho Direccion</t>
  </si>
  <si>
    <t>2,5,4</t>
  </si>
  <si>
    <t>0001</t>
  </si>
  <si>
    <t>Servicios de mensajería</t>
  </si>
  <si>
    <t>Prestacion de servicio de mensajeria especializada.</t>
  </si>
  <si>
    <t>Profesional Especializado 222-03  Academica</t>
  </si>
  <si>
    <t>Grupo misional</t>
  </si>
  <si>
    <t xml:space="preserve">Febrero </t>
  </si>
  <si>
    <t>ALAS DE COLOMBIA EXPRESS S.A.S.</t>
  </si>
  <si>
    <t>Prórroga del contrato de Prestación de servicios de intermediación de seguros y asesoría integral en el manejo de programa de seguros del IDEP</t>
  </si>
  <si>
    <t>Subdirector Administrativo, Financiero y CD</t>
  </si>
  <si>
    <t>2.5.11</t>
  </si>
  <si>
    <t>Pólizas de seguro</t>
  </si>
  <si>
    <t>contrato seguro</t>
  </si>
  <si>
    <t xml:space="preserve">Abril </t>
  </si>
  <si>
    <t>Concurso de méritos abierto</t>
  </si>
  <si>
    <t>#ERROR!</t>
  </si>
  <si>
    <t>00001</t>
  </si>
  <si>
    <t>0007</t>
  </si>
  <si>
    <t>Servicios de seguros de vehículos automotores</t>
  </si>
  <si>
    <t>Adquisición de los seguros que amparen los intereses patrimoniales actuales y futuros,como los bienes de propiedad del instituto para la investigación educativa y el desarrollo pedagógico - IDEP, que estén bajo su responsabilidad y custodia y aquellos que sean adquiridos para desarrollar las funciones inherentes a su actividad y cualquier otra póliza de seguros que requiera la entidad en el desarrollo de su actividad</t>
  </si>
  <si>
    <t>4) Memorando 00106-817-000195, se ajusta mes de inicio de proceso de selección y mes de presentación de ofertas, atendiendo a las necesidades del servicio y el tipo de proceso de selección a llevar a cabo para la contratación.</t>
  </si>
  <si>
    <t>0008</t>
  </si>
  <si>
    <t>Servicios de seguros contra incendio, terremoto o sustracción</t>
  </si>
  <si>
    <t>0009</t>
  </si>
  <si>
    <t xml:space="preserve">Servicios de seguros generales de responsabilidad civil </t>
  </si>
  <si>
    <t>0010</t>
  </si>
  <si>
    <t>Servicios de seguro obligatorio de accidentes de tránsito (SOAT)</t>
  </si>
  <si>
    <t>0012</t>
  </si>
  <si>
    <t>Otros servicios de seguros distintos de los seguros de vida n.c.p.</t>
  </si>
  <si>
    <t>Servicios de administración de bienes inmuebles a comisión o por contrato</t>
  </si>
  <si>
    <t>13-Administración oficinas</t>
  </si>
  <si>
    <t>10101
30303
30302</t>
  </si>
  <si>
    <t>Subdirección AFYCD
Grupo Misional
Centro de Documentación</t>
  </si>
  <si>
    <t>2.5.16</t>
  </si>
  <si>
    <t>Cuota de administración</t>
  </si>
  <si>
    <t>15/01/2020
10/02/2020
10/03/2020</t>
  </si>
  <si>
    <t>1
2
6</t>
  </si>
  <si>
    <t>ADMINISTRACION PROPIEDAD HORIZONTAL</t>
  </si>
  <si>
    <t>#REF!</t>
  </si>
  <si>
    <t>0003</t>
  </si>
  <si>
    <t xml:space="preserve">Servicio de arrendamiento de bienes inmuebles a comisión o por contrata </t>
  </si>
  <si>
    <t>9-Arrendar el inmueble distinguido como oficina 402 A ubicado en la Avenida Calle 26 No. 69 D-91 Torre Peatonal “Centro Empresarial Arrecife piso 4to. Propiedad Horizontal”, de la ciudad de Bogotá,  incluyendo los parqueaderos Nros. 265 y 266 del sótano No. 3, con el fin de que allí funcione  la sede  del IDEP.</t>
  </si>
  <si>
    <t>Subdirección AFYCD</t>
  </si>
  <si>
    <t>2.5.5</t>
  </si>
  <si>
    <t>Renta o arrendamiento de bienes inmuebles</t>
  </si>
  <si>
    <t>arrendamiento bienes inmuebles</t>
  </si>
  <si>
    <t xml:space="preserve">Contratación directa </t>
  </si>
  <si>
    <t xml:space="preserve">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 Se hace necesario reducir esta línea, teniendo en cuenta que las  condiciones con la inmobiliaria fueron renegociadas para los 4 contratos a suscribir en 2020, ajustando el incremento a la variación del índice de precios al consumidor sin puntos adicionales.
</t>
  </si>
  <si>
    <t>INMOBILIARIA 1 CASA GRANDE LIMITADA</t>
  </si>
  <si>
    <t>Saldo producto de la celebracón del contrato de arrendamientos con objeto: 9-Arrendar el inmueble distinguido como oficina 402 A ubicado en la Avenida Calle 26 No. 69 D-91 Torre Peatonal “Centro Empresarial Arrecife piso 4to. Propiedad Horizontal”, de la ciudad de Bogotá,  incluyendo los parqueaderos Nros. 265 y 266 del sótano No. 3, con el fin de que allí funcione  la sede  del IDEP.</t>
  </si>
  <si>
    <t xml:space="preserve">Memorando 00106-817-000095,  Se crea esta línea, como saldo de los contratos de arrendamiento
14) Memorando 00106-817-000464.  En  cumplimiento  a las medidas de aislamiento preventivo se hace necesario pasar el contrato de Junio a Agosto </t>
  </si>
  <si>
    <t>10-Arrendar el inmueble distinguido como oficina 402 B ubicado en la Avenida Calle 26 No. 69 D-91 Torre Peatonal “Centro Empresarial Arrecife piso 4to. Propiedad Horizontal”, de la ciudad de Bogotá,  incluyendo los parqueaderos Nros. 267 y 268 del sótano No. 3, con el fin de que allí funcione  la sede  del IDEP.</t>
  </si>
  <si>
    <t>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 Se hace necesario reducir esta línea, teniendo en cuenta que las  condiciones con la inmobiliaria fueron renegociadas para los 4 contratos a suscribir en 2020, ajustando el incremento a la variación del índice de precios al consumidor sin puntos adicionales.</t>
  </si>
  <si>
    <t>Saldo producto de la celebracón del contrato de arrendamientos con objeto: 10-Arrendar el inmueble distinguido como oficina 402 B ubicado en la Avenida Calle 26 No. 69 D-91 Torre Peatonal “Centro Empresarial Arrecife piso 4to. Propiedad Horizontal”, de la ciudad de Bogotá,  incluyendo los parqueaderos Nros. 267 y 268 del sótano No. 3, con el fin de que allí funcione  la sede  del IDEP.</t>
  </si>
  <si>
    <t>57-Arrendar el inmueble distinguido como oficina 805 ubicado en la Avenida Calle 26 No. 69 D-91 Torre Peatonal “Centro Empresarial Arrecife piso 8vo. Propiedad Horizontal”, de la ciudad de Bogotá,  incluyendo los parqueaderos Nros. 76, 77 y 115 del sótano No. 2, con el fin de que allí funcione  la sede  del IDEP.</t>
  </si>
  <si>
    <t>Grupo Misional</t>
  </si>
  <si>
    <t>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t>
  </si>
  <si>
    <t>Saldo producto de la celebracón del contrato de arrendamientos con objeto: 57-Arrendar el inmueble distinguido como oficina 805 ubicado en la Avenida Calle 26 No. 69 D-91 Torre Peatonal “Centro Empresarial Arrecife piso 8vo. Propiedad Horizontal”, de la ciudad de Bogotá,  incluyendo los parqueaderos Nros. 76, 77 y 115 del sótano No. 2, con el fin de que allí funcione  la sede  del IDEP.</t>
  </si>
  <si>
    <t>12-Arrendar el inmueble distinguido como oficina 806 ubicado en la Avenida Calle 26 No. 69 D-91 Torre Peatonal “Centro Empresarial Arrecife piso 8vo Propiedad Horizontal”, de la ciudad de Bogotá,  incluyendo los parqueaderos Nros. 151 y 152 del sótano No. 2, con el fin de que allí funcione  la sede  del IDEP.</t>
  </si>
  <si>
    <t>Centro de Documentación</t>
  </si>
  <si>
    <t>Saldo producto de la celebracón del contrato de arrendamientos con objeto: 12-Arrendar el inmueble distinguido como oficina 806 ubicado en la Avenida Calle 26 No. 69 D-91 Torre Peatonal “Centro Empresarial Arrecife piso 8vo Propiedad Horizontal”, de la ciudad de Bogotá,  incluyendo los parqueaderos Nros. 151 y 152 del sótano No. 2, con el fin de que allí funcione  la sede  del IDEP.</t>
  </si>
  <si>
    <t>Arendar un espacio para el depósito del archivo central</t>
  </si>
  <si>
    <t xml:space="preserve">14) Memorando 00106-817-000464.  En  cumplimiento  a las medidas de aislamiento preventivo se hace necesario pasar el contrato de Junio a Agosto </t>
  </si>
  <si>
    <t>0005</t>
  </si>
  <si>
    <t xml:space="preserve">Derechos de uso de productos de propiedad intelectual y otros productos similares </t>
  </si>
  <si>
    <t xml:space="preserve">Prestación de servicio  de soporte y actualización del sistema de información administrativo y financiero del IDEP </t>
  </si>
  <si>
    <t>81111811
81111500
81111600</t>
  </si>
  <si>
    <t>Soporte y actualización de sistemas de información</t>
  </si>
  <si>
    <t>Contratación Directa</t>
  </si>
  <si>
    <t>4) Memorando 00106-817-000195, se reduce el valor asignado inicialmente a la contratación toda vez que el cálculo del valor de la tarifa mensual por el servicio contratado se calcula con base en el incremento del IPC, que  para el año 2019  corresponde a 3,8% por lo tanto el valor del contrato anual disminuye. Igualmente se adicionan dos códigos UNSPSC para precisar el concepto del servicio recibido.
5) Memorando 00106-817-000220, se modifica el mes de inicio del proceso en razón a que el proveedor del sistema de información administrativo y financiero no allegó los documentos necesarios para la suscripción del contrato a pesar de requerdirlo en varias oportunidades.
7) Correo del Director por cuarentena,Teniendo en consideración que el proveedor que presta el servicio de soporte y mantenimiento del sistema GOOBI es una nueva empresa, el IDEP decidió realizar un contrato inicial por un periodo de 3 meses a fin de  evaluar el desempeño del contratista , con lo cual el contrato inicial comprende el periodo de marzo a junio. Una vez finalizado este contrato de 3 meses y dependiendo del desempeño del proveedor se realizará un nuevo contrato en el mes de junio  para un periodo de  9 meses.</t>
  </si>
  <si>
    <t>GOOBI SAS</t>
  </si>
  <si>
    <t xml:space="preserve">Prestación de servicios de  actualización,  mantenimiento y soporte del sistema de información que soporta la gestión administrativa y financiera del IDEP </t>
  </si>
  <si>
    <t xml:space="preserve">7) Correo del Director por cuarentena,Teniendo en consideración que el proveedor que presta el servicio de soporte y mantenimiento del sistema GOOBI es una nueva empresa, el IDEP decidió realizar un contrato inicial por un periodo de 3 meses a fin de  evaluar el desempeño del contratista , con lo cual el contrato inicial comprende el periodo de marzo a junio. Una vez finalizado este contrato de 3 meses y dependiendo del desempeño del proveedor se realizará un nuevo contrato en el mes de junio  para un periodo de  9 meses.
9)Memorando 00106-817-000357, Atendiendo la circular No. 7 de la SDH expedida el 18 de abril, de reducir los gastos de funcionamiento, se reduce el tiempo de duración del contrato en un mes, en consecuencia,  los recursos programados se pueden utilizar para ateder la expedición del CDP que ampara el aporte del IDEP a la emergencia sanitaria ocasionada por COVID 19 en Gastos de Funcionamiento.
12) Memorando 00106-817-000423Se realiza el cambio en el mes de inicio, teniendo en cuenta que el contrato No. 31 de 2020  con GOOBI SAS vence hasta el 1 de julio de 2020, y dado que es contratación con proveedor exclusivo solo se podrá hacer nuevo contrato en JULIO </t>
  </si>
  <si>
    <t>Prestación de servicio de soporte, actualización y mantenimiento al sistema de información HUMANO</t>
  </si>
  <si>
    <t>81111500
81111600</t>
  </si>
  <si>
    <t>Subdirección Administrativa, Financiera de Control Disciplinario</t>
  </si>
  <si>
    <t>Memorando 00106-817-000120, se modifica el mes en el que inicia el proceso del nuevo contrato a fin de evaluar el alcance y las obligaciones del proveedor Soporte Lógico en el nuevo contrato que se suscribirá en 2020, para lo cual se requiere el  apoyo del Ingeniero que se contratará  en los próximos días  para la Oficina de Planeación . Se reduce el valor del objeto  contractual para  prorrogar por 1  mes el contrato vigente con Soporte Lógico. Como consecuencia se modifica también la duración estimada del contrato y los códigos UNSPSC.</t>
  </si>
  <si>
    <t>SOPORTE LOGICO LTDA</t>
  </si>
  <si>
    <t>Adición y prórroga del contrato No. 074 de 2019 "Prestación de servicio de soporte, actualización y mantenimiento al sistema de información HUMANO"</t>
  </si>
  <si>
    <t xml:space="preserve">Memorando 00106-817-000120, Se requiere  prorrogar por 1  mes el contrato vigente con Soporte Lógico a fin de adicionar la obligación al proveedor de migrar la aplicación al servidor G7 y mantener vigente el servicio de mantenimiento y soporte del sistema HUMANO. </t>
  </si>
  <si>
    <t>Prestación de servicios para la renovación de la licencia "Oracle Database Standard Edición - Processor Perpetual" con nivel de servicios "Software Update License &amp; Support"</t>
  </si>
  <si>
    <t>1.4.2.2</t>
  </si>
  <si>
    <t>Licencias</t>
  </si>
  <si>
    <t>Adquisición de licencias Google Apps.</t>
  </si>
  <si>
    <t>4) Memorando 00106-817-000195, el valor reducido en el objeto contractual "Prestación de servicio de soporte y actualización del sistema de información administrativo y financiero del IDEP", se adiciona al proceso contractual más próximo a fin de utilizar los saldos disponibles. No obstante, el valor real del proceso de contratación correspondiente a la compra de Licencias de Google Apps se definirá con base en el estudio de mercado que se adelante para t
7) Correo del Director por cuarentena, Teniendo en consideración que el acuerdo marco de precios suscrito por Colombia Compra Eficiente y los proveedores de Google tuvo vigencia hasta el 6 de marzo de 2020 y que  la información que suministra Colombia Compra es que el nuevo acuerdo se publicará en los próximos días y que las licencias de correo Google del IDEP tienen vigencia hasta abril de 2020;  el Comité de Contratación realizado el 24 de marzo  tomó la decisión de realizar este proceso en la primera semana de abril a la espera de al publicación del acuerdo en mención, mas aún teniendo en consideración lo indicado en el  Decreto 440 del 20 de marzo de 2019, en la que se indica a las entidades públicas utilizar los acuerdos marcos y las agregaciones de demanda como mecanismo de contratación  en el estado de emergencia que atraviesa el país. 
9) Memorando 00106-817-000343, teniendo en consideración que el acuerdo marco de precios suscrito por Colombia Compra Eficiente y los proveedores de Google tuvo vigencia hasta el 6 de marzo de 2020,  que las licencias de correo Google del IDEP tienen vigencia hasta el 20  de abril de 2020 y que a pesar de haber sido anunciado por Colomiba Compra a la fecha no se ha publicado el nuevo  Acuerdo Marco y que al realizar el análisis económico resulta favorable prar el IDEP realizar una prórroga con el proveedor actual, se realiza la modificación al plan de adquisiciones vigente, así: 
Se reduce al objeto contractual  acutal los los recursos necsarios para tramitar la prórroga que permite contar con Licenciamiento Google hasta octubre y con el saldo se programa para el mes de agosto inicar el proceso para suscribir el nuevo contrato de  licencias Google.</t>
  </si>
  <si>
    <t>Adición del contrato 060-2019 con Orden de Compra 37.163 del acuerdo marco de precios Google II</t>
  </si>
  <si>
    <t>9) Memorando 00106-817-000343, teniendo en consideración que el acuerdo marco de precios suscrito por Colombia Compra Eficiente y los proveedores de Google tuvo vigencia hasta el 6 de marzo de 2020,  que las licencias de correo Google del IDEP tienen vigencia hasta el 20  de abril de 2020 y que a pesar de haber sido anunciado por Colomiba Compra a la fecha no se ha publicado el nuevo  Acuerdo Marco y que al realizar el análisis económico resulta favorable prar el IDEP realizar una prórroga con el proveedor actual, se realiza la modificación al plan de adquisiciones vigente, así: 
Se reduce al objeto contractual  acutal los los recursos necsarios para tramitar la prórroga que permite contar con Licenciamiento Google hasta octubre y con el saldo se programa para el mes de agosto inicar el proceso para suscribir el nuevo contrato de  licencias Google.</t>
  </si>
  <si>
    <t>Servicio de renovación de la garantía y soporte de la solución de hiperconvergencia.</t>
  </si>
  <si>
    <t xml:space="preserve">Septiembre </t>
  </si>
  <si>
    <t>Mínima cuantía</t>
  </si>
  <si>
    <t>Prestación de servicios para la renovación del soporte de la licencias de monitoreo VMWARE Vsphere.</t>
  </si>
  <si>
    <t>03</t>
  </si>
  <si>
    <t>00004</t>
  </si>
  <si>
    <t>Servicio de telefonía fija</t>
  </si>
  <si>
    <t>Télefonos</t>
  </si>
  <si>
    <t>2.5.1</t>
  </si>
  <si>
    <t>Servicios públicos</t>
  </si>
  <si>
    <t>Gastos Directos</t>
  </si>
  <si>
    <t>21/01/2020
02/03/2020
19/03/2020</t>
  </si>
  <si>
    <t>2
19
22</t>
  </si>
  <si>
    <t>EMPRESA DE TELECOMUNICACIONES DE BOGOTÁ ETB S.A.- E.S.P.</t>
  </si>
  <si>
    <t>0002</t>
  </si>
  <si>
    <t>Servicios de telecomunicaciones móviles</t>
  </si>
  <si>
    <t>Prestación del servicio de CELULAR ETB (3)</t>
  </si>
  <si>
    <t>10101
30201
30301</t>
  </si>
  <si>
    <t>Subdirección AFYCD
Despacho Dirección General
Subdirección Académica</t>
  </si>
  <si>
    <t>2,5,1</t>
  </si>
  <si>
    <t xml:space="preserve">9)Memorando 00106-817-000357, Se reduce este POA por austeridad del gasto </t>
  </si>
  <si>
    <t>20/01/2020
19/02/2020</t>
  </si>
  <si>
    <t>1
14</t>
  </si>
  <si>
    <t>0004</t>
  </si>
  <si>
    <t>Servicios de telecomunicaciones a través de internet</t>
  </si>
  <si>
    <t xml:space="preserve">Prestación del servicio de un canal de Internet dedicado </t>
  </si>
  <si>
    <t>servicios de comunicaciones</t>
  </si>
  <si>
    <t>Selección abreviada subasta inversa</t>
  </si>
  <si>
    <t>Memorando 00106-817-000084. Se cambia la fecha estimada de inicio del proceso de selección y la fecha de presentación de ofertas, teniendo en cuenta que a la fecha no existe ingeniero contratado que permita validar el proceso desde el punto de vista técnico.
3) Memorando 00106-817-00120, Se reduce el valor del contrato original para adicionar el contrato vigente del servicio de un canal de Internet dedicado,  que vence el próximo 26 de febrero. Dado que a la fecha el Instituto no cuenta con un Ingeniero que soporte el nuevo proceso de selección para el proveedor de Internet que adicionalmente requiere ser modificado por la necesidad de brindar una conexión WiFi a los ciudadanos que hacen uso del Centro de Documentación y revisar la necesidad técnica de aumentar el ancho de banda del canal dedicado. 
7) Correo del Director por cuarentena, Desde el mes de febrero el IDEP ha avanzado en el análisis de alternativas que le permitan suscribir  contratos interadministrativo con la ETB y/o con RENATA para acceder a los servicios de Internet y migración al protocolo de internet IPv6, de tal forma que el Instituto pueda acceder a servicios y beneficios adicionales que ofrecen las dos entidades. A la fecha se encuentra a la espera de la propuesta de servicios de la ETB y de la cotización final por parte de RENATA, la cual depende de la visita técnica que realicen a las instalaciones del IDEP pues deben estimar el costo de extender la conexión desde el útlimo punto habliitado , debido al aislameiento obligatorio esta labor no se puede realizar sino hasta después del 13 de abirl,  con lo cual el proceso de contratación deberá gestionarse  en el mes de Abril 
10) Memorando 00106-817-000392,  Teniendo en consideración que el IDEP se afiliará  a la Red  Nacional Académica de Tecnología Avanzada – RENATA cuyo objeto es promover el desarrollo de la infraestructura y servicios de la red de alta velocidad, su uso y apropiación, así́ como articular, facilitar y ejecutar acciones para el desarrollo de proyectos de educación, ciencia, tecnología e innovación y en particular, aquellos que se deriven de la articulación con entidades del Sistema Nacional de Competitividad, Ciencia, Tecnología e Innovación y que de acuerdo con lo expuesto por RENATA la corporación no suscribe contratos sin prestar el servicio de canal de internet y que el servicio de canal de internet del IDEP está cubierto hasta el próximo 20 de mayo y que el contrato con  RENATA se suscribirá en Mayo , la contratación del canal de internet se realizará con RENATA en el mes de  mayo.
12) Memorando 00106-817-000423Se reducen los recursos para distribuirlos en las líneas de adición del contrato  de: Adición y prórroga Contrato No. 027 de 2019 "Prestación del servicio de un canal de Internet dedicado"    y "Afiliar al Instituto para la Investigación Educativa y el Desarrollo Pedagógico - IDEP a la Red Nacional Académica de Tecnología Avanzada – RENATA y contar con los servicios de conectividad a la comunidad científica y de tecnología avanzada y la conectividad avanzada (internet 1:1 sin reúso + atributos de redes académicas)"</t>
  </si>
  <si>
    <t xml:space="preserve">Adición y prórroga Contrato No. 027 de 2019 "Prestación del servicio de un canal de Internet dedicado"   </t>
  </si>
  <si>
    <t>Adición y prórroga al proceso de Selección abreviada subasta inversa</t>
  </si>
  <si>
    <t>CCE-07</t>
  </si>
  <si>
    <t xml:space="preserve">3) Memorando 00106-817-00120, Se hace necesario adicionar y prorrogar por tres (3) meses el Contrato No. 027 de 2019 "Prestación del servicio de un canal de Internet dedicado", toda vez que el plazo vence el próximo 26 de febrero y la entidad debe adelantar un nuevo proceso de Subasta Inversa cuya duración se estima en 45 días para la selección del nuevo proveedor de internet y a la fecha el Instituto no cuenta con un Ingeniero que soporte el nuevo proceso de selección para el proveedor de Internet que adicionalmente requiere ser modificado por la necesidad de brindar una conexión WiFi a los ciudadanos que hacen uso del Centro de Documentación y revisar la necesidad técnica de aumentar el ancho de banda del canal dedicado. </t>
  </si>
  <si>
    <t>IFX NETWORKS COLOMBIA S.A.S</t>
  </si>
  <si>
    <t xml:space="preserve">12) Memorando 00106-817-000423 El IDEP se afiliará a la Red Nacional Académica de Tecnología Avanzada – RENATA, lo que implica que la prestación del servicio de canal de internet se recibirá a través de RENATA. Una vez avanzados los estudios previos y las condiciones técnicas se determinó que el proceso de instalación puede tardar 45 días, por lo cual es necesario prorrogar el contrato con el proveedor actual de internet dado que el mismo vence el próximo 25 de mayo. </t>
  </si>
  <si>
    <t>Afiliar al Instituto para la Investigación Educativa y el Desarrollo Pedagógico - IDEP a la Red Nacional Académica de Tecnología Avanzada – RENATA y contar con los servicios de conectividad a la comunidad científica y de tecnología avanzada y la conectividad avanzada (internet 1:1 sin reúso + atributos de redes académicas).</t>
  </si>
  <si>
    <t>81112101
81161700
81111800
81111708
81111706
81111803
81111804</t>
  </si>
  <si>
    <t>Contratación directa (con ofertas)</t>
  </si>
  <si>
    <t>CCE-05</t>
  </si>
  <si>
    <t>12) Memorando 00106-817-000423 El IDEP se afiliará a la Red Nacional Académica de Tecnología Avanzada – RENATA, lo que implica que la prestación del servicio de canal de internet se recibirá a través de RENATA.</t>
  </si>
  <si>
    <t>Servicio de internet Teletrabajo</t>
  </si>
  <si>
    <t>N.A.</t>
  </si>
  <si>
    <t>Gasto Directo</t>
  </si>
  <si>
    <t>Gastos directos</t>
  </si>
  <si>
    <t>Servicios de limpieza general</t>
  </si>
  <si>
    <t>Prestación de los servicios de aseo y cafetería, con suministro de insumos, en las instalaciones del Instituto para la Investigación Educativa y el Desarrollo Pedagógico - IDEP.</t>
  </si>
  <si>
    <t>76111501
 95121503</t>
  </si>
  <si>
    <t>2.5.9</t>
  </si>
  <si>
    <t>Elementos de aseo, lavandería y cafetería y Servicios de Aseo y cafetería</t>
  </si>
  <si>
    <t>servicios de aseo</t>
  </si>
  <si>
    <t xml:space="preserve">10) Memorando 00106-817-000392,  Se modifica el mes de inicio de proceso de selección y mes de presentación de ofertas dado que el contrato 77 de 2019 suscrito para estos servicios estará aún vigente hasta el 30 de mayo de 2020.
14) Memorando 00106-817-000464. Se reduce el valor por  $ 2.860.782 para atender las medidas por el Gobierno Nacional y el Gobierno Distrital para afrontar la situación de emergencia derivada de la pandemia del COVID - 19, para realizar el contrato de Bioseguridad, teniendo encuenta que es el saldo disponible del contrato que se realizo No 43 de 2020 por valor de $42.139.218 </t>
  </si>
  <si>
    <t>1.1.8</t>
  </si>
  <si>
    <t>10) Memorando 00106-817-000392,  Se modifica el mes de inicio de proceso de selección y mes de presentación de ofertas dado que el contrato 77 de 2019 suscrito para estos servicios estará aún vigente hasta el 30 de mayo de 2020.
14) Memorando 00106-817-000464. Se reduce el valor por $3.482.000 de los cuales se utilizaran $2.812.302 para atender las medidas por el Gobierno Nacional y el Gobierno Distrital para afrontar la situación de emergencia derivada de la pandemia del COVID - 19, para realizar el contrato de Bioseguridad y $ 669.698 para el pago del contrato 77 de 2019 contra la liquidación del contrato de acuerdo al comunicado de Colombia Compra Eficinete, ajuste de precio por concepto en el aumento  en el IPC y del SMLV para la vigencia 2020.</t>
  </si>
  <si>
    <t>Pago por acta de liquidación del contrato 077 de 2019</t>
  </si>
  <si>
    <t>14) Memorando 00106-817-000464. Para el pago del contrato 77 de 2019 contra la liquidación del contrato de acuerdo al comunicado de Colombia Compra Eficinete, ajuste de precio por concepto en el aumento  en el IPC y del SMLV para la vigencia 2020.</t>
  </si>
  <si>
    <t>Adquisición de Elementos de protección personal e Insumos de bioseguridad como: Tapabocas, Guantes, Caretas y Termómetros, para la prevención, mitigación y contención del contagio por Coronavirus COVID-19 en el IDEP.</t>
  </si>
  <si>
    <t xml:space="preserve"> 42131606 - 46181504 - 46181702- 41112224</t>
  </si>
  <si>
    <t>Profesional Especializado 222-03 Area e Talento Humano</t>
  </si>
  <si>
    <t>Talento Humano</t>
  </si>
  <si>
    <t>1.1.1.12.9</t>
  </si>
  <si>
    <t>Materiales salud ocupacional y seguidad industrital</t>
  </si>
  <si>
    <t xml:space="preserve">14) Memorando 00106-817-000464. Se realiza un  nuevo contrato por valor de $3.273.084 Para atender las medidas por el Gobierno Nacional y el Gobierno Distrital para afrontar la situación de emergencia derivada de la pandemia del COVID - 19, en atención a los productos que se registran como disponibles en la Tienda Virtual del Estado Colombiano. </t>
  </si>
  <si>
    <t>Adquisición de Elementos de protección personal e Insumos de bioseguridad como: gafas de seguridad, Alcohol glicerinado, tapetes de desinfección, frascos atomizadores, dispensadores de pedal, señales de seguridad, paños para limpieza, entre otros,  para la prevención, mitigación y contención del contagio por Coronavirus COVID-19 en el IDEP.</t>
  </si>
  <si>
    <t xml:space="preserve"> 46181804 - 12352104 -  52101508 -   24122005 -   47131702 - 55121704 -47131502</t>
  </si>
  <si>
    <t>14) Memorando 00106-817-000464. Se realiza un  nuevo contrato por valor de $2.400.000Para atender las medidas por el Gobierno Nacional y el Gobierno Distrital para afrontar la situación de emergencia derivada de la pandemia del COVID - 19, debido a que estos productos no se encuentran ofertados en la Tienda Virtual del Estado Colombiano</t>
  </si>
  <si>
    <t>00007</t>
  </si>
  <si>
    <t>Servicios de documentación y certificación jurídica</t>
  </si>
  <si>
    <t>Cumplir con el pago de certificados de firma digital para aprobación de ordenes de pago por parte del Responsable de Presupuesto y Ordenadora del Gasto,.</t>
  </si>
  <si>
    <t>Profesional Especializado Presupuesto</t>
  </si>
  <si>
    <t>pleguizamon@idep.edu.co</t>
  </si>
  <si>
    <t>Subdirección Administrativa y Financiera</t>
  </si>
  <si>
    <t>2,5,2</t>
  </si>
  <si>
    <t>Impresos, publicaciones, suscripciones y servicios fotográficos, cartografía</t>
  </si>
  <si>
    <t>Servicios de documentación y certificación jurídica- ISBN 2020</t>
  </si>
  <si>
    <t>Cumplir con el pago de  ISBN, relacionados con las publicaciones que realizará la Entidad en la presente vigencia.</t>
  </si>
  <si>
    <t>Servicios de mantenimiento y reparación de computadores y equipo periférico</t>
  </si>
  <si>
    <t>Prestación de servicios para realizar el mantenimiento preventivo y correctivo de la infraestructura tecnológica del IDEP</t>
  </si>
  <si>
    <t xml:space="preserve">81112304;81112305;81112307;81112306;43211711;43222610;43222805;44103206;46171500;46171610;46171621;52161505;52161555;43191508;45121504;81111812;46171523 </t>
  </si>
  <si>
    <t>2.5.6</t>
  </si>
  <si>
    <t>Mantenimiento, reparación, modificación, reconstrucción e instalación de bienes/equipo</t>
  </si>
  <si>
    <t>servicios de mantenimiento</t>
  </si>
  <si>
    <t xml:space="preserve">7) Correo del Director por cuarentena, Se modifica la fecha de inicio para el proceso de contratación para el mes de Mayo,  debido que se realizará una suspensión  al contrato No. 105 suscrito con COMPUSERTEC, cuyo  objeto contractual está relacionado con el   mantenimiento preventivo y  correctivo  de la infraestructura física y lógica. En consecuencia, una vez se reactive la ejecución del contrato 105, se iniciará al etapa precontractual para realizar el nuevo  proceso para garntizar el mantenimiento de la infraestructura TIC del IDEP. 
12) Memorando 00106-817-000423Se realiza un cambio en el mes de contratación, esto  teniendo en consideración que el contrato que ampara  ese servicio de mantenimiento preventivo y correctivo de la infraestructura tecnológica del IDEP está vigente, y se encuentra suspendido por el aislamiento obligo por COVID 19,  por lo tanto el nuevo contrato se gestionará en  el mes de junio.
14) Memorando 00106-817-000464.  Se realiza un cambio en la fecha estimada  de inicio de proceso de selección (mes), el cual se traslada para el mes de julio.  Este ajuste se realiza, teniendo en cuenta el cambio de Jefe de la Oficina Asesora de Planeación en el IDEP, que tendrá lugar a partir del 16 de junio, se espera que la nueva Jefe revise los estudios previos y de mercado que están elaborados y determinar si se requiere realizar ajuste. </t>
  </si>
  <si>
    <t>Servicios de mantenimiento y reparación de maquinaria y equipo de transporte</t>
  </si>
  <si>
    <t xml:space="preserve">Prestación de servicios de mantenimiento preventivo y correctivo del parque automotor del IDEP con suministro de repuestos  </t>
  </si>
  <si>
    <t>Despacho Dirección General</t>
  </si>
  <si>
    <t>9)Memorando 00106-817-000357, Se requiere eliminar este POA teniendo en cuenta que  a la fecha  la carta de aceptación de la Oferta No. 82 de 2019 suscrita con TECNIMOTOR REPUESTOS Y RECTIFICADORAS S.A.S va en un porcentaje de ejecución del 29%, y un saldo disponible por ejecutar el 71%, contrato que será prorrogado en tiempo.</t>
  </si>
  <si>
    <t>001</t>
  </si>
  <si>
    <t>Servicios de consultoria en administración y servicios de gestión; servicios de tecnologia de la información</t>
  </si>
  <si>
    <t>Honorarios Consejo Directivo</t>
  </si>
  <si>
    <t>2.7.6</t>
  </si>
  <si>
    <t>Honorarios consejo directivo</t>
  </si>
  <si>
    <t>3</t>
  </si>
  <si>
    <t>1</t>
  </si>
  <si>
    <t>2</t>
  </si>
  <si>
    <t>Otros productos quimicos; fibras artificiales (o fibras insdustriales hechas por el hombre)</t>
  </si>
  <si>
    <t>aguevara@idep.edu.co</t>
  </si>
  <si>
    <t>2.5.15</t>
  </si>
  <si>
    <t>Materiales y suministros</t>
  </si>
  <si>
    <t>0006</t>
  </si>
  <si>
    <t>Maquinaria y aparatos eléctricos</t>
  </si>
  <si>
    <t>Mantenimiento, reparación, modificación, reconstrucción e instalación de bienes / equipo</t>
  </si>
  <si>
    <t>Productos metálicos elaborados (excepto maquinaria y equipo)</t>
  </si>
  <si>
    <t>Servicios de mantenimiento y reparación de productos metalicos elaborados exepto maquinaria y equipo</t>
  </si>
  <si>
    <t>Servicio de reparación de muebles</t>
  </si>
  <si>
    <t>Servicios de impresión</t>
  </si>
  <si>
    <t>Arrendamiento de tres (3) máquinas multifuncionales de fotocopiado que presten el servicio de 15.000 fotocopias y/o impresiones mensuales, con sistema de administración y control de consumo, incluyendo el suministro de papel, tóner, repuestos, mantenimiento preventivo, correctivo y soporte técnico cada vez que se requiera</t>
  </si>
  <si>
    <t>10101
30303
10103</t>
  </si>
  <si>
    <t>Subdirección AFYCD
Grupo Misional
Jurídica</t>
  </si>
  <si>
    <t>2.5.8</t>
  </si>
  <si>
    <t>Arrendamiento de bienes muebles</t>
  </si>
  <si>
    <t>9)Memorando 00106-817-000357, Se reduce el valor total del contrato en $ 4.761.600 ya que el valor final de la oferta fue por $11.138.400</t>
  </si>
  <si>
    <t>Saldo de "Arrendamiento de tres (3) máquinas multifuncionales de fotocopiado que presten el servicio de 15.000 fotocopias y/o impresiones mensuales, con sistema de administración y control de consumo, incluyendo el suministro de papel, tóner, repuestos, mantenimiento preventivo, correctivo y soporte técnico cada vez que se requiera"</t>
  </si>
  <si>
    <t>30000700002</t>
  </si>
  <si>
    <t>2.5.2</t>
  </si>
  <si>
    <t>04</t>
  </si>
  <si>
    <t>Energia</t>
  </si>
  <si>
    <t xml:space="preserve">10101
20102
30303
30302
</t>
  </si>
  <si>
    <t xml:space="preserve">Subdirección AFYCD
Grupo Sistemas de Informción
Grupo Misional
Centro de Documentación
</t>
  </si>
  <si>
    <t>23/01/2020
20/02/2020
18/03/2020</t>
  </si>
  <si>
    <t>3
4
5
15
16
17
18
20
21</t>
  </si>
  <si>
    <t>CODENSA</t>
  </si>
  <si>
    <t>Acueducto y Alcantarillado</t>
  </si>
  <si>
    <t xml:space="preserve">
20102
30303
30302
</t>
  </si>
  <si>
    <t xml:space="preserve">
Grupo Sistemas de Informción
Grupo Misional
Centro de Documentación
</t>
  </si>
  <si>
    <t>11
12
13</t>
  </si>
  <si>
    <t>EMPRESA DE ACUEDUCTO Y ALCANTARILLADO DE BOGOTA</t>
  </si>
  <si>
    <t>Aseo</t>
  </si>
  <si>
    <t xml:space="preserve">07/02/2020
24/03/2020
</t>
  </si>
  <si>
    <t>7
8
9
10
23
24
25
26</t>
  </si>
  <si>
    <t>PATRIMONIOS AUTONOMOS CREDICORP CAPITAL FIDUCIARIA S.A.</t>
  </si>
  <si>
    <t>07</t>
  </si>
  <si>
    <t xml:space="preserve"> BIENESTAR E INCENTIVOS</t>
  </si>
  <si>
    <t>Adquisición de bonos de bienestar para los servidores públicos de planta del IDEP, y de bonos de navidad para sus hijos, en edades comprendidas entre los cero (0) a trece (13) años.</t>
  </si>
  <si>
    <t>60141000;
80111500</t>
  </si>
  <si>
    <t>2.6.23</t>
  </si>
  <si>
    <t>Bienestar, capacitación, recreación, incentivos y salud ocupacional</t>
  </si>
  <si>
    <t>Incentivos no pecuniarios</t>
  </si>
  <si>
    <t>Capacitación</t>
  </si>
  <si>
    <t>Prestar los servicios de apoyo a la gestión para el desarrollo de las actividades enmarcadas en el Plan de Bienestar, Plan de Capacitación y Prevención y Promoción de la Seguridad y Salud en el Trabajo, para los funcionarios del IDEP durante la vigencia 2020</t>
  </si>
  <si>
    <t xml:space="preserve">86101705
</t>
  </si>
  <si>
    <t>7) Correo del Director por cuarentena, Se ajusta el mes de inicio del proceso de selección y mes de recepción de ofertas, debido a que se han suspendido actividades de capacitación, bienestar y salud ocupacional por la  emergencia de salud pública. En cumplimiento a las medidas de orden Nacional y Distrital Decreto 457 del 22 de marzo y el 091 del 22 de marzo, se hace necesario postergar la contratación para el mes de Abril y mayo teniendo en cuenta el objeto del contrato.</t>
  </si>
  <si>
    <t>Bienestar e incentivos</t>
  </si>
  <si>
    <t xml:space="preserve">93141506
</t>
  </si>
  <si>
    <t>08</t>
  </si>
  <si>
    <t>Salud ocupacional</t>
  </si>
  <si>
    <t>Impuesto de vehiculos</t>
  </si>
  <si>
    <t>Impuestos vehículos</t>
  </si>
  <si>
    <t>4.1</t>
  </si>
  <si>
    <t>Derechos semaforización</t>
  </si>
  <si>
    <t xml:space="preserve">TOTAL GASTOS DE FUNCIONAMIENTO </t>
  </si>
  <si>
    <t>OLGA LUCIA SANCHEZ MENDITA</t>
  </si>
  <si>
    <t>Subdirector Administrativo, Financiero y de Control Disciplinario</t>
  </si>
  <si>
    <t>6. Un Nuevo Contrato Social y Ambiental para la Bogotá del siglo XXI   2020-2024</t>
  </si>
  <si>
    <t>Propósito</t>
  </si>
  <si>
    <t>1. Hacer un nuevo contrato social con igualdad de oportunidades para la inclusión social, productiva y política</t>
  </si>
  <si>
    <t>Logro de Ciudad</t>
  </si>
  <si>
    <t>5. Cerrar las brechas digitales, de cobertura, calidad y competencias a lo largo del ciclo de la formación integral, desde primera infancia hasta la educación superior y continua para la vida</t>
  </si>
  <si>
    <t>Programa</t>
  </si>
  <si>
    <t>16. Transformación pedagógica y mejoramiento de la gestión educativa. Es con los maestros y maestras</t>
  </si>
  <si>
    <t>Proyecto de Inversión No.</t>
  </si>
  <si>
    <t xml:space="preserve"> 7553 Investigación, innovación e inspiración: conocimiento, saber y práctica pedagógica para el cierre de brechas de la calidad educativa. Bogotá</t>
  </si>
  <si>
    <t>Metas Plan de Desarrollo</t>
  </si>
  <si>
    <t xml:space="preserve">Metas Proyecto Inversión  2020 al 2024 </t>
  </si>
  <si>
    <t>Categoría</t>
  </si>
  <si>
    <t>CXPagar Febrero</t>
  </si>
  <si>
    <t>CXPagar Marzo</t>
  </si>
  <si>
    <t>Transformación pedagógica y mejoramiento de la gestión educativa. Es con los maestros y maestras</t>
  </si>
  <si>
    <t xml:space="preserve">Producir 25 investigaciones socioeducativas para contribuir al cumplimiento de las metas sectoriales de cierre de brechas y de transformación pedagógica en el marco del ODS 4 </t>
  </si>
  <si>
    <t>Producir 10 Investigaciones para optimizar la gestión de la información y el conocimiento producido a través de los procesos de seguimiento a la política sectorial para su uso y apropiación por parte de los grupos de interés</t>
  </si>
  <si>
    <t>Implementar 1 estrategia para aumentar el nivel de transferencia del conocimiento producido por el IDEP al campo educativo y del sector</t>
  </si>
  <si>
    <t>Implementar 1 estrategia articulada de promoción y apoyo a colectivos, redes, y docentes investigadores e innovadores de los colegios públicos de Bogotá</t>
  </si>
  <si>
    <t>Implementar 1 estrategia de desarrollo pedagógico permanente  y situada, para la investigación, la innovación y la sistematización de las prácticas con  enfoque territorial</t>
  </si>
  <si>
    <t>Implementar 1 estrategia eficaz y efectiva de socialización, divulgación  y gestión del conocimiento derivado de las investigaciones y publicaciones del IDEP y de los docentes del Distrito</t>
  </si>
  <si>
    <t>Implementar 1 estrategia para el fortalecimiento institucional</t>
  </si>
  <si>
    <t>TOTAL PROYECTO No. 7553</t>
  </si>
  <si>
    <t>GRAN TOTAL PLAN DE ADQUISICIONES AÑO 2020: Un Nuevo Contrato Social y Ambiental para la Bogotá del siglo XXI   2020-2024</t>
  </si>
  <si>
    <t>OSCAR ALEXANDER BALLEN</t>
  </si>
  <si>
    <t>ADRIANA VILLAMIZAR NAVARRO</t>
  </si>
  <si>
    <t>Responsable</t>
  </si>
  <si>
    <t>Concepto</t>
  </si>
  <si>
    <t>Presupuesto 2020</t>
  </si>
  <si>
    <t>Disponibilidad - CDP</t>
  </si>
  <si>
    <t>% Ejecución</t>
  </si>
  <si>
    <t xml:space="preserve">Compromisos </t>
  </si>
  <si>
    <t>Giros</t>
  </si>
  <si>
    <t>Administrativa y Financiera</t>
  </si>
  <si>
    <t>Gastos de Personal</t>
  </si>
  <si>
    <t>Funcionamiento PA</t>
  </si>
  <si>
    <t>Adquisición Bienes y Servicios</t>
  </si>
  <si>
    <t>Gastos Diversos</t>
  </si>
  <si>
    <t xml:space="preserve">Gastos Generales </t>
  </si>
  <si>
    <t>Académica</t>
  </si>
  <si>
    <t>Proyecto 1079</t>
  </si>
  <si>
    <t>Oficina Asesora Planeación</t>
  </si>
  <si>
    <t>Proyecto 1039</t>
  </si>
  <si>
    <t>Inversión</t>
  </si>
  <si>
    <t>Total</t>
  </si>
  <si>
    <t>Fuente: Predis 21/02/2020 3:39 pm</t>
  </si>
  <si>
    <t>Fuente: Predis 06/03/2020 9:34 am</t>
  </si>
  <si>
    <t>Fuente: Predis 10/06/2020 5:01 pm</t>
  </si>
  <si>
    <t>Subdirector Académico ( E )</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</si>
  <si>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</si>
  <si>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</si>
  <si>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PLAN DE ADQUISICIONES INVERSIÓN 2021</t>
  </si>
  <si>
    <t>Metas vigencia 2021</t>
  </si>
  <si>
    <t xml:space="preserve"> Producir 7 investigaciones socioeducativas para contribuir al cumplimiento de las metas sectoriales de cierre de brechas y de transformación pedagógica en el marco del ODS 4 </t>
  </si>
  <si>
    <t>Producir 2 Investigaciones para optimizar la gestión de la información y el conocimiento producido a través de los procesos de seguimiento a la política sectorial para su uso y apropiación por parte de los grupos de interés</t>
  </si>
  <si>
    <t>2021</t>
  </si>
  <si>
    <t>2022</t>
  </si>
  <si>
    <t>ACTIVIDAD 2021</t>
  </si>
  <si>
    <t>Total meta 2: Producir 2 Investigaciones para optimizar la gestión de la información y el conocimiento producido a través de los procesos de seguimiento a la política sectorial para su uso y apropiación por parte de los grupos de interés</t>
  </si>
  <si>
    <t xml:space="preserve">Total Meta 1:   Producir 7 investigaciones socioeducativas para contribuir al cumplimiento de las metas sectoriales de cierre de brechas y de transformación pedagógica en el marco del ODS 4 </t>
  </si>
  <si>
    <t>Total Meta3 : Producir 2 Investigaciones para optimizar la gestión de la información y el conocimiento producido a través de los procesos de seguimiento a la política sectorial para su uso y apropiación por parte de los grupos de interés</t>
  </si>
  <si>
    <t>Total Meta 4: Implementar 1 estrategia articulada de promoción y apoyo a colectivos, redes, y docentes investigadores e innovadores de los colegios públicos de Bogotá</t>
  </si>
  <si>
    <t>Total Meta 5: Implementar 1 estrategia de desarrollo pedagógico permanente  y situada, para la investigación, la innovación y la sistematización de las prácticas con  enfoque territorial</t>
  </si>
  <si>
    <t>Total Meta 6: Implementar 1 estrategia eficaz y efectiva de socialización, divulgación  y gestión del conocimiento derivado de las investigaciones y publicaciones del IDEP y de los docentes del Distrito</t>
  </si>
  <si>
    <t>Total Meta 7: Implementar 1 estrategia para el fortalecimiento institucional</t>
  </si>
  <si>
    <t>Oficina Asesora Jurídica</t>
  </si>
  <si>
    <t>Prestar servicios profesionales especializados  para asesorar técnica y administrativamente en temas contables, financieros y presupuestales a la Subdirección Administrativa, Financiera y de Control Interno Disciplinario"</t>
  </si>
  <si>
    <t>Prestación de servicios profesionales especializados para la elaboración de estudios de mercado y evaluaciones financieras de la contratación de bienes y  servicios  del IDEP</t>
  </si>
  <si>
    <t>Prestación de servicios profesionales  especializados para  gestionar las labores del Proceso de Dirección y Planeación y el Proceso de Mejoramiento Continuo del IDEP.</t>
  </si>
  <si>
    <t xml:space="preserve">Prestación de servicios para la renovación solución copias de respaldo </t>
  </si>
  <si>
    <t>Servicios profesionales solo HONORARIOS profesionales</t>
  </si>
  <si>
    <t>avillamizarn@idep.edu.co</t>
  </si>
  <si>
    <t xml:space="preserve">servicios profesionales </t>
  </si>
  <si>
    <t>Adquisición, instalación y puesta en funcionamiento de hardware y software que permita la actualización tecnológica del IDEP</t>
  </si>
  <si>
    <t>Adquisición de licencias de antivirus Kaspersky Endpoint Security for Business</t>
  </si>
  <si>
    <t xml:space="preserve">Marzo </t>
  </si>
  <si>
    <t>Prestación de servicios profesionales especializados para apoyar la auditoria e informes del proceso de Gestión Jurídica.</t>
  </si>
  <si>
    <t>Investigación "Transformaciones pedagógicas para el cierre de brechas. En el marco de la reflexión cuerpo, bienestar y educación"</t>
  </si>
  <si>
    <t>Investigación "Transformaciones pedagógicas para el cierre de brechas. En el marco de la reflexión entre arte y educación"</t>
  </si>
  <si>
    <t>Investigación "Transformaciones pedagógicas para el cierre de brechas y modelos flexibles"</t>
  </si>
  <si>
    <t>Investigación "Transformaciones pedagógicas para el cierre de brechas. En el marco de la reflexión de Profes en Acción y la gamificación"</t>
  </si>
  <si>
    <t>Investigación "Transformaciones pedagógicas para el cierre de brechas. En el marco de la Misión de educadores y sabiduría ciudadana"</t>
  </si>
  <si>
    <t>Investigación "Transformaciones pedagógicas para el cierre de brechas 1"</t>
  </si>
  <si>
    <t>Investigación "Transformaciones pedagógicas para el cierre de brechas 2"</t>
  </si>
  <si>
    <t xml:space="preserve">Apoyos transversales a las investigaciones </t>
  </si>
  <si>
    <t>Investigación "Transformaciones pedagógicas para el cierre de brechas. En el marco de las reflexiones de la Educación al Derecho"</t>
  </si>
  <si>
    <t>Implementar una  estrategia para aumentar el nivel de transferencia del conocimiento producido por el IDEP al campo educativo y del sector</t>
  </si>
  <si>
    <t xml:space="preserve">Apoyo proceso transversal OAJ </t>
  </si>
  <si>
    <t>Apoyo  proceso transversal SAF</t>
  </si>
  <si>
    <t>Apoyo proceso transversal OAP</t>
  </si>
  <si>
    <t>Adecuación de la infraestructura tecnológica atendiendo a los lineamientos de MINTIC</t>
  </si>
  <si>
    <t xml:space="preserve">Realizar las actividades planeadas en el plan anual de auditoria de la vigencia 2021 </t>
  </si>
  <si>
    <t xml:space="preserve">Prestación de servicios profesionales  para apoyar a la Oficina asesora jurídica en los procesos contractuales que adelante el IDEP  </t>
  </si>
  <si>
    <t>Prestación de servicios profesionales para apoyar a la Oficina asesora jurídica en los asuntos  administrativos, disciplinarios y contractuales.</t>
  </si>
  <si>
    <t xml:space="preserve">Prestación de servicios profesionales para apoyar a la Oficina asesora jurídica en la representación judicial y extrajudicial, emisión de conceptos  e  incidencia  jurídica </t>
  </si>
  <si>
    <t>Prestación de servicios profesionales para apoyar  el proceso de Gestión del Talento Humano, en lo relacionado con la nómina  del Sistema Integrado de Gestión del IDEP   y en el cumplimiento de los lineamientos de MIPG en el componente de gestión con valores para resultados desde la política de talento humano</t>
  </si>
  <si>
    <t xml:space="preserve">
Prestación de servicios profesionales para apoyar en los asuntos de carácter disciplinario  de la entidad  y demás asuntos jurídicos de la Subdirección Administrativa, financiera y de control disciplinario.</t>
  </si>
  <si>
    <t>Prestación de servicios profesionales especializados para apoyar la gestión de las actividades aprobadas en el Plan de Auditoría para la vigencia 202</t>
  </si>
  <si>
    <t xml:space="preserve">Seguimiento a 30 de marzo de 2021 </t>
  </si>
  <si>
    <t>Investigación "Transformaciones pedagógicas para el cierre de brechas. En el marco del Índice del Derecho a la Educación"</t>
  </si>
  <si>
    <t>Código: FT-DIP-02-01</t>
  </si>
  <si>
    <t>Página 1 de _</t>
  </si>
  <si>
    <t xml:space="preserve">Plan de Desarrollo </t>
  </si>
  <si>
    <t>Un Nuevo Contrato Social y Ambiental para la Bogotá del siglo XXI   2020-2024</t>
  </si>
  <si>
    <t>Proyecto No. 7553</t>
  </si>
  <si>
    <t>Investigación, innovación e inspiración: conocimiento, saber y práctica pedagógica para el cierre de brechas de la calidad educativa. Bogotá</t>
  </si>
  <si>
    <t xml:space="preserve"> Logro de ciudad</t>
  </si>
  <si>
    <t>Programa General</t>
  </si>
  <si>
    <t>Metas de Resultado Plan de Desarrollo  2020-2024</t>
  </si>
  <si>
    <t>Meta Proyecto  2020-2024</t>
  </si>
  <si>
    <t>Meta vigencia 2021</t>
  </si>
  <si>
    <t>Actividad 2021</t>
  </si>
  <si>
    <t>RESPONSABLE</t>
  </si>
  <si>
    <t>RECURSOS ACTUAL</t>
  </si>
  <si>
    <t xml:space="preserve">TOTAL </t>
  </si>
  <si>
    <t>Recursos Administrados</t>
  </si>
  <si>
    <t>Recursos de libre Destinación</t>
  </si>
  <si>
    <t>Total  Actividad</t>
  </si>
  <si>
    <t>Producir 10  Investigaciones para optimizar la gestión de la información y el conocimiento producido a través de los procesos de seguimiento a la política sectorial para su uso y apropiación por parte de los grupos de interés</t>
  </si>
  <si>
    <t>Total  meta 5: Implementar 1 estrategia de desarrollo pedagógico permanente  y situada, para la investigación, la innovación y la sistematización de las prácticas con  enfoque territorial</t>
  </si>
  <si>
    <t>Total  meta 7: Implementar 1 estrategia para el fortalecimiento institucional</t>
  </si>
  <si>
    <t>TOTAL PROYECTO  "Investigación, innovación e inspiración: conocimiento, saber y práctica pedagógica para el cierre de brechas de la calidad educativa. Bogotá"</t>
  </si>
  <si>
    <t xml:space="preserve">PROGRAMACIÓN PRESUPUESTAL PROYECTO DE INVERSIÓN 2021 
"Un Nuevo Contrato Social y Ambiental para la Bogotá del siglo XXI " </t>
  </si>
  <si>
    <t>Cuota global 2021</t>
  </si>
  <si>
    <t xml:space="preserve">Producir 6 investigaciones socioeducativas para contribuir al cumplimiento de las metas sectoriales de cierre de brechas y de transformación pedagógica en el marco del ODS 4 </t>
  </si>
  <si>
    <t>Investigación Índice derecho educación 2021</t>
  </si>
  <si>
    <t>Investigación educación al derecho 2021</t>
  </si>
  <si>
    <t>Investigación corporeidad: PEDAGOGIA DEL LOTO, cuerpo, arte y educación 2021</t>
  </si>
  <si>
    <t>Investigación Modelos Flexibles 2021</t>
  </si>
  <si>
    <t xml:space="preserve">Estrategia de promoción y apoyo 2021
</t>
  </si>
  <si>
    <t xml:space="preserve">Estrategia maestros y maestras que inspiran 2021
</t>
  </si>
  <si>
    <t>Estrategia de Comunicación, Divulgación y Gestión del Conocimiento 2021</t>
  </si>
  <si>
    <t>Estrategia de fortalecimiento a la gestión institucional 2021</t>
  </si>
  <si>
    <t xml:space="preserve"> Investigación Nuevas Tecnologías, enseñanza, aprendizajes: Profes en acción 2021</t>
  </si>
  <si>
    <t>Total Actividad:  Investigación Nuevas Tecnologías, enseñanza, aprendizajes: Profes en acción 2021</t>
  </si>
  <si>
    <t>Total  Actividad: Investigación corporeidad: PEDAGOGIA DEL LOTO, cuerpo, arte y educación 2021</t>
  </si>
  <si>
    <t>Total  Actividad: Investigación Modelos Flexibles 2021</t>
  </si>
  <si>
    <t>Total  Actividad: Investigación Pedagogías de la Memoria 2021</t>
  </si>
  <si>
    <t>Total  Actividad: Investigación Eduación, desarrollo integral y jóvenes 2021</t>
  </si>
  <si>
    <t>Investigación Eduación, desarrollo integral y jóvenes 2021</t>
  </si>
  <si>
    <t>Total  Actividad: Investigación Índice derecho educación 2021</t>
  </si>
  <si>
    <t>Total  Actividad: Investigación educación al derecho 2021</t>
  </si>
  <si>
    <t xml:space="preserve">Total Meta 1  Producir 5 investigaciones socioeducativas para contribuir al cumplimiento de las metas sectoriales de cierre de brechas y de transformación pedagógica en el marco del ODS 4 </t>
  </si>
  <si>
    <t>Total Meta 2 Producir 2 Investigaciones para optimizar la gestión de la información y el conocimiento producido a través de los procesos de seguimiento a la política sectorial para su uso y apropiación por parte de los grupos de interés</t>
  </si>
  <si>
    <t>Total Meta 3 Implementar 1 estrategia para aumentar el nivel de transferencia del conocimiento producido por el IDEP al campo educativo y del sector</t>
  </si>
  <si>
    <t>TOTAL 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</si>
  <si>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Estrategia Transferencia de conocimiento 2021</t>
  </si>
  <si>
    <t>Total  Actividad:  Estrategia Transferencia de conocimiento 2021</t>
  </si>
  <si>
    <t>Total  Actividad: Estrategia Promoción y apoyo 2021</t>
  </si>
  <si>
    <t>Total Meta 4 Implementar 1 estrategia articulada de promoción y apoyo a colectivos, redes, y docentes investigadores e innovadores de los colegios públicos de Bogotá</t>
  </si>
  <si>
    <t>Total  Actividad Estrategia maestros y maestras que inspiran 2021</t>
  </si>
  <si>
    <t>Total  Actividad: Estrategia de Comunicación, Divulgación y Gestión del Conocimiento 2021</t>
  </si>
  <si>
    <t>Total Meta 6 Implementar 1 estrategia eficaz y efectiva de socialización, divulgación  y gestión del conocimiento derivado de las investigaciones y publicaciones del IDEP y de los docentes del Distrito</t>
  </si>
  <si>
    <t>Asesor 105-02
Ruth Amanda Cortes</t>
  </si>
  <si>
    <t xml:space="preserve">Asesor 105-02
Oscar A Ballen </t>
  </si>
  <si>
    <t>Asesor 105-03
Luis Miguel Bermudez</t>
  </si>
  <si>
    <t>Jefe Oficina Asesora de Planeación 
Adriana Villamizar N</t>
  </si>
  <si>
    <t>Recursos Convenio Centro de Memoria - CNMH 391 de 2020 "Investigación Pedagogías de la memoria 2021"</t>
  </si>
  <si>
    <t>RECURSOS CONTRACRÉDITOS</t>
  </si>
  <si>
    <t xml:space="preserve">RECURSOS CRÉDITOS </t>
  </si>
  <si>
    <t>Subdirectora Académica</t>
  </si>
  <si>
    <t>Fecha de Aprobación: 11/06/2021</t>
  </si>
  <si>
    <t>MARY SIMPSON VARGAS</t>
  </si>
  <si>
    <t>Producir 3 Investigaciones para optimizar la gestión de la información y el conocimiento producido a través de los procesos de seguimiento a la política sectorial para su uso y apropiación por parte de los grupos de interés</t>
  </si>
  <si>
    <t xml:space="preserve">Recursos Convenio SED-PUJ 2345-2021- Investigación Caracterización y Diagnóstico Sector Educativo Privado de Bogotá 2021  </t>
  </si>
  <si>
    <t xml:space="preserve">Total  Actividad:  Investigación Caracterización y Diagnóstico Sector Educativo Privado de Bogotá 2021  </t>
  </si>
  <si>
    <t xml:space="preserve">Director General </t>
  </si>
  <si>
    <t>ALEXANDER RUBIO ALVAREZ</t>
  </si>
  <si>
    <t>Recursos Convenio CONVENIO SED-IDEP  2797407-2021-Estrategia Promoción y apoyo 2021</t>
  </si>
  <si>
    <t>Versión: 09
27/12/2021</t>
  </si>
  <si>
    <t>Nota: El presente movimiento presupuestal entre Metas se hace necesario de conformidad con la modificación del PAA solicitada con radicado  No.00106-817-001955 del 24/12/2021 que se deriva del Decreto 527 del 23 de diciembre de 2021 de reducción presupuestal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</si>
</sst>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1" formatCode="_-* #,##0_-;\-* #,##0_-;_-* &quot;-&quot;_-;_-@_-"/>
    <numFmt numFmtId="44" formatCode="_-&quot;$&quot;\ * #,##0.00_-;\-&quot;$&quot;\ * #,##0.00_-;_-&quot;$&quot;\ * &quot;-&quot;??_-;_-@_-"/>
    <numFmt numFmtId="43" formatCode="_-* #,##0.00_-;\-* #,##0.00_-;_-* &quot;-&quot;??_-;_-@_-"/>
    <numFmt numFmtId="164" formatCode="_(* #,##0_);_(* \(#,##0\);_(* &quot;-&quot;_);_(@_)"/>
    <numFmt numFmtId="165" formatCode="_(&quot;$&quot;\ * #,##0.00_);_(&quot;$&quot;\ * \(#,##0.00\);_(&quot;$&quot;\ * &quot;-&quot;??_);_(@_)"/>
    <numFmt numFmtId="166" formatCode="&quot;$&quot;#,##0;\-&quot;$&quot;#,##0"/>
    <numFmt numFmtId="167" formatCode="&quot;$&quot;#,##0;[Red]\-&quot;$&quot;#,##0"/>
    <numFmt numFmtId="168" formatCode="&quot;$&quot;#,##0.00;\-&quot;$&quot;#,##0.00"/>
    <numFmt numFmtId="169" formatCode="_-&quot;$&quot;* #,##0_-;\-&quot;$&quot;* #,##0_-;_-&quot;$&quot;* &quot;-&quot;_-;_-@_-"/>
    <numFmt numFmtId="170" formatCode="_-&quot;$&quot;* #,##0.00_-;\-&quot;$&quot;* #,##0.00_-;_-&quot;$&quot;* &quot;-&quot;??_-;_-@_-"/>
    <numFmt numFmtId="171" formatCode="&quot;$&quot;\ #,##0"/>
    <numFmt numFmtId="172" formatCode="_(* #,##0_);_(* \(#,##0\);_(* &quot;-&quot;??_);_(@_)"/>
    <numFmt numFmtId="173" formatCode="_-&quot;$&quot;* #,##0_-;\-&quot;$&quot;* #,##0_-;_-&quot;$&quot;* &quot;-&quot;??_-;_-@"/>
    <numFmt numFmtId="174" formatCode="d/m/yyyy"/>
    <numFmt numFmtId="175" formatCode="_(&quot;$&quot;\ * #,##0_);_(&quot;$&quot;\ * \(#,##0\);_(&quot;$&quot;\ * &quot;-&quot;??_);_(@_)"/>
    <numFmt numFmtId="176" formatCode="_(&quot;$ &quot;* #,##0_);_(&quot;$ &quot;* \(#,##0\);_(&quot;$ &quot;* \-_);_(@_)"/>
    <numFmt numFmtId="177" formatCode="#,##0;[Red]#,##0"/>
    <numFmt numFmtId="178" formatCode="#,##0_ ;\-#,##0\ "/>
    <numFmt numFmtId="179" formatCode="_-&quot;$&quot;* #,##0_-;\-&quot;$&quot;* #,##0_-;_-&quot;$&quot;* &quot;-&quot;_-;_-@"/>
    <numFmt numFmtId="180" formatCode="_-* #,##0_-;\-* #,##0_-;_-* &quot;-&quot;_-;_-@"/>
    <numFmt numFmtId="181" formatCode="_-* #,##0.00_-;\-* #,##0.00_-;_-* &quot;-&quot;??_-;_-@"/>
    <numFmt numFmtId="182" formatCode="_(&quot;$&quot;\ * #,##0.000_);_(&quot;$&quot;\ * \(#,##0.000\);_(&quot;$&quot;\ * &quot;-&quot;??_);_(@_)"/>
    <numFmt numFmtId="183" formatCode="_(&quot;$&quot;\ * #,##0.0_);_(&quot;$&quot;\ * \(#,##0.0\);_(&quot;$&quot;\ * &quot;-&quot;??_);_(@_)"/>
    <numFmt numFmtId="184" formatCode="d\.m"/>
    <numFmt numFmtId="185" formatCode="_-&quot;$&quot;\ * #,##0_-;\-&quot;$&quot;\ * #,##0_-;_-&quot;$&quot;\ * &quot;-&quot;??_-;_-@_-"/>
    <numFmt numFmtId="186" formatCode="_(* #,##0_);_(* \(#,##0\);_(* \-??_);_(@_)"/>
    <numFmt numFmtId="187" formatCode="_-&quot;$&quot;* #,##0_-;\-&quot;$&quot;* #,##0_-;_-&quot;$&quot;* &quot;-&quot;??_-;_-@_-"/>
  </numFmts>
  <fonts count="84">
    <font>
      <sz val="11"/>
      <color rgb="FF222222"/>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9"/>
      <color theme="1"/>
      <name val="Arial"/>
      <family val="2"/>
    </font>
    <font>
      <sz val="11"/>
      <name val="Calibri"/>
      <family val="2"/>
    </font>
    <font>
      <b/>
      <sz val="12"/>
      <color theme="1"/>
      <name val="Arial"/>
      <family val="2"/>
    </font>
    <font>
      <b/>
      <sz val="48"/>
      <color theme="1"/>
      <name val="Arial"/>
      <family val="2"/>
    </font>
    <font>
      <b/>
      <sz val="10"/>
      <color theme="1"/>
      <name val="Arial"/>
      <family val="2"/>
    </font>
    <font>
      <b/>
      <sz val="14"/>
      <color theme="1"/>
      <name val="Arial"/>
      <family val="2"/>
    </font>
    <font>
      <b/>
      <sz val="11"/>
      <color theme="1"/>
      <name val="Arial"/>
      <family val="2"/>
    </font>
    <font>
      <sz val="10"/>
      <color theme="1"/>
      <name val="Arial"/>
      <family val="2"/>
    </font>
    <font>
      <u/>
      <sz val="10"/>
      <color rgb="FF0000FF"/>
      <name val="Arial"/>
      <family val="2"/>
    </font>
    <font>
      <u/>
      <sz val="10"/>
      <color rgb="FF0000FF"/>
      <name val="Arial"/>
      <family val="2"/>
    </font>
    <font>
      <sz val="8"/>
      <color theme="1"/>
      <name val="Arial"/>
      <family val="2"/>
    </font>
    <font>
      <u/>
      <sz val="10"/>
      <color theme="1"/>
      <name val="Arial"/>
      <family val="2"/>
    </font>
    <font>
      <u/>
      <sz val="11"/>
      <color theme="10"/>
      <name val="Calibri"/>
      <family val="2"/>
    </font>
    <font>
      <u/>
      <sz val="10"/>
      <color rgb="FF0000FF"/>
      <name val="Arial"/>
      <family val="2"/>
    </font>
    <font>
      <u/>
      <sz val="11"/>
      <color theme="10"/>
      <name val="Calibri"/>
      <family val="2"/>
    </font>
    <font>
      <sz val="8"/>
      <color theme="1"/>
      <name val="Calibri"/>
      <family val="2"/>
    </font>
    <font>
      <sz val="12"/>
      <color theme="1"/>
      <name val="Calibri"/>
      <family val="2"/>
    </font>
    <font>
      <sz val="11"/>
      <color theme="1"/>
      <name val="Calibri"/>
      <family val="2"/>
    </font>
    <font>
      <sz val="11"/>
      <color theme="1"/>
      <name val="Arial"/>
      <family val="2"/>
    </font>
    <font>
      <u/>
      <sz val="9"/>
      <color rgb="FF0000FF"/>
      <name val="Arial"/>
      <family val="2"/>
    </font>
    <font>
      <u/>
      <sz val="9"/>
      <color rgb="FF0000FF"/>
      <name val="Arial"/>
      <family val="2"/>
    </font>
    <font>
      <u/>
      <sz val="9"/>
      <color rgb="FF0000FF"/>
      <name val="Arial"/>
      <family val="2"/>
    </font>
    <font>
      <u/>
      <sz val="9"/>
      <color theme="1"/>
      <name val="Arial"/>
      <family val="2"/>
    </font>
    <font>
      <u/>
      <sz val="9"/>
      <color theme="1"/>
      <name val="Arial"/>
      <family val="2"/>
    </font>
    <font>
      <u/>
      <sz val="9"/>
      <color rgb="FF0000FF"/>
      <name val="Arial"/>
      <family val="2"/>
    </font>
    <font>
      <sz val="8"/>
      <color rgb="FF222222"/>
      <name val="Tahoma"/>
      <family val="2"/>
    </font>
    <font>
      <u/>
      <sz val="9"/>
      <color rgb="FF0000FF"/>
      <name val="Arial"/>
      <family val="2"/>
    </font>
    <font>
      <u/>
      <sz val="9"/>
      <color theme="1"/>
      <name val="Arial"/>
      <family val="2"/>
    </font>
    <font>
      <sz val="8"/>
      <color theme="1"/>
      <name val="Tahoma"/>
      <family val="2"/>
    </font>
    <font>
      <u/>
      <sz val="11"/>
      <color theme="10"/>
      <name val="Calibri"/>
      <family val="2"/>
    </font>
    <font>
      <u/>
      <sz val="9"/>
      <color theme="1"/>
      <name val="Arial"/>
      <family val="2"/>
    </font>
    <font>
      <u/>
      <sz val="9"/>
      <color rgb="FF0000FF"/>
      <name val="Arial"/>
      <family val="2"/>
    </font>
    <font>
      <u/>
      <sz val="9"/>
      <color rgb="FF0000FF"/>
      <name val="Arial"/>
      <family val="2"/>
    </font>
    <font>
      <sz val="9"/>
      <color rgb="FF000000"/>
      <name val="Arial"/>
      <family val="2"/>
    </font>
    <font>
      <sz val="9"/>
      <name val="Arial"/>
      <family val="2"/>
    </font>
    <font>
      <sz val="9"/>
      <color rgb="FF222222"/>
      <name val="Arial"/>
      <family val="2"/>
    </font>
    <font>
      <b/>
      <sz val="14"/>
      <color rgb="FF222222"/>
      <name val="Arial"/>
      <family val="2"/>
    </font>
    <font>
      <b/>
      <sz val="11"/>
      <color rgb="FF222222"/>
      <name val="Arial"/>
      <family val="2"/>
    </font>
    <font>
      <sz val="11"/>
      <color rgb="FF222222"/>
      <name val="Arial"/>
      <family val="2"/>
    </font>
    <font>
      <sz val="11"/>
      <color rgb="FF222222"/>
      <name val="Calibri"/>
      <family val="2"/>
    </font>
    <font>
      <sz val="9"/>
      <name val="Arial"/>
      <family val="2"/>
      <charset val="204"/>
    </font>
    <font>
      <sz val="10"/>
      <name val="Arial"/>
      <family val="2"/>
    </font>
    <font>
      <u/>
      <sz val="11"/>
      <color theme="10"/>
      <name val="Calibri"/>
      <family val="2"/>
      <scheme val="minor"/>
    </font>
    <font>
      <sz val="9"/>
      <color rgb="FF222222"/>
      <name val="Calibri"/>
      <family val="2"/>
    </font>
    <font>
      <sz val="10"/>
      <color theme="1"/>
      <name val="Tahoma"/>
      <family val="2"/>
    </font>
    <font>
      <sz val="9"/>
      <color rgb="FFFF0000"/>
      <name val="Arial"/>
      <family val="2"/>
    </font>
    <font>
      <sz val="14"/>
      <name val="Calibri"/>
      <family val="2"/>
    </font>
    <font>
      <sz val="14"/>
      <color rgb="FF222222"/>
      <name val="Calibri"/>
      <family val="2"/>
    </font>
    <font>
      <sz val="11"/>
      <color rgb="FF222222"/>
      <name val="Calibri"/>
      <family val="2"/>
    </font>
    <font>
      <sz val="9"/>
      <color rgb="FFFF0000"/>
      <name val="Calibri"/>
      <family val="2"/>
    </font>
    <font>
      <u/>
      <sz val="9"/>
      <color theme="10"/>
      <name val="Arial"/>
      <family val="2"/>
    </font>
    <font>
      <sz val="11"/>
      <color rgb="FF222222"/>
      <name val="Calibri"/>
      <family val="2"/>
    </font>
    <font>
      <b/>
      <sz val="9"/>
      <name val="Arial"/>
      <family val="2"/>
    </font>
    <font>
      <sz val="11"/>
      <name val="Arial"/>
      <family val="2"/>
    </font>
    <font>
      <sz val="11"/>
      <color rgb="FF222222"/>
      <name val="Calibri"/>
      <family val="2"/>
    </font>
    <font>
      <sz val="9"/>
      <color indexed="81"/>
      <name val="Tahoma"/>
      <family val="2"/>
    </font>
    <font>
      <b/>
      <sz val="9"/>
      <color indexed="81"/>
      <name val="Tahoma"/>
      <family val="2"/>
    </font>
    <font>
      <b/>
      <sz val="9"/>
      <color rgb="FFFF0000"/>
      <name val="Arial"/>
      <family val="2"/>
    </font>
    <font>
      <sz val="11"/>
      <color indexed="63"/>
      <name val="Calibri"/>
      <family val="2"/>
      <charset val="1"/>
    </font>
    <font>
      <sz val="11"/>
      <color theme="1"/>
      <name val="Calibri"/>
      <family val="2"/>
      <charset val="1"/>
    </font>
    <font>
      <b/>
      <sz val="8"/>
      <color rgb="FF000000"/>
      <name val="Arial"/>
      <family val="2"/>
    </font>
    <font>
      <sz val="8"/>
      <color indexed="63"/>
      <name val="Calibri"/>
      <family val="2"/>
      <charset val="1"/>
    </font>
    <font>
      <sz val="8"/>
      <color rgb="FF000000"/>
      <name val="Arial"/>
      <family val="2"/>
    </font>
    <font>
      <sz val="10"/>
      <color rgb="FF000000"/>
      <name val="Arial"/>
      <family val="2"/>
    </font>
    <font>
      <b/>
      <sz val="8"/>
      <color theme="1"/>
      <name val="Arial"/>
      <family val="2"/>
    </font>
    <font>
      <sz val="8"/>
      <color indexed="63"/>
      <name val="Arial"/>
      <family val="2"/>
    </font>
    <font>
      <sz val="8"/>
      <name val="Arial"/>
      <family val="2"/>
    </font>
    <font>
      <b/>
      <sz val="8"/>
      <color indexed="63"/>
      <name val="Arial"/>
      <family val="2"/>
    </font>
    <font>
      <b/>
      <sz val="8"/>
      <name val="Calibri"/>
      <family val="2"/>
    </font>
    <font>
      <b/>
      <sz val="8"/>
      <name val="Arial"/>
      <family val="2"/>
    </font>
    <font>
      <b/>
      <sz val="9"/>
      <color theme="1"/>
      <name val="Calibri"/>
      <family val="2"/>
    </font>
    <font>
      <b/>
      <sz val="8"/>
      <color theme="1"/>
      <name val="Arial"/>
      <family val="2"/>
      <charset val="1"/>
    </font>
    <font>
      <sz val="12"/>
      <color theme="1"/>
      <name val="Calibri"/>
      <family val="2"/>
      <charset val="128"/>
      <scheme val="minor"/>
    </font>
    <font>
      <b/>
      <sz val="11"/>
      <color rgb="FFFF0000"/>
      <name val="Calibri"/>
      <family val="2"/>
    </font>
    <font>
      <b/>
      <sz val="8"/>
      <color rgb="FFFF0000"/>
      <name val="Calibri"/>
      <family val="2"/>
    </font>
    <font>
      <b/>
      <sz val="7"/>
      <color theme="1"/>
      <name val="Arial"/>
      <family val="2"/>
    </font>
    <font>
      <b/>
      <sz val="11"/>
      <color indexed="63"/>
      <name val="Calibri"/>
      <family val="2"/>
    </font>
    <font>
      <sz val="12"/>
      <color indexed="63"/>
      <name val="Calibri"/>
      <family val="2"/>
      <charset val="1"/>
    </font>
  </fonts>
  <fills count="42">
    <fill>
      <patternFill patternType="none"/>
    </fill>
    <fill>
      <patternFill patternType="gray125"/>
    </fill>
    <fill>
      <patternFill patternType="solid">
        <fgColor rgb="FFFFFFFF"/>
        <bgColor rgb="FFFFFFFF"/>
      </patternFill>
    </fill>
    <fill>
      <patternFill patternType="solid">
        <fgColor rgb="FFDBE5F1"/>
        <bgColor rgb="FFDBE5F1"/>
      </patternFill>
    </fill>
    <fill>
      <patternFill patternType="solid">
        <fgColor rgb="FFB6DDE8"/>
        <bgColor rgb="FFB6DDE8"/>
      </patternFill>
    </fill>
    <fill>
      <patternFill patternType="solid">
        <fgColor rgb="FFDDD9C3"/>
        <bgColor rgb="FFDDD9C3"/>
      </patternFill>
    </fill>
    <fill>
      <patternFill patternType="solid">
        <fgColor rgb="FFE5DFEC"/>
        <bgColor rgb="FFE5DFEC"/>
      </patternFill>
    </fill>
    <fill>
      <patternFill patternType="solid">
        <fgColor rgb="FFC4BD97"/>
        <bgColor rgb="FFC4BD97"/>
      </patternFill>
    </fill>
    <fill>
      <patternFill patternType="solid">
        <fgColor theme="0"/>
        <bgColor theme="0"/>
      </patternFill>
    </fill>
    <fill>
      <patternFill patternType="solid">
        <fgColor rgb="FFFF0000"/>
        <bgColor rgb="FFFF0000"/>
      </patternFill>
    </fill>
    <fill>
      <patternFill patternType="solid">
        <fgColor rgb="FFFFFF00"/>
        <bgColor rgb="FFFFFF00"/>
      </patternFill>
    </fill>
    <fill>
      <patternFill patternType="solid">
        <fgColor rgb="FFFFC000"/>
        <bgColor rgb="FFFFC000"/>
      </patternFill>
    </fill>
    <fill>
      <patternFill patternType="solid">
        <fgColor rgb="FF92D050"/>
        <bgColor rgb="FF92D050"/>
      </patternFill>
    </fill>
    <fill>
      <patternFill patternType="solid">
        <fgColor rgb="FF00B0F0"/>
        <bgColor rgb="FF00B0F0"/>
      </patternFill>
    </fill>
    <fill>
      <patternFill patternType="solid">
        <fgColor rgb="FFC2D69B"/>
        <bgColor rgb="FFC2D69B"/>
      </patternFill>
    </fill>
    <fill>
      <patternFill patternType="solid">
        <fgColor rgb="FF92CDDC"/>
        <bgColor rgb="FF92CDDC"/>
      </patternFill>
    </fill>
    <fill>
      <patternFill patternType="solid">
        <fgColor rgb="FFD6E3BC"/>
        <bgColor rgb="FFD6E3BC"/>
      </patternFill>
    </fill>
    <fill>
      <patternFill patternType="solid">
        <fgColor rgb="FFFABF8F"/>
        <bgColor rgb="FFFABF8F"/>
      </patternFill>
    </fill>
    <fill>
      <patternFill patternType="solid">
        <fgColor rgb="FFD99594"/>
        <bgColor rgb="FFD99594"/>
      </patternFill>
    </fill>
    <fill>
      <patternFill patternType="solid">
        <fgColor rgb="FFFFC000"/>
        <bgColor rgb="FFDDD9C3"/>
      </patternFill>
    </fill>
    <fill>
      <patternFill patternType="solid">
        <fgColor rgb="FFFFC000"/>
        <bgColor indexed="64"/>
      </patternFill>
    </fill>
    <fill>
      <patternFill patternType="solid">
        <fgColor theme="6" tint="0.39997558519241921"/>
        <bgColor rgb="FFC2D69B"/>
      </patternFill>
    </fill>
    <fill>
      <patternFill patternType="solid">
        <fgColor theme="7" tint="0.59999389629810485"/>
        <bgColor rgb="FF92CDDC"/>
      </patternFill>
    </fill>
    <fill>
      <patternFill patternType="solid">
        <fgColor theme="7" tint="0.59999389629810485"/>
        <bgColor indexed="64"/>
      </patternFill>
    </fill>
    <fill>
      <patternFill patternType="solid">
        <fgColor theme="7" tint="0.59999389629810485"/>
        <bgColor theme="0"/>
      </patternFill>
    </fill>
    <fill>
      <patternFill patternType="solid">
        <fgColor theme="7" tint="0.59999389629810485"/>
        <bgColor rgb="FFFFFF00"/>
      </patternFill>
    </fill>
    <fill>
      <patternFill patternType="solid">
        <fgColor theme="0"/>
        <bgColor indexed="64"/>
      </patternFill>
    </fill>
    <fill>
      <patternFill patternType="solid">
        <fgColor theme="0"/>
        <bgColor rgb="FF92CDDC"/>
      </patternFill>
    </fill>
    <fill>
      <patternFill patternType="solid">
        <fgColor theme="2"/>
        <bgColor rgb="FF92CDDC"/>
      </patternFill>
    </fill>
    <fill>
      <patternFill patternType="solid">
        <fgColor theme="2"/>
        <bgColor indexed="64"/>
      </patternFill>
    </fill>
    <fill>
      <patternFill patternType="solid">
        <fgColor theme="0"/>
        <bgColor indexed="23"/>
      </patternFill>
    </fill>
    <fill>
      <patternFill patternType="solid">
        <fgColor theme="3" tint="0.79998168889431442"/>
        <bgColor indexed="34"/>
      </patternFill>
    </fill>
    <fill>
      <patternFill patternType="solid">
        <fgColor theme="4" tint="0.59999389629810485"/>
        <bgColor indexed="64"/>
      </patternFill>
    </fill>
    <fill>
      <patternFill patternType="solid">
        <fgColor rgb="FF92D050"/>
        <bgColor indexed="64"/>
      </patternFill>
    </fill>
    <fill>
      <patternFill patternType="solid">
        <fgColor rgb="FF92D050"/>
        <bgColor indexed="41"/>
      </patternFill>
    </fill>
    <fill>
      <patternFill patternType="solid">
        <fgColor theme="0"/>
        <bgColor indexed="41"/>
      </patternFill>
    </fill>
    <fill>
      <patternFill patternType="solid">
        <fgColor rgb="FFFFC000"/>
        <bgColor indexed="23"/>
      </patternFill>
    </fill>
    <fill>
      <patternFill patternType="solid">
        <fgColor theme="9" tint="0.39997558519241921"/>
        <bgColor indexed="64"/>
      </patternFill>
    </fill>
    <fill>
      <patternFill patternType="solid">
        <fgColor theme="9" tint="0.39997558519241921"/>
        <bgColor indexed="41"/>
      </patternFill>
    </fill>
    <fill>
      <patternFill patternType="solid">
        <fgColor theme="7" tint="0.39997558519241921"/>
        <bgColor indexed="34"/>
      </patternFill>
    </fill>
    <fill>
      <patternFill patternType="solid">
        <fgColor theme="5" tint="0.39997558519241921"/>
        <bgColor indexed="34"/>
      </patternFill>
    </fill>
    <fill>
      <patternFill patternType="solid">
        <fgColor rgb="FF92D050"/>
        <bgColor indexed="34"/>
      </patternFill>
    </fill>
  </fills>
  <borders count="106">
    <border>
      <left/>
      <right/>
      <top/>
      <bottom/>
      <diagonal/>
    </border>
    <border>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right/>
      <top/>
      <bottom/>
      <diagonal/>
    </border>
    <border>
      <left/>
      <right/>
      <top/>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right/>
      <top style="thin">
        <color rgb="FF000000"/>
      </top>
      <bottom style="thin">
        <color rgb="FF000000"/>
      </bottom>
      <diagonal/>
    </border>
    <border>
      <left style="thin">
        <color rgb="FF222222"/>
      </left>
      <right style="thin">
        <color rgb="FF222222"/>
      </right>
      <top style="thin">
        <color rgb="FF222222"/>
      </top>
      <bottom style="thin">
        <color rgb="FF222222"/>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bottom/>
      <diagonal/>
    </border>
    <border>
      <left/>
      <right/>
      <top/>
      <bottom/>
      <diagonal/>
    </border>
    <border>
      <left/>
      <right/>
      <top/>
      <bottom/>
      <diagonal/>
    </border>
    <border>
      <left/>
      <right/>
      <top/>
      <bottom/>
      <diagonal/>
    </border>
    <border>
      <left/>
      <right/>
      <top/>
      <bottom style="thin">
        <color rgb="FF000000"/>
      </bottom>
      <diagonal/>
    </border>
    <border>
      <left style="thin">
        <color rgb="FF000000"/>
      </left>
      <right style="thin">
        <color rgb="FF000000"/>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auto="1"/>
      </top>
      <bottom/>
      <diagonal/>
    </border>
    <border>
      <left style="thin">
        <color rgb="FF000000"/>
      </left>
      <right/>
      <top/>
      <bottom style="thin">
        <color auto="1"/>
      </bottom>
      <diagonal/>
    </border>
    <border>
      <left style="thin">
        <color auto="1"/>
      </left>
      <right/>
      <top/>
      <bottom/>
      <diagonal/>
    </border>
    <border>
      <left/>
      <right style="thin">
        <color auto="1"/>
      </right>
      <top/>
      <bottom/>
      <diagonal/>
    </border>
    <border>
      <left/>
      <right style="thin">
        <color auto="1"/>
      </right>
      <top/>
      <bottom style="thin">
        <color rgb="FF000000"/>
      </bottom>
      <diagonal/>
    </border>
    <border>
      <left/>
      <right style="thin">
        <color rgb="FF000000"/>
      </right>
      <top style="thin">
        <color auto="1"/>
      </top>
      <bottom style="thin">
        <color rgb="FF000000"/>
      </bottom>
      <diagonal/>
    </border>
    <border>
      <left style="thin">
        <color auto="1"/>
      </left>
      <right style="thin">
        <color auto="1"/>
      </right>
      <top style="thin">
        <color auto="1"/>
      </top>
      <bottom/>
      <diagonal/>
    </border>
    <border>
      <left/>
      <right/>
      <top style="thin">
        <color auto="1"/>
      </top>
      <bottom/>
      <diagonal/>
    </border>
    <border>
      <left/>
      <right style="thin">
        <color rgb="FF000000"/>
      </right>
      <top style="thin">
        <color auto="1"/>
      </top>
      <bottom/>
      <diagonal/>
    </border>
    <border>
      <left style="thin">
        <color auto="1"/>
      </left>
      <right style="thin">
        <color auto="1"/>
      </right>
      <top/>
      <bottom/>
      <diagonal/>
    </border>
    <border>
      <left/>
      <right style="thin">
        <color auto="1"/>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s>
  <cellStyleXfs count="23">
    <xf numFmtId="0" fontId="0" fillId="0" borderId="0"/>
    <xf numFmtId="0" fontId="18" fillId="0" borderId="0" applyNumberFormat="0" applyFill="0" applyBorder="0" applyAlignment="0" applyProtection="0"/>
    <xf numFmtId="0" fontId="4" fillId="0" borderId="58"/>
    <xf numFmtId="165" fontId="3" fillId="0" borderId="58" applyFont="0" applyFill="0" applyBorder="0" applyAlignment="0" applyProtection="0"/>
    <xf numFmtId="0" fontId="48" fillId="0" borderId="58" applyNumberFormat="0" applyFill="0" applyBorder="0" applyAlignment="0" applyProtection="0"/>
    <xf numFmtId="169" fontId="54" fillId="0" borderId="0" applyFont="0" applyFill="0" applyBorder="0" applyAlignment="0" applyProtection="0"/>
    <xf numFmtId="170" fontId="57" fillId="0" borderId="0" applyFont="0" applyFill="0" applyBorder="0" applyAlignment="0" applyProtection="0"/>
    <xf numFmtId="0" fontId="45" fillId="0" borderId="58"/>
    <xf numFmtId="0" fontId="18" fillId="0" borderId="58" applyNumberFormat="0" applyFill="0" applyBorder="0" applyAlignment="0" applyProtection="0"/>
    <xf numFmtId="169" fontId="45" fillId="0" borderId="58" applyFont="0" applyFill="0" applyBorder="0" applyAlignment="0" applyProtection="0"/>
    <xf numFmtId="165" fontId="2" fillId="0" borderId="58" applyFont="0" applyFill="0" applyBorder="0" applyAlignment="0" applyProtection="0"/>
    <xf numFmtId="170" fontId="45" fillId="0" borderId="58" applyFont="0" applyFill="0" applyBorder="0" applyAlignment="0" applyProtection="0"/>
    <xf numFmtId="0" fontId="2" fillId="0" borderId="58"/>
    <xf numFmtId="9" fontId="60" fillId="0" borderId="0" applyFont="0" applyFill="0" applyBorder="0" applyAlignment="0" applyProtection="0"/>
    <xf numFmtId="176" fontId="64" fillId="0" borderId="58"/>
    <xf numFmtId="0" fontId="1" fillId="0" borderId="58"/>
    <xf numFmtId="41" fontId="1" fillId="0" borderId="58" applyFont="0" applyFill="0" applyBorder="0" applyAlignment="0" applyProtection="0"/>
    <xf numFmtId="44" fontId="1" fillId="0" borderId="58" applyFont="0" applyFill="0" applyBorder="0" applyAlignment="0" applyProtection="0"/>
    <xf numFmtId="165" fontId="1" fillId="0" borderId="58" applyFont="0" applyFill="0" applyBorder="0" applyAlignment="0" applyProtection="0"/>
    <xf numFmtId="43" fontId="1" fillId="0" borderId="58" applyFont="0" applyFill="0" applyBorder="0" applyAlignment="0" applyProtection="0"/>
    <xf numFmtId="0" fontId="78" fillId="0" borderId="58"/>
    <xf numFmtId="41" fontId="78" fillId="0" borderId="58" applyFont="0" applyFill="0" applyBorder="0" applyAlignment="0" applyProtection="0"/>
    <xf numFmtId="0" fontId="78" fillId="0" borderId="58"/>
  </cellStyleXfs>
  <cellXfs count="1017">
    <xf numFmtId="0" fontId="0" fillId="0" borderId="0" xfId="0" applyFont="1" applyAlignment="1"/>
    <xf numFmtId="0" fontId="5" fillId="2" borderId="1" xfId="0" applyFont="1" applyFill="1" applyBorder="1" applyAlignment="1">
      <alignment vertical="center"/>
    </xf>
    <xf numFmtId="0" fontId="6" fillId="0" borderId="0" xfId="0" applyFont="1" applyAlignment="1">
      <alignment horizontal="center" vertical="center"/>
    </xf>
    <xf numFmtId="0" fontId="6" fillId="0" borderId="2" xfId="0" applyFont="1" applyBorder="1" applyAlignment="1">
      <alignment horizontal="center" vertical="center"/>
    </xf>
    <xf numFmtId="0" fontId="5" fillId="0" borderId="0" xfId="0" applyFont="1"/>
    <xf numFmtId="0" fontId="5" fillId="0" borderId="0" xfId="0" applyFont="1" applyAlignment="1">
      <alignment vertical="center"/>
    </xf>
    <xf numFmtId="0" fontId="6" fillId="2" borderId="1" xfId="0" applyFont="1" applyFill="1" applyBorder="1" applyAlignment="1">
      <alignment horizontal="center" vertical="center"/>
    </xf>
    <xf numFmtId="0" fontId="6" fillId="0" borderId="10" xfId="0" applyFont="1" applyBorder="1" applyAlignment="1">
      <alignment horizontal="center" vertical="center"/>
    </xf>
    <xf numFmtId="0" fontId="6" fillId="0" borderId="3" xfId="0" applyFont="1" applyBorder="1" applyAlignment="1">
      <alignment vertical="center"/>
    </xf>
    <xf numFmtId="0" fontId="6" fillId="0" borderId="4" xfId="0" applyFont="1" applyBorder="1" applyAlignment="1">
      <alignment vertical="center"/>
    </xf>
    <xf numFmtId="0" fontId="5" fillId="2" borderId="12" xfId="0" applyFont="1" applyFill="1" applyBorder="1" applyAlignment="1">
      <alignment horizontal="center" vertical="center"/>
    </xf>
    <xf numFmtId="172" fontId="6" fillId="4" borderId="15" xfId="0" applyNumberFormat="1" applyFont="1" applyFill="1" applyBorder="1" applyAlignment="1">
      <alignment horizontal="center" vertical="center" wrapText="1" readingOrder="1"/>
    </xf>
    <xf numFmtId="172" fontId="6" fillId="4" borderId="16" xfId="0" applyNumberFormat="1" applyFont="1" applyFill="1" applyBorder="1" applyAlignment="1">
      <alignment horizontal="center" vertical="center" wrapText="1" readingOrder="1"/>
    </xf>
    <xf numFmtId="172" fontId="6" fillId="4" borderId="17" xfId="0" applyNumberFormat="1" applyFont="1" applyFill="1" applyBorder="1" applyAlignment="1">
      <alignment horizontal="center" vertical="center" wrapText="1" readingOrder="1"/>
    </xf>
    <xf numFmtId="172" fontId="10" fillId="4" borderId="17" xfId="0" applyNumberFormat="1" applyFont="1" applyFill="1" applyBorder="1" applyAlignment="1">
      <alignment horizontal="center" vertical="center" wrapText="1" readingOrder="1"/>
    </xf>
    <xf numFmtId="172" fontId="6" fillId="4" borderId="16" xfId="0" applyNumberFormat="1" applyFont="1" applyFill="1" applyBorder="1" applyAlignment="1">
      <alignment horizontal="center" vertical="center" wrapText="1"/>
    </xf>
    <xf numFmtId="172" fontId="6" fillId="4" borderId="18" xfId="0" applyNumberFormat="1" applyFont="1" applyFill="1" applyBorder="1" applyAlignment="1">
      <alignment horizontal="center" vertical="center" wrapText="1"/>
    </xf>
    <xf numFmtId="0" fontId="6" fillId="4" borderId="19" xfId="0" applyFont="1" applyFill="1" applyBorder="1" applyAlignment="1">
      <alignment horizontal="center" vertical="center" wrapText="1"/>
    </xf>
    <xf numFmtId="172" fontId="6" fillId="4" borderId="19" xfId="0" applyNumberFormat="1" applyFont="1" applyFill="1" applyBorder="1" applyAlignment="1">
      <alignment horizontal="center" vertical="center" wrapText="1" readingOrder="1"/>
    </xf>
    <xf numFmtId="172" fontId="6" fillId="4" borderId="20" xfId="0" applyNumberFormat="1" applyFont="1" applyFill="1" applyBorder="1" applyAlignment="1">
      <alignment horizontal="center" vertical="center" wrapText="1" readingOrder="1"/>
    </xf>
    <xf numFmtId="172" fontId="6" fillId="4" borderId="15" xfId="0" applyNumberFormat="1" applyFont="1" applyFill="1" applyBorder="1" applyAlignment="1">
      <alignment horizontal="center" vertical="center" wrapText="1"/>
    </xf>
    <xf numFmtId="0" fontId="6" fillId="4" borderId="20" xfId="0" applyFont="1" applyFill="1" applyBorder="1" applyAlignment="1">
      <alignment vertical="center"/>
    </xf>
    <xf numFmtId="0" fontId="6" fillId="0" borderId="16" xfId="0" applyFont="1" applyBorder="1" applyAlignment="1">
      <alignment horizontal="center" vertical="center"/>
    </xf>
    <xf numFmtId="0" fontId="12" fillId="0" borderId="16" xfId="0" applyFont="1" applyBorder="1" applyAlignment="1">
      <alignment horizontal="center" vertical="center"/>
    </xf>
    <xf numFmtId="171" fontId="10" fillId="7" borderId="16" xfId="0" applyNumberFormat="1" applyFont="1" applyFill="1" applyBorder="1" applyAlignment="1">
      <alignment horizontal="center" vertical="center" wrapText="1"/>
    </xf>
    <xf numFmtId="3" fontId="10" fillId="7" borderId="16" xfId="0" applyNumberFormat="1" applyFont="1" applyFill="1" applyBorder="1" applyAlignment="1">
      <alignment horizontal="right" vertical="center" wrapText="1"/>
    </xf>
    <xf numFmtId="171" fontId="10" fillId="5" borderId="16" xfId="0" applyNumberFormat="1" applyFont="1" applyFill="1" applyBorder="1" applyAlignment="1">
      <alignment horizontal="center" vertical="center" wrapText="1"/>
    </xf>
    <xf numFmtId="171" fontId="10" fillId="5" borderId="16" xfId="0" applyNumberFormat="1" applyFont="1" applyFill="1" applyBorder="1" applyAlignment="1">
      <alignment vertical="center" wrapText="1"/>
    </xf>
    <xf numFmtId="174" fontId="10" fillId="5" borderId="16" xfId="0" applyNumberFormat="1" applyFont="1" applyFill="1" applyBorder="1" applyAlignment="1">
      <alignment vertical="center" wrapText="1"/>
    </xf>
    <xf numFmtId="0" fontId="10" fillId="5" borderId="16" xfId="0" applyFont="1" applyFill="1" applyBorder="1" applyAlignment="1">
      <alignment vertical="center" wrapText="1"/>
    </xf>
    <xf numFmtId="171" fontId="10" fillId="6" borderId="16" xfId="0" applyNumberFormat="1" applyFont="1" applyFill="1" applyBorder="1" applyAlignment="1">
      <alignment horizontal="center" vertical="center" wrapText="1"/>
    </xf>
    <xf numFmtId="171" fontId="10" fillId="6" borderId="16" xfId="0" applyNumberFormat="1" applyFont="1" applyFill="1" applyBorder="1" applyAlignment="1">
      <alignment vertical="center" wrapText="1"/>
    </xf>
    <xf numFmtId="0" fontId="5" fillId="2" borderId="15" xfId="0" applyFont="1" applyFill="1" applyBorder="1" applyAlignment="1">
      <alignment horizontal="center" vertical="center" textRotation="90" wrapText="1"/>
    </xf>
    <xf numFmtId="0" fontId="5" fillId="2" borderId="15" xfId="0" applyFont="1" applyFill="1" applyBorder="1" applyAlignment="1">
      <alignment horizontal="center" vertical="center" textRotation="90"/>
    </xf>
    <xf numFmtId="0" fontId="5" fillId="0" borderId="21" xfId="0" applyFont="1" applyBorder="1" applyAlignment="1">
      <alignment horizontal="center" vertical="center" textRotation="90" wrapText="1"/>
    </xf>
    <xf numFmtId="0" fontId="13" fillId="0" borderId="6" xfId="0" applyFont="1" applyBorder="1" applyAlignment="1">
      <alignment horizontal="center" vertical="center" wrapText="1"/>
    </xf>
    <xf numFmtId="0" fontId="13" fillId="0" borderId="16" xfId="0" applyFont="1" applyBorder="1" applyAlignment="1">
      <alignment horizontal="left" vertical="center" wrapText="1"/>
    </xf>
    <xf numFmtId="0" fontId="13" fillId="0" borderId="16" xfId="0" applyFont="1" applyBorder="1" applyAlignment="1">
      <alignment horizontal="center" vertical="center" wrapText="1"/>
    </xf>
    <xf numFmtId="0" fontId="13" fillId="0" borderId="21" xfId="0" applyFont="1" applyBorder="1" applyAlignment="1">
      <alignment horizontal="center" vertical="center" wrapText="1"/>
    </xf>
    <xf numFmtId="0" fontId="14" fillId="0" borderId="21" xfId="0" applyFont="1" applyBorder="1" applyAlignment="1">
      <alignment horizontal="left" vertical="center" wrapText="1"/>
    </xf>
    <xf numFmtId="17" fontId="13" fillId="0" borderId="21" xfId="0" applyNumberFormat="1" applyFont="1" applyBorder="1" applyAlignment="1">
      <alignment horizontal="center" vertical="center"/>
    </xf>
    <xf numFmtId="0" fontId="13" fillId="0" borderId="21" xfId="0" applyFont="1" applyBorder="1" applyAlignment="1">
      <alignment horizontal="center" vertical="center"/>
    </xf>
    <xf numFmtId="1" fontId="13" fillId="0" borderId="16" xfId="0" applyNumberFormat="1" applyFont="1" applyBorder="1" applyAlignment="1">
      <alignment horizontal="center" vertical="center" wrapText="1"/>
    </xf>
    <xf numFmtId="175" fontId="13" fillId="0" borderId="16" xfId="0" applyNumberFormat="1" applyFont="1" applyBorder="1" applyAlignment="1">
      <alignment horizontal="center" vertical="center" wrapText="1"/>
    </xf>
    <xf numFmtId="173" fontId="13" fillId="0" borderId="16" xfId="0" applyNumberFormat="1" applyFont="1" applyBorder="1" applyAlignment="1">
      <alignment horizontal="center" vertical="center"/>
    </xf>
    <xf numFmtId="173" fontId="5" fillId="8" borderId="16" xfId="0" applyNumberFormat="1" applyFont="1" applyFill="1" applyBorder="1" applyAlignment="1">
      <alignment horizontal="center" vertical="center"/>
    </xf>
    <xf numFmtId="173" fontId="5" fillId="0" borderId="16" xfId="0" applyNumberFormat="1" applyFont="1" applyBorder="1" applyAlignment="1">
      <alignment horizontal="center" vertical="center"/>
    </xf>
    <xf numFmtId="0" fontId="13" fillId="0" borderId="16" xfId="0" applyFont="1" applyBorder="1"/>
    <xf numFmtId="0" fontId="13" fillId="0" borderId="16" xfId="0" applyFont="1" applyBorder="1" applyAlignment="1">
      <alignment vertical="center"/>
    </xf>
    <xf numFmtId="173" fontId="13" fillId="0" borderId="16" xfId="0" applyNumberFormat="1" applyFont="1" applyBorder="1" applyAlignment="1">
      <alignment vertical="center"/>
    </xf>
    <xf numFmtId="174" fontId="13" fillId="0" borderId="16" xfId="0" applyNumberFormat="1" applyFont="1" applyBorder="1" applyAlignment="1">
      <alignment vertical="center"/>
    </xf>
    <xf numFmtId="0" fontId="13" fillId="0" borderId="16" xfId="0" applyFont="1" applyBorder="1" applyAlignment="1">
      <alignment vertical="center" wrapText="1"/>
    </xf>
    <xf numFmtId="173" fontId="13" fillId="0" borderId="3" xfId="0" applyNumberFormat="1" applyFont="1" applyBorder="1" applyAlignment="1">
      <alignment vertical="center"/>
    </xf>
    <xf numFmtId="173" fontId="13" fillId="0" borderId="0" xfId="0" applyNumberFormat="1" applyFont="1"/>
    <xf numFmtId="0" fontId="5" fillId="2" borderId="22" xfId="0" applyFont="1" applyFill="1" applyBorder="1" applyAlignment="1">
      <alignment horizontal="center" vertical="center" textRotation="90" wrapText="1"/>
    </xf>
    <xf numFmtId="0" fontId="5" fillId="2" borderId="22" xfId="0" applyFont="1" applyFill="1" applyBorder="1" applyAlignment="1">
      <alignment horizontal="center" vertical="center" textRotation="90"/>
    </xf>
    <xf numFmtId="0" fontId="5" fillId="0" borderId="23" xfId="0" applyFont="1" applyBorder="1" applyAlignment="1">
      <alignment horizontal="center" vertical="center" textRotation="90" wrapText="1"/>
    </xf>
    <xf numFmtId="0" fontId="13" fillId="0" borderId="11" xfId="0" applyFont="1" applyBorder="1" applyAlignment="1">
      <alignment horizontal="center" vertical="center" wrapText="1"/>
    </xf>
    <xf numFmtId="172" fontId="5" fillId="0" borderId="16" xfId="0" applyNumberFormat="1" applyFont="1" applyBorder="1" applyAlignment="1">
      <alignment horizontal="center" vertical="center" wrapText="1" readingOrder="1"/>
    </xf>
    <xf numFmtId="0" fontId="5" fillId="0" borderId="16" xfId="0" applyFont="1" applyBorder="1" applyAlignment="1">
      <alignment horizontal="center" vertical="center"/>
    </xf>
    <xf numFmtId="0" fontId="13" fillId="0" borderId="0" xfId="0" applyFont="1"/>
    <xf numFmtId="1" fontId="5" fillId="0" borderId="16" xfId="0" applyNumberFormat="1" applyFont="1" applyBorder="1" applyAlignment="1">
      <alignment horizontal="center" vertical="center" wrapText="1"/>
    </xf>
    <xf numFmtId="173" fontId="13" fillId="0" borderId="16" xfId="0" applyNumberFormat="1" applyFont="1" applyBorder="1" applyAlignment="1">
      <alignment vertical="center" wrapText="1"/>
    </xf>
    <xf numFmtId="173" fontId="5" fillId="0" borderId="16" xfId="0" applyNumberFormat="1" applyFont="1" applyBorder="1" applyAlignment="1">
      <alignment horizontal="center" vertical="center" wrapText="1"/>
    </xf>
    <xf numFmtId="0" fontId="13" fillId="9" borderId="16" xfId="0" applyFont="1" applyFill="1" applyBorder="1" applyAlignment="1">
      <alignment horizontal="center" vertical="center" wrapText="1"/>
    </xf>
    <xf numFmtId="0" fontId="13" fillId="9" borderId="16" xfId="0" applyFont="1" applyFill="1" applyBorder="1" applyAlignment="1">
      <alignment horizontal="left" vertical="center" wrapText="1"/>
    </xf>
    <xf numFmtId="0" fontId="13" fillId="9" borderId="15" xfId="0" applyFont="1" applyFill="1" applyBorder="1" applyAlignment="1">
      <alignment horizontal="center" vertical="center" wrapText="1"/>
    </xf>
    <xf numFmtId="0" fontId="15" fillId="9" borderId="15" xfId="0" applyFont="1" applyFill="1" applyBorder="1" applyAlignment="1">
      <alignment horizontal="left" vertical="center" wrapText="1"/>
    </xf>
    <xf numFmtId="17" fontId="13" fillId="9" borderId="15" xfId="0" applyNumberFormat="1" applyFont="1" applyFill="1" applyBorder="1" applyAlignment="1">
      <alignment horizontal="center" vertical="center"/>
    </xf>
    <xf numFmtId="0" fontId="13" fillId="9" borderId="15" xfId="0" applyFont="1" applyFill="1" applyBorder="1" applyAlignment="1">
      <alignment horizontal="center" vertical="center"/>
    </xf>
    <xf numFmtId="1" fontId="13" fillId="9" borderId="16" xfId="0" applyNumberFormat="1" applyFont="1" applyFill="1" applyBorder="1" applyAlignment="1">
      <alignment horizontal="center" vertical="center" wrapText="1"/>
    </xf>
    <xf numFmtId="0" fontId="5" fillId="9" borderId="16" xfId="0" applyFont="1" applyFill="1" applyBorder="1" applyAlignment="1">
      <alignment horizontal="center" vertical="center" wrapText="1"/>
    </xf>
    <xf numFmtId="175" fontId="13" fillId="9" borderId="16" xfId="0" applyNumberFormat="1" applyFont="1" applyFill="1" applyBorder="1" applyAlignment="1">
      <alignment horizontal="center" vertical="center" wrapText="1"/>
    </xf>
    <xf numFmtId="173" fontId="13" fillId="9" borderId="16" xfId="0" applyNumberFormat="1" applyFont="1" applyFill="1" applyBorder="1" applyAlignment="1">
      <alignment horizontal="center" vertical="center"/>
    </xf>
    <xf numFmtId="0" fontId="13" fillId="9" borderId="1" xfId="0" applyFont="1" applyFill="1" applyBorder="1"/>
    <xf numFmtId="0" fontId="13" fillId="9" borderId="16" xfId="0" applyFont="1" applyFill="1" applyBorder="1"/>
    <xf numFmtId="0" fontId="13" fillId="9" borderId="16" xfId="0" applyFont="1" applyFill="1" applyBorder="1" applyAlignment="1">
      <alignment vertical="center"/>
    </xf>
    <xf numFmtId="173" fontId="13" fillId="9" borderId="16" xfId="0" applyNumberFormat="1" applyFont="1" applyFill="1" applyBorder="1" applyAlignment="1">
      <alignment vertical="center"/>
    </xf>
    <xf numFmtId="0" fontId="13" fillId="0" borderId="16" xfId="0" applyFont="1" applyBorder="1" applyAlignment="1">
      <alignment horizontal="center" vertical="center"/>
    </xf>
    <xf numFmtId="0" fontId="5" fillId="0" borderId="16" xfId="0" applyFont="1" applyBorder="1" applyAlignment="1">
      <alignment vertical="center" wrapText="1"/>
    </xf>
    <xf numFmtId="0" fontId="5" fillId="0" borderId="16" xfId="0" applyFont="1" applyBorder="1" applyAlignment="1">
      <alignment horizontal="center" vertical="center" wrapText="1"/>
    </xf>
    <xf numFmtId="17" fontId="5" fillId="0" borderId="16" xfId="0" applyNumberFormat="1" applyFont="1" applyBorder="1" applyAlignment="1">
      <alignment horizontal="center" vertical="center"/>
    </xf>
    <xf numFmtId="0" fontId="16" fillId="0" borderId="16" xfId="0" applyFont="1" applyBorder="1" applyAlignment="1">
      <alignment horizontal="center" vertical="center"/>
    </xf>
    <xf numFmtId="0" fontId="17" fillId="0" borderId="21" xfId="0" applyFont="1" applyBorder="1" applyAlignment="1">
      <alignment horizontal="left" vertical="center" wrapText="1"/>
    </xf>
    <xf numFmtId="173" fontId="13" fillId="0" borderId="24" xfId="0" applyNumberFormat="1" applyFont="1" applyBorder="1" applyAlignment="1">
      <alignment horizontal="center" vertical="center"/>
    </xf>
    <xf numFmtId="0" fontId="18" fillId="0" borderId="21" xfId="0" applyFont="1" applyBorder="1" applyAlignment="1">
      <alignment horizontal="left" vertical="center" wrapText="1"/>
    </xf>
    <xf numFmtId="17" fontId="13" fillId="0" borderId="16" xfId="0" applyNumberFormat="1" applyFont="1" applyBorder="1" applyAlignment="1">
      <alignment horizontal="center" vertical="center"/>
    </xf>
    <xf numFmtId="173" fontId="13" fillId="8" borderId="16" xfId="0" applyNumberFormat="1" applyFont="1" applyFill="1" applyBorder="1" applyAlignment="1">
      <alignment horizontal="center" vertical="center"/>
    </xf>
    <xf numFmtId="173" fontId="13" fillId="8" borderId="19" xfId="0" applyNumberFormat="1" applyFont="1" applyFill="1" applyBorder="1" applyAlignment="1">
      <alignment horizontal="center" vertical="center"/>
    </xf>
    <xf numFmtId="0" fontId="13" fillId="8" borderId="16" xfId="0" applyFont="1" applyFill="1" applyBorder="1"/>
    <xf numFmtId="0" fontId="13" fillId="8" borderId="16" xfId="0" applyFont="1" applyFill="1" applyBorder="1" applyAlignment="1">
      <alignment vertical="center"/>
    </xf>
    <xf numFmtId="0" fontId="13" fillId="8" borderId="1" xfId="0" applyFont="1" applyFill="1" applyBorder="1"/>
    <xf numFmtId="0" fontId="13" fillId="8" borderId="25" xfId="0" applyFont="1" applyFill="1" applyBorder="1" applyAlignment="1">
      <alignment horizontal="center" vertical="center" wrapText="1"/>
    </xf>
    <xf numFmtId="0" fontId="13" fillId="8" borderId="16" xfId="0" applyFont="1" applyFill="1" applyBorder="1" applyAlignment="1">
      <alignment horizontal="center" vertical="center" wrapText="1"/>
    </xf>
    <xf numFmtId="0" fontId="19" fillId="0" borderId="16" xfId="0" applyFont="1" applyBorder="1" applyAlignment="1">
      <alignment horizontal="left" vertical="center" wrapText="1"/>
    </xf>
    <xf numFmtId="172" fontId="5" fillId="0" borderId="16" xfId="0" applyNumberFormat="1" applyFont="1" applyBorder="1" applyAlignment="1">
      <alignment horizontal="center" vertical="center" wrapText="1"/>
    </xf>
    <xf numFmtId="173" fontId="13" fillId="8" borderId="16" xfId="0" applyNumberFormat="1" applyFont="1" applyFill="1" applyBorder="1" applyAlignment="1">
      <alignment horizontal="right" vertical="center" wrapText="1"/>
    </xf>
    <xf numFmtId="175" fontId="13" fillId="8" borderId="16" xfId="0" applyNumberFormat="1" applyFont="1" applyFill="1" applyBorder="1" applyAlignment="1">
      <alignment horizontal="center" vertical="center" wrapText="1"/>
    </xf>
    <xf numFmtId="0" fontId="13" fillId="8" borderId="15" xfId="0" applyFont="1" applyFill="1" applyBorder="1" applyAlignment="1">
      <alignment horizontal="center" vertical="center" wrapText="1"/>
    </xf>
    <xf numFmtId="17" fontId="13" fillId="8" borderId="15" xfId="0" applyNumberFormat="1" applyFont="1" applyFill="1" applyBorder="1" applyAlignment="1">
      <alignment horizontal="center" vertical="center"/>
    </xf>
    <xf numFmtId="0" fontId="13" fillId="8" borderId="15" xfId="0" applyFont="1" applyFill="1" applyBorder="1" applyAlignment="1">
      <alignment horizontal="center" vertical="center"/>
    </xf>
    <xf numFmtId="1" fontId="13" fillId="8" borderId="16" xfId="0" applyNumberFormat="1" applyFont="1" applyFill="1" applyBorder="1" applyAlignment="1">
      <alignment horizontal="center" vertical="center" wrapText="1"/>
    </xf>
    <xf numFmtId="173" fontId="5" fillId="0" borderId="24" xfId="0" applyNumberFormat="1" applyFont="1" applyBorder="1" applyAlignment="1">
      <alignment horizontal="center" vertical="center"/>
    </xf>
    <xf numFmtId="0" fontId="13" fillId="0" borderId="21" xfId="0" applyFont="1" applyBorder="1" applyAlignment="1">
      <alignment horizontal="left" vertical="center" wrapText="1"/>
    </xf>
    <xf numFmtId="0" fontId="13" fillId="0" borderId="24" xfId="0" applyFont="1" applyBorder="1" applyAlignment="1">
      <alignment horizontal="center" vertical="center" wrapText="1"/>
    </xf>
    <xf numFmtId="175" fontId="13" fillId="0" borderId="24" xfId="0" applyNumberFormat="1" applyFont="1" applyBorder="1" applyAlignment="1">
      <alignment horizontal="center" vertical="center" wrapText="1"/>
    </xf>
    <xf numFmtId="0" fontId="13" fillId="0" borderId="16" xfId="0" applyFont="1" applyBorder="1" applyAlignment="1">
      <alignment horizontal="right" vertical="center" wrapText="1"/>
    </xf>
    <xf numFmtId="173" fontId="13" fillId="0" borderId="0" xfId="0" applyNumberFormat="1" applyFont="1" applyAlignment="1">
      <alignment horizontal="center" vertical="center"/>
    </xf>
    <xf numFmtId="173" fontId="13" fillId="0" borderId="16" xfId="0" applyNumberFormat="1" applyFont="1" applyBorder="1" applyAlignment="1">
      <alignment horizontal="right" vertical="center" wrapText="1"/>
    </xf>
    <xf numFmtId="0" fontId="5" fillId="0" borderId="21" xfId="0" applyFont="1" applyBorder="1" applyAlignment="1">
      <alignment horizontal="center" vertical="center" wrapText="1"/>
    </xf>
    <xf numFmtId="173" fontId="13" fillId="0" borderId="24" xfId="0" applyNumberFormat="1" applyFont="1" applyBorder="1" applyAlignment="1">
      <alignment horizontal="right" vertical="center" wrapText="1"/>
    </xf>
    <xf numFmtId="0" fontId="13" fillId="9" borderId="25" xfId="0" applyFont="1" applyFill="1" applyBorder="1" applyAlignment="1">
      <alignment horizontal="center" vertical="center" wrapText="1"/>
    </xf>
    <xf numFmtId="0" fontId="13" fillId="9" borderId="15" xfId="0" applyFont="1" applyFill="1" applyBorder="1" applyAlignment="1">
      <alignment horizontal="left" vertical="center" wrapText="1"/>
    </xf>
    <xf numFmtId="0" fontId="20" fillId="9" borderId="15" xfId="0" applyFont="1" applyFill="1" applyBorder="1" applyAlignment="1">
      <alignment horizontal="left" vertical="center" wrapText="1"/>
    </xf>
    <xf numFmtId="0" fontId="13" fillId="9" borderId="19" xfId="0" applyFont="1" applyFill="1" applyBorder="1" applyAlignment="1">
      <alignment horizontal="center" vertical="center" wrapText="1"/>
    </xf>
    <xf numFmtId="173" fontId="13" fillId="9" borderId="19" xfId="0" applyNumberFormat="1" applyFont="1" applyFill="1" applyBorder="1" applyAlignment="1">
      <alignment horizontal="right" vertical="center" wrapText="1"/>
    </xf>
    <xf numFmtId="175" fontId="13" fillId="9" borderId="19" xfId="0" applyNumberFormat="1" applyFont="1" applyFill="1" applyBorder="1" applyAlignment="1">
      <alignment horizontal="center" vertical="center" wrapText="1"/>
    </xf>
    <xf numFmtId="174" fontId="13" fillId="9" borderId="16" xfId="0" applyNumberFormat="1" applyFont="1" applyFill="1" applyBorder="1" applyAlignment="1">
      <alignment vertical="center"/>
    </xf>
    <xf numFmtId="0" fontId="13" fillId="9" borderId="16" xfId="0" applyFont="1" applyFill="1" applyBorder="1" applyAlignment="1">
      <alignment vertical="center" wrapText="1"/>
    </xf>
    <xf numFmtId="0" fontId="5" fillId="2" borderId="19" xfId="0" applyFont="1" applyFill="1" applyBorder="1" applyAlignment="1">
      <alignment horizontal="center" vertical="center" textRotation="90"/>
    </xf>
    <xf numFmtId="0" fontId="5" fillId="0" borderId="24" xfId="0" applyFont="1" applyBorder="1" applyAlignment="1">
      <alignment horizontal="center" vertical="center" textRotation="90" wrapText="1"/>
    </xf>
    <xf numFmtId="173" fontId="6" fillId="10" borderId="19" xfId="0" applyNumberFormat="1" applyFont="1" applyFill="1" applyBorder="1" applyAlignment="1">
      <alignment vertical="center" wrapText="1"/>
    </xf>
    <xf numFmtId="172" fontId="6" fillId="10" borderId="19" xfId="0" applyNumberFormat="1" applyFont="1" applyFill="1" applyBorder="1" applyAlignment="1">
      <alignment vertical="center" wrapText="1"/>
    </xf>
    <xf numFmtId="0" fontId="5" fillId="0" borderId="16" xfId="0" applyFont="1" applyBorder="1"/>
    <xf numFmtId="175" fontId="6" fillId="0" borderId="16" xfId="0" applyNumberFormat="1" applyFont="1" applyBorder="1" applyAlignment="1">
      <alignment vertical="center"/>
    </xf>
    <xf numFmtId="0" fontId="5" fillId="0" borderId="16" xfId="0" applyFont="1" applyBorder="1" applyAlignment="1">
      <alignment horizontal="center" vertical="center" textRotation="90" wrapText="1"/>
    </xf>
    <xf numFmtId="173" fontId="6" fillId="11" borderId="16" xfId="0" applyNumberFormat="1" applyFont="1" applyFill="1" applyBorder="1" applyAlignment="1">
      <alignment horizontal="center" vertical="center" wrapText="1"/>
    </xf>
    <xf numFmtId="172" fontId="6" fillId="11" borderId="16" xfId="0" applyNumberFormat="1" applyFont="1" applyFill="1" applyBorder="1" applyAlignment="1">
      <alignment horizontal="left" vertical="center" wrapText="1"/>
    </xf>
    <xf numFmtId="173" fontId="5" fillId="0" borderId="0" xfId="0" applyNumberFormat="1" applyFont="1" applyAlignment="1">
      <alignment horizontal="center" vertical="center"/>
    </xf>
    <xf numFmtId="0" fontId="5" fillId="2" borderId="19" xfId="0" applyFont="1" applyFill="1" applyBorder="1" applyAlignment="1">
      <alignment horizontal="center" vertical="center" textRotation="90" wrapText="1"/>
    </xf>
    <xf numFmtId="173" fontId="6" fillId="12" borderId="16" xfId="0" applyNumberFormat="1" applyFont="1" applyFill="1" applyBorder="1" applyAlignment="1">
      <alignment horizontal="center" vertical="center"/>
    </xf>
    <xf numFmtId="173" fontId="6" fillId="12" borderId="16" xfId="0" applyNumberFormat="1" applyFont="1" applyFill="1" applyBorder="1" applyAlignment="1">
      <alignment horizontal="right" vertical="center" wrapText="1"/>
    </xf>
    <xf numFmtId="173" fontId="5" fillId="0" borderId="0" xfId="0" applyNumberFormat="1" applyFont="1"/>
    <xf numFmtId="173" fontId="6" fillId="13" borderId="16" xfId="0" applyNumberFormat="1" applyFont="1" applyFill="1" applyBorder="1" applyAlignment="1">
      <alignment vertical="center"/>
    </xf>
    <xf numFmtId="0" fontId="5" fillId="0" borderId="0" xfId="0" applyFont="1" applyAlignment="1">
      <alignment horizontal="center" vertical="center"/>
    </xf>
    <xf numFmtId="0" fontId="13" fillId="0" borderId="0" xfId="0" applyFont="1" applyAlignment="1">
      <alignment horizontal="center" vertical="center"/>
    </xf>
    <xf numFmtId="176" fontId="5" fillId="0" borderId="0" xfId="0" applyNumberFormat="1" applyFont="1" applyAlignment="1">
      <alignment horizontal="left" vertical="center"/>
    </xf>
    <xf numFmtId="176" fontId="5" fillId="0" borderId="0" xfId="0" applyNumberFormat="1" applyFont="1" applyAlignment="1">
      <alignment horizontal="center" vertical="center"/>
    </xf>
    <xf numFmtId="176" fontId="5" fillId="2" borderId="1" xfId="0"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xf>
    <xf numFmtId="176" fontId="5" fillId="2" borderId="1" xfId="0" applyNumberFormat="1" applyFont="1" applyFill="1" applyBorder="1" applyAlignment="1">
      <alignment vertical="center"/>
    </xf>
    <xf numFmtId="173" fontId="5" fillId="2" borderId="1" xfId="0" applyNumberFormat="1" applyFont="1" applyFill="1" applyBorder="1" applyAlignment="1">
      <alignment vertical="center"/>
    </xf>
    <xf numFmtId="0" fontId="16" fillId="8" borderId="1" xfId="0" applyFont="1" applyFill="1" applyBorder="1" applyAlignment="1">
      <alignment vertical="center"/>
    </xf>
    <xf numFmtId="0" fontId="13" fillId="8" borderId="1" xfId="0" applyFont="1" applyFill="1" applyBorder="1" applyAlignment="1">
      <alignment vertical="center"/>
    </xf>
    <xf numFmtId="173" fontId="16" fillId="8" borderId="1" xfId="0" applyNumberFormat="1" applyFont="1" applyFill="1" applyBorder="1" applyAlignment="1">
      <alignment vertical="center"/>
    </xf>
    <xf numFmtId="0" fontId="21" fillId="0" borderId="0" xfId="0" applyFont="1"/>
    <xf numFmtId="172" fontId="22" fillId="0" borderId="0" xfId="0" applyNumberFormat="1" applyFont="1"/>
    <xf numFmtId="175" fontId="5" fillId="8" borderId="1" xfId="0" applyNumberFormat="1" applyFont="1" applyFill="1" applyBorder="1" applyAlignment="1">
      <alignment horizontal="center" vertical="center" wrapText="1"/>
    </xf>
    <xf numFmtId="0" fontId="21" fillId="0" borderId="0" xfId="0" applyFont="1" applyAlignment="1">
      <alignment vertical="center"/>
    </xf>
    <xf numFmtId="0" fontId="23" fillId="0" borderId="0" xfId="0" applyFont="1" applyAlignment="1">
      <alignment horizontal="center"/>
    </xf>
    <xf numFmtId="0" fontId="23" fillId="0" borderId="0" xfId="0" applyFont="1"/>
    <xf numFmtId="0" fontId="12" fillId="8" borderId="1" xfId="0" applyFont="1" applyFill="1" applyBorder="1" applyAlignment="1">
      <alignment vertical="center"/>
    </xf>
    <xf numFmtId="0" fontId="23" fillId="0" borderId="0" xfId="0" applyFont="1" applyAlignment="1">
      <alignment vertical="center"/>
    </xf>
    <xf numFmtId="0" fontId="24" fillId="8" borderId="1" xfId="0" applyFont="1" applyFill="1" applyBorder="1" applyAlignment="1">
      <alignment vertical="center" wrapText="1"/>
    </xf>
    <xf numFmtId="176" fontId="5" fillId="0" borderId="0" xfId="0" applyNumberFormat="1" applyFont="1" applyAlignment="1">
      <alignment vertical="center"/>
    </xf>
    <xf numFmtId="173" fontId="5" fillId="0" borderId="0" xfId="0" applyNumberFormat="1" applyFont="1" applyAlignment="1">
      <alignment vertical="center"/>
    </xf>
    <xf numFmtId="0" fontId="5" fillId="2" borderId="1" xfId="0" applyFont="1" applyFill="1" applyBorder="1" applyAlignment="1">
      <alignment horizontal="center" vertical="center"/>
    </xf>
    <xf numFmtId="0" fontId="13" fillId="2" borderId="1" xfId="0" applyFont="1" applyFill="1" applyBorder="1" applyAlignment="1">
      <alignment horizontal="center" vertical="center"/>
    </xf>
    <xf numFmtId="176" fontId="5" fillId="2" borderId="1" xfId="0" applyNumberFormat="1" applyFont="1" applyFill="1" applyBorder="1" applyAlignment="1">
      <alignment horizontal="left" vertical="center"/>
    </xf>
    <xf numFmtId="0" fontId="5" fillId="0" borderId="7" xfId="0" applyFont="1" applyBorder="1" applyAlignment="1">
      <alignment horizontal="center" vertical="center" wrapText="1"/>
    </xf>
    <xf numFmtId="173" fontId="5" fillId="0" borderId="3" xfId="0" applyNumberFormat="1" applyFont="1" applyBorder="1" applyAlignment="1">
      <alignment horizontal="left" vertical="center" wrapText="1"/>
    </xf>
    <xf numFmtId="3" fontId="5" fillId="0" borderId="0" xfId="0" applyNumberFormat="1" applyFont="1" applyAlignment="1">
      <alignment vertical="center"/>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center"/>
    </xf>
    <xf numFmtId="172" fontId="6" fillId="14" borderId="12" xfId="0" applyNumberFormat="1" applyFont="1" applyFill="1" applyBorder="1" applyAlignment="1">
      <alignment horizontal="center" vertical="center" wrapText="1"/>
    </xf>
    <xf numFmtId="0" fontId="6" fillId="6" borderId="34" xfId="0" applyFont="1" applyFill="1" applyBorder="1" applyAlignment="1">
      <alignment horizontal="center" vertical="center"/>
    </xf>
    <xf numFmtId="172" fontId="6" fillId="14" borderId="16" xfId="0" applyNumberFormat="1" applyFont="1" applyFill="1" applyBorder="1" applyAlignment="1">
      <alignment horizontal="center" vertical="center" wrapText="1" readingOrder="1"/>
    </xf>
    <xf numFmtId="172" fontId="6" fillId="14" borderId="15" xfId="0" applyNumberFormat="1" applyFont="1" applyFill="1" applyBorder="1" applyAlignment="1">
      <alignment horizontal="center" vertical="center" wrapText="1" readingOrder="1"/>
    </xf>
    <xf numFmtId="172" fontId="6" fillId="14" borderId="20" xfId="0" applyNumberFormat="1" applyFont="1" applyFill="1" applyBorder="1" applyAlignment="1">
      <alignment horizontal="center" vertical="center" wrapText="1" readingOrder="1"/>
    </xf>
    <xf numFmtId="172" fontId="6" fillId="14" borderId="15" xfId="0" applyNumberFormat="1" applyFont="1" applyFill="1" applyBorder="1" applyAlignment="1">
      <alignment horizontal="center" vertical="center" wrapText="1"/>
    </xf>
    <xf numFmtId="171" fontId="6" fillId="14" borderId="15" xfId="0" applyNumberFormat="1" applyFont="1" applyFill="1" applyBorder="1" applyAlignment="1">
      <alignment horizontal="center" vertical="center" wrapText="1"/>
    </xf>
    <xf numFmtId="0" fontId="6" fillId="14" borderId="15" xfId="0" applyFont="1" applyFill="1" applyBorder="1" applyAlignment="1">
      <alignment horizontal="center" vertical="center"/>
    </xf>
    <xf numFmtId="0" fontId="6" fillId="6" borderId="35" xfId="0" applyFont="1" applyFill="1" applyBorder="1" applyAlignment="1">
      <alignment horizontal="center"/>
    </xf>
    <xf numFmtId="0" fontId="6" fillId="6" borderId="15" xfId="0" applyFont="1" applyFill="1" applyBorder="1" applyAlignment="1">
      <alignment horizontal="center"/>
    </xf>
    <xf numFmtId="0" fontId="6" fillId="6" borderId="15" xfId="0" applyFont="1" applyFill="1" applyBorder="1" applyAlignment="1">
      <alignment horizontal="center" vertical="center"/>
    </xf>
    <xf numFmtId="0" fontId="6" fillId="6" borderId="36" xfId="0" applyFont="1" applyFill="1" applyBorder="1" applyAlignment="1">
      <alignment horizontal="center" vertical="center"/>
    </xf>
    <xf numFmtId="0" fontId="6" fillId="6" borderId="37" xfId="0" applyFont="1" applyFill="1" applyBorder="1" applyAlignment="1">
      <alignment horizontal="center" vertical="center"/>
    </xf>
    <xf numFmtId="174" fontId="10" fillId="5" borderId="16" xfId="0" applyNumberFormat="1" applyFont="1" applyFill="1" applyBorder="1" applyAlignment="1">
      <alignment horizontal="center" vertical="center" wrapText="1"/>
    </xf>
    <xf numFmtId="0" fontId="10" fillId="5" borderId="16" xfId="0" applyFont="1" applyFill="1" applyBorder="1" applyAlignment="1">
      <alignment horizontal="center" vertical="center" wrapText="1"/>
    </xf>
    <xf numFmtId="0" fontId="6" fillId="0" borderId="0" xfId="0" applyFont="1" applyAlignment="1">
      <alignment horizontal="center"/>
    </xf>
    <xf numFmtId="0" fontId="5" fillId="8" borderId="16" xfId="0" applyFont="1" applyFill="1" applyBorder="1" applyAlignment="1">
      <alignment horizontal="center" vertical="center" wrapText="1"/>
    </xf>
    <xf numFmtId="0" fontId="5" fillId="0" borderId="16" xfId="0" applyFont="1" applyBorder="1" applyAlignment="1">
      <alignment horizontal="left" vertical="center" wrapText="1"/>
    </xf>
    <xf numFmtId="177" fontId="5" fillId="0" borderId="16" xfId="0" applyNumberFormat="1" applyFont="1" applyBorder="1" applyAlignment="1">
      <alignment horizontal="right" vertical="center" wrapText="1"/>
    </xf>
    <xf numFmtId="0" fontId="25" fillId="8" borderId="16" xfId="0" applyFont="1" applyFill="1" applyBorder="1" applyAlignment="1">
      <alignment horizontal="center" vertical="center" wrapText="1"/>
    </xf>
    <xf numFmtId="0" fontId="5" fillId="8" borderId="16" xfId="0" applyFont="1" applyFill="1" applyBorder="1" applyAlignment="1">
      <alignment horizontal="center" vertical="center"/>
    </xf>
    <xf numFmtId="1" fontId="5" fillId="8" borderId="16" xfId="0" applyNumberFormat="1" applyFont="1" applyFill="1" applyBorder="1" applyAlignment="1">
      <alignment horizontal="center" vertical="center" wrapText="1"/>
    </xf>
    <xf numFmtId="174" fontId="5" fillId="0" borderId="16" xfId="0" applyNumberFormat="1" applyFont="1" applyBorder="1" applyAlignment="1">
      <alignment horizontal="center" vertical="center" wrapText="1"/>
    </xf>
    <xf numFmtId="178" fontId="5" fillId="8" borderId="16" xfId="0" applyNumberFormat="1" applyFont="1" applyFill="1" applyBorder="1" applyAlignment="1">
      <alignment horizontal="center" vertical="center" wrapText="1"/>
    </xf>
    <xf numFmtId="173" fontId="5" fillId="8" borderId="16" xfId="0" applyNumberFormat="1" applyFont="1" applyFill="1" applyBorder="1" applyAlignment="1">
      <alignment horizontal="left" vertical="center" wrapText="1"/>
    </xf>
    <xf numFmtId="173" fontId="5" fillId="8" borderId="19" xfId="0" applyNumberFormat="1" applyFont="1" applyFill="1" applyBorder="1" applyAlignment="1">
      <alignment horizontal="left" vertical="center" wrapText="1"/>
    </xf>
    <xf numFmtId="0" fontId="5" fillId="0" borderId="16" xfId="0" applyFont="1" applyBorder="1" applyAlignment="1">
      <alignment vertical="center"/>
    </xf>
    <xf numFmtId="0" fontId="5" fillId="4" borderId="16" xfId="0" applyFont="1" applyFill="1" applyBorder="1" applyAlignment="1">
      <alignment horizontal="center" vertical="center"/>
    </xf>
    <xf numFmtId="0" fontId="5" fillId="4" borderId="16" xfId="0" applyFont="1" applyFill="1" applyBorder="1" applyAlignment="1">
      <alignment horizontal="center" vertical="center" wrapText="1"/>
    </xf>
    <xf numFmtId="0" fontId="5" fillId="4" borderId="16" xfId="0" applyFont="1" applyFill="1" applyBorder="1" applyAlignment="1">
      <alignment vertical="center" wrapText="1"/>
    </xf>
    <xf numFmtId="173" fontId="6" fillId="4" borderId="16" xfId="0" applyNumberFormat="1" applyFont="1" applyFill="1" applyBorder="1" applyAlignment="1">
      <alignment vertical="center" wrapText="1"/>
    </xf>
    <xf numFmtId="173" fontId="5" fillId="4" borderId="16" xfId="0" applyNumberFormat="1" applyFont="1" applyFill="1" applyBorder="1" applyAlignment="1">
      <alignment horizontal="left" vertical="center" wrapText="1"/>
    </xf>
    <xf numFmtId="173" fontId="6" fillId="4" borderId="16" xfId="0" applyNumberFormat="1" applyFont="1" applyFill="1" applyBorder="1" applyAlignment="1">
      <alignment horizontal="left" vertical="center"/>
    </xf>
    <xf numFmtId="0" fontId="5" fillId="4" borderId="16" xfId="0" applyFont="1" applyFill="1" applyBorder="1"/>
    <xf numFmtId="173" fontId="5" fillId="4" borderId="16" xfId="0" applyNumberFormat="1" applyFont="1" applyFill="1" applyBorder="1"/>
    <xf numFmtId="0" fontId="5" fillId="8" borderId="16" xfId="0" applyFont="1" applyFill="1" applyBorder="1" applyAlignment="1">
      <alignment horizontal="left" vertical="center" wrapText="1"/>
    </xf>
    <xf numFmtId="177" fontId="5" fillId="8" borderId="16" xfId="0" applyNumberFormat="1" applyFont="1" applyFill="1" applyBorder="1" applyAlignment="1">
      <alignment horizontal="right" vertical="center" wrapText="1"/>
    </xf>
    <xf numFmtId="17" fontId="5" fillId="0" borderId="16" xfId="0" applyNumberFormat="1" applyFont="1" applyBorder="1" applyAlignment="1">
      <alignment horizontal="center" vertical="center" wrapText="1"/>
    </xf>
    <xf numFmtId="0" fontId="5" fillId="8" borderId="16" xfId="0" applyFont="1" applyFill="1" applyBorder="1"/>
    <xf numFmtId="173" fontId="5" fillId="8" borderId="16" xfId="0" applyNumberFormat="1" applyFont="1" applyFill="1" applyBorder="1" applyAlignment="1">
      <alignment vertical="center"/>
    </xf>
    <xf numFmtId="0" fontId="5" fillId="8" borderId="1" xfId="0" applyFont="1" applyFill="1" applyBorder="1"/>
    <xf numFmtId="0" fontId="5" fillId="8" borderId="16" xfId="0" applyFont="1" applyFill="1" applyBorder="1" applyAlignment="1">
      <alignment vertical="center"/>
    </xf>
    <xf numFmtId="0" fontId="5" fillId="8" borderId="16" xfId="0" applyFont="1" applyFill="1" applyBorder="1" applyAlignment="1">
      <alignment vertical="center" wrapText="1"/>
    </xf>
    <xf numFmtId="0" fontId="5" fillId="8" borderId="1" xfId="0" applyFont="1" applyFill="1" applyBorder="1" applyAlignment="1">
      <alignment vertical="center"/>
    </xf>
    <xf numFmtId="0" fontId="5" fillId="4" borderId="1" xfId="0" applyFont="1" applyFill="1" applyBorder="1" applyAlignment="1">
      <alignment horizontal="center" vertical="center"/>
    </xf>
    <xf numFmtId="177" fontId="6" fillId="4" borderId="16" xfId="0" applyNumberFormat="1" applyFont="1" applyFill="1" applyBorder="1" applyAlignment="1">
      <alignment vertical="center" wrapText="1"/>
    </xf>
    <xf numFmtId="173" fontId="5" fillId="4" borderId="16" xfId="0" applyNumberFormat="1" applyFont="1" applyFill="1" applyBorder="1" applyAlignment="1">
      <alignment horizontal="left" vertical="center"/>
    </xf>
    <xf numFmtId="0" fontId="5" fillId="8" borderId="15" xfId="0" applyFont="1" applyFill="1" applyBorder="1" applyAlignment="1">
      <alignment horizontal="center" vertical="center" wrapText="1"/>
    </xf>
    <xf numFmtId="0" fontId="5" fillId="8" borderId="15" xfId="0" applyFont="1" applyFill="1" applyBorder="1" applyAlignment="1">
      <alignment horizontal="left" vertical="center" wrapText="1"/>
    </xf>
    <xf numFmtId="177" fontId="5" fillId="0" borderId="21" xfId="0" applyNumberFormat="1" applyFont="1" applyBorder="1" applyAlignment="1">
      <alignment horizontal="right" vertical="center" wrapText="1"/>
    </xf>
    <xf numFmtId="173" fontId="5" fillId="0" borderId="16" xfId="0" applyNumberFormat="1" applyFont="1" applyBorder="1" applyAlignment="1">
      <alignment vertical="center"/>
    </xf>
    <xf numFmtId="0" fontId="5" fillId="4" borderId="17" xfId="0" applyFont="1" applyFill="1" applyBorder="1" applyAlignment="1">
      <alignment horizontal="center" vertical="center"/>
    </xf>
    <xf numFmtId="0" fontId="5" fillId="4" borderId="12" xfId="0" applyFont="1" applyFill="1" applyBorder="1" applyAlignment="1">
      <alignment horizontal="center" vertical="center"/>
    </xf>
    <xf numFmtId="0" fontId="26" fillId="0" borderId="21" xfId="0" applyFont="1" applyBorder="1" applyAlignment="1">
      <alignment vertical="center" wrapText="1"/>
    </xf>
    <xf numFmtId="178" fontId="5" fillId="0" borderId="16" xfId="0" applyNumberFormat="1" applyFont="1" applyBorder="1" applyAlignment="1">
      <alignment horizontal="center" vertical="center" wrapText="1"/>
    </xf>
    <xf numFmtId="173" fontId="5" fillId="0" borderId="16" xfId="0" applyNumberFormat="1" applyFont="1" applyBorder="1" applyAlignment="1">
      <alignment horizontal="left" vertical="center" wrapText="1"/>
    </xf>
    <xf numFmtId="179" fontId="5" fillId="0" borderId="16" xfId="0" applyNumberFormat="1" applyFont="1" applyBorder="1" applyAlignment="1">
      <alignment vertical="center"/>
    </xf>
    <xf numFmtId="174" fontId="5" fillId="0" borderId="16" xfId="0" applyNumberFormat="1" applyFont="1" applyBorder="1" applyAlignment="1">
      <alignment horizontal="center" vertical="center"/>
    </xf>
    <xf numFmtId="180" fontId="5" fillId="0" borderId="16" xfId="0" applyNumberFormat="1" applyFont="1" applyBorder="1" applyAlignment="1">
      <alignment horizontal="center" vertical="center" wrapText="1"/>
    </xf>
    <xf numFmtId="173" fontId="5" fillId="4" borderId="17" xfId="0" applyNumberFormat="1" applyFont="1" applyFill="1" applyBorder="1" applyAlignment="1">
      <alignment horizontal="left" vertical="center"/>
    </xf>
    <xf numFmtId="179" fontId="5" fillId="4" borderId="16" xfId="0" applyNumberFormat="1" applyFont="1" applyFill="1" applyBorder="1"/>
    <xf numFmtId="0" fontId="27" fillId="0" borderId="16" xfId="0" applyFont="1" applyBorder="1" applyAlignment="1">
      <alignment horizontal="center" vertical="center" wrapText="1"/>
    </xf>
    <xf numFmtId="179" fontId="5" fillId="0" borderId="16" xfId="0" applyNumberFormat="1" applyFont="1" applyBorder="1" applyAlignment="1">
      <alignment horizontal="center" vertical="center"/>
    </xf>
    <xf numFmtId="177" fontId="6" fillId="4" borderId="16" xfId="0" applyNumberFormat="1" applyFont="1" applyFill="1" applyBorder="1" applyAlignment="1">
      <alignment horizontal="right" vertical="center" wrapText="1"/>
    </xf>
    <xf numFmtId="0" fontId="5" fillId="4" borderId="16" xfId="0" applyFont="1" applyFill="1" applyBorder="1" applyAlignment="1">
      <alignment horizontal="left" vertical="center" wrapText="1"/>
    </xf>
    <xf numFmtId="0" fontId="28" fillId="4" borderId="15" xfId="0" applyFont="1" applyFill="1" applyBorder="1" applyAlignment="1">
      <alignment horizontal="center" vertical="center" wrapText="1"/>
    </xf>
    <xf numFmtId="17" fontId="5" fillId="4" borderId="16" xfId="0" applyNumberFormat="1" applyFont="1" applyFill="1" applyBorder="1" applyAlignment="1">
      <alignment horizontal="center" vertical="center" wrapText="1"/>
    </xf>
    <xf numFmtId="1" fontId="5" fillId="4" borderId="16" xfId="0" applyNumberFormat="1" applyFont="1" applyFill="1" applyBorder="1" applyAlignment="1">
      <alignment horizontal="center" vertical="center" wrapText="1"/>
    </xf>
    <xf numFmtId="178" fontId="5" fillId="4" borderId="16" xfId="0" applyNumberFormat="1" applyFont="1" applyFill="1" applyBorder="1" applyAlignment="1">
      <alignment horizontal="center" vertical="center" wrapText="1"/>
    </xf>
    <xf numFmtId="173" fontId="5" fillId="4" borderId="17" xfId="0" applyNumberFormat="1" applyFont="1" applyFill="1" applyBorder="1" applyAlignment="1">
      <alignment horizontal="left" vertical="center" wrapText="1"/>
    </xf>
    <xf numFmtId="17" fontId="5" fillId="8" borderId="16" xfId="0" applyNumberFormat="1" applyFont="1" applyFill="1" applyBorder="1" applyAlignment="1">
      <alignment horizontal="center" vertical="center" wrapText="1"/>
    </xf>
    <xf numFmtId="173" fontId="5" fillId="8" borderId="16" xfId="0" applyNumberFormat="1" applyFont="1" applyFill="1" applyBorder="1" applyAlignment="1">
      <alignment horizontal="left" vertical="center"/>
    </xf>
    <xf numFmtId="173" fontId="5" fillId="8" borderId="17" xfId="0" applyNumberFormat="1" applyFont="1" applyFill="1" applyBorder="1" applyAlignment="1">
      <alignment horizontal="left" vertical="center"/>
    </xf>
    <xf numFmtId="177" fontId="5" fillId="4" borderId="16" xfId="0" applyNumberFormat="1" applyFont="1" applyFill="1" applyBorder="1" applyAlignment="1">
      <alignment horizontal="right" vertical="center" wrapText="1"/>
    </xf>
    <xf numFmtId="0" fontId="29" fillId="4" borderId="16" xfId="0" applyFont="1" applyFill="1" applyBorder="1" applyAlignment="1">
      <alignment horizontal="center" vertical="center" wrapText="1"/>
    </xf>
    <xf numFmtId="173" fontId="5" fillId="8" borderId="17" xfId="0" applyNumberFormat="1" applyFont="1" applyFill="1" applyBorder="1" applyAlignment="1">
      <alignment horizontal="center" vertical="center" wrapText="1"/>
    </xf>
    <xf numFmtId="173" fontId="5" fillId="4" borderId="16" xfId="0" applyNumberFormat="1" applyFont="1" applyFill="1" applyBorder="1" applyAlignment="1">
      <alignment horizontal="center" vertical="center"/>
    </xf>
    <xf numFmtId="173" fontId="5" fillId="4" borderId="17" xfId="0" applyNumberFormat="1"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22" xfId="0" applyFont="1" applyFill="1" applyBorder="1" applyAlignment="1">
      <alignment vertical="center" wrapText="1"/>
    </xf>
    <xf numFmtId="177" fontId="6" fillId="4" borderId="22" xfId="0" applyNumberFormat="1" applyFont="1" applyFill="1" applyBorder="1" applyAlignment="1">
      <alignment vertical="center" wrapText="1"/>
    </xf>
    <xf numFmtId="0" fontId="6" fillId="4" borderId="16" xfId="0" applyFont="1" applyFill="1" applyBorder="1" applyAlignment="1">
      <alignment horizontal="center" vertical="center" wrapText="1"/>
    </xf>
    <xf numFmtId="173" fontId="6" fillId="4" borderId="17" xfId="0" applyNumberFormat="1" applyFont="1" applyFill="1" applyBorder="1" applyAlignment="1">
      <alignment horizontal="left" vertical="center"/>
    </xf>
    <xf numFmtId="181" fontId="5" fillId="0" borderId="16" xfId="0" applyNumberFormat="1" applyFont="1" applyBorder="1" applyAlignment="1">
      <alignment horizontal="left" vertical="center" wrapText="1"/>
    </xf>
    <xf numFmtId="178" fontId="5" fillId="8" borderId="12" xfId="0" applyNumberFormat="1" applyFont="1" applyFill="1" applyBorder="1" applyAlignment="1">
      <alignment horizontal="center" vertical="center" wrapText="1"/>
    </xf>
    <xf numFmtId="168" fontId="5" fillId="0" borderId="16" xfId="0" applyNumberFormat="1" applyFont="1" applyBorder="1" applyAlignment="1">
      <alignment vertical="center"/>
    </xf>
    <xf numFmtId="173" fontId="6" fillId="4" borderId="22" xfId="0" applyNumberFormat="1" applyFont="1" applyFill="1" applyBorder="1" applyAlignment="1">
      <alignment vertical="center" wrapText="1"/>
    </xf>
    <xf numFmtId="0" fontId="5" fillId="4" borderId="1" xfId="0" applyFont="1" applyFill="1" applyBorder="1" applyAlignment="1">
      <alignment horizontal="center" vertical="center" wrapText="1"/>
    </xf>
    <xf numFmtId="178" fontId="5" fillId="4" borderId="12" xfId="0" applyNumberFormat="1" applyFont="1" applyFill="1" applyBorder="1" applyAlignment="1">
      <alignment horizontal="center" vertical="center" wrapText="1"/>
    </xf>
    <xf numFmtId="173" fontId="5" fillId="4" borderId="16" xfId="0" applyNumberFormat="1" applyFont="1" applyFill="1" applyBorder="1" applyAlignment="1">
      <alignment horizontal="center" vertical="center" wrapText="1"/>
    </xf>
    <xf numFmtId="0" fontId="5" fillId="4" borderId="16" xfId="0" applyFont="1" applyFill="1" applyBorder="1" applyAlignment="1">
      <alignment vertical="center"/>
    </xf>
    <xf numFmtId="179" fontId="5" fillId="4" borderId="16" xfId="0" applyNumberFormat="1" applyFont="1" applyFill="1" applyBorder="1" applyAlignment="1">
      <alignment vertical="center"/>
    </xf>
    <xf numFmtId="180" fontId="5" fillId="8" borderId="16" xfId="0" applyNumberFormat="1" applyFont="1" applyFill="1" applyBorder="1"/>
    <xf numFmtId="174" fontId="5" fillId="8" borderId="16" xfId="0" applyNumberFormat="1" applyFont="1" applyFill="1" applyBorder="1" applyAlignment="1">
      <alignment horizontal="center" vertical="center"/>
    </xf>
    <xf numFmtId="180" fontId="5" fillId="0" borderId="16" xfId="0" applyNumberFormat="1" applyFont="1" applyBorder="1"/>
    <xf numFmtId="164" fontId="5" fillId="8" borderId="16" xfId="0" applyNumberFormat="1" applyFont="1" applyFill="1" applyBorder="1"/>
    <xf numFmtId="0" fontId="31" fillId="0" borderId="16" xfId="0" applyFont="1" applyBorder="1" applyAlignment="1">
      <alignment vertical="center" wrapText="1"/>
    </xf>
    <xf numFmtId="173" fontId="5" fillId="0" borderId="16" xfId="0" applyNumberFormat="1" applyFont="1" applyBorder="1"/>
    <xf numFmtId="171" fontId="5" fillId="0" borderId="16" xfId="0" applyNumberFormat="1" applyFont="1" applyBorder="1" applyAlignment="1">
      <alignment vertical="center" wrapText="1"/>
    </xf>
    <xf numFmtId="171" fontId="5" fillId="0" borderId="16" xfId="0" applyNumberFormat="1" applyFont="1" applyBorder="1"/>
    <xf numFmtId="0" fontId="5" fillId="0" borderId="21" xfId="0" applyFont="1" applyBorder="1" applyAlignment="1">
      <alignment horizontal="left" vertical="center" wrapText="1"/>
    </xf>
    <xf numFmtId="3" fontId="5" fillId="8" borderId="15" xfId="0" applyNumberFormat="1" applyFont="1" applyFill="1" applyBorder="1" applyAlignment="1">
      <alignment horizontal="left" vertical="center" wrapText="1"/>
    </xf>
    <xf numFmtId="0" fontId="5" fillId="0" borderId="21" xfId="0" applyFont="1" applyBorder="1" applyAlignment="1">
      <alignment vertical="center" wrapText="1"/>
    </xf>
    <xf numFmtId="0" fontId="32" fillId="8" borderId="15" xfId="0" applyFont="1" applyFill="1" applyBorder="1" applyAlignment="1">
      <alignment horizontal="center" vertical="center" wrapText="1"/>
    </xf>
    <xf numFmtId="0" fontId="5" fillId="0" borderId="23" xfId="0" applyFont="1" applyBorder="1" applyAlignment="1">
      <alignment vertical="center" wrapText="1"/>
    </xf>
    <xf numFmtId="17" fontId="5" fillId="8" borderId="15" xfId="0" applyNumberFormat="1" applyFont="1" applyFill="1" applyBorder="1" applyAlignment="1">
      <alignment horizontal="center" vertical="center" wrapText="1"/>
    </xf>
    <xf numFmtId="1" fontId="5" fillId="8" borderId="15" xfId="0" applyNumberFormat="1" applyFont="1" applyFill="1" applyBorder="1" applyAlignment="1">
      <alignment horizontal="center" vertical="center" wrapText="1"/>
    </xf>
    <xf numFmtId="17" fontId="5" fillId="0" borderId="21" xfId="0" applyNumberFormat="1" applyFont="1" applyBorder="1" applyAlignment="1">
      <alignment horizontal="center" vertical="center" wrapText="1"/>
    </xf>
    <xf numFmtId="178" fontId="5" fillId="0" borderId="21" xfId="0" applyNumberFormat="1" applyFont="1" applyBorder="1" applyAlignment="1">
      <alignment horizontal="center" vertical="center" wrapText="1"/>
    </xf>
    <xf numFmtId="173" fontId="5" fillId="0" borderId="21" xfId="0" applyNumberFormat="1" applyFont="1" applyBorder="1" applyAlignment="1">
      <alignment horizontal="center" vertical="center" wrapText="1"/>
    </xf>
    <xf numFmtId="175" fontId="5" fillId="0" borderId="21" xfId="0" applyNumberFormat="1" applyFont="1" applyBorder="1" applyAlignment="1">
      <alignment horizontal="center" vertical="center" wrapText="1"/>
    </xf>
    <xf numFmtId="173" fontId="5" fillId="8" borderId="15" xfId="0" applyNumberFormat="1" applyFont="1" applyFill="1" applyBorder="1" applyAlignment="1">
      <alignment horizontal="left" vertical="center"/>
    </xf>
    <xf numFmtId="173" fontId="5" fillId="8" borderId="20" xfId="0" applyNumberFormat="1" applyFont="1" applyFill="1" applyBorder="1" applyAlignment="1">
      <alignment horizontal="left" vertical="center"/>
    </xf>
    <xf numFmtId="173" fontId="5" fillId="8" borderId="17" xfId="0" applyNumberFormat="1" applyFont="1" applyFill="1" applyBorder="1" applyAlignment="1">
      <alignment horizontal="left" vertical="center" wrapText="1"/>
    </xf>
    <xf numFmtId="0" fontId="33" fillId="4" borderId="15" xfId="0" applyFont="1" applyFill="1" applyBorder="1" applyAlignment="1">
      <alignment vertical="center" wrapText="1"/>
    </xf>
    <xf numFmtId="174" fontId="34" fillId="0" borderId="39" xfId="0" applyNumberFormat="1" applyFont="1" applyBorder="1" applyAlignment="1">
      <alignment horizontal="left" vertical="top" wrapText="1"/>
    </xf>
    <xf numFmtId="173" fontId="5" fillId="8" borderId="12" xfId="0" applyNumberFormat="1" applyFont="1" applyFill="1" applyBorder="1" applyAlignment="1">
      <alignment horizontal="left" vertical="center" wrapText="1"/>
    </xf>
    <xf numFmtId="172" fontId="5" fillId="8" borderId="16" xfId="0" applyNumberFormat="1" applyFont="1" applyFill="1" applyBorder="1" applyAlignment="1">
      <alignment horizontal="center" vertical="center" wrapText="1" readingOrder="1"/>
    </xf>
    <xf numFmtId="0" fontId="5" fillId="8" borderId="15" xfId="0" applyFont="1" applyFill="1" applyBorder="1" applyAlignment="1">
      <alignment vertical="center" wrapText="1"/>
    </xf>
    <xf numFmtId="0" fontId="5" fillId="4" borderId="15" xfId="0" applyFont="1" applyFill="1" applyBorder="1" applyAlignment="1">
      <alignment vertical="center" wrapText="1"/>
    </xf>
    <xf numFmtId="173" fontId="5" fillId="0" borderId="16" xfId="0" applyNumberFormat="1" applyFont="1" applyBorder="1" applyAlignment="1">
      <alignment horizontal="left" vertical="center"/>
    </xf>
    <xf numFmtId="173" fontId="5" fillId="0" borderId="3" xfId="0" applyNumberFormat="1" applyFont="1" applyBorder="1" applyAlignment="1">
      <alignment horizontal="left" vertical="center"/>
    </xf>
    <xf numFmtId="3" fontId="5" fillId="0" borderId="16" xfId="0" applyNumberFormat="1" applyFont="1" applyBorder="1" applyAlignment="1">
      <alignment horizontal="right" vertical="center"/>
    </xf>
    <xf numFmtId="171" fontId="5" fillId="0" borderId="16" xfId="0" applyNumberFormat="1" applyFont="1" applyBorder="1" applyAlignment="1">
      <alignment vertical="center"/>
    </xf>
    <xf numFmtId="0" fontId="5" fillId="0" borderId="16" xfId="0" applyFont="1" applyBorder="1" applyAlignment="1">
      <alignment horizontal="center" vertical="center" wrapText="1" readingOrder="1"/>
    </xf>
    <xf numFmtId="0" fontId="35" fillId="0" borderId="16" xfId="0" applyFont="1" applyBorder="1" applyAlignment="1">
      <alignment horizontal="center" vertical="center" wrapText="1"/>
    </xf>
    <xf numFmtId="49" fontId="5" fillId="0" borderId="16" xfId="0" applyNumberFormat="1" applyFont="1" applyBorder="1" applyAlignment="1">
      <alignment horizontal="center" vertical="center" wrapText="1"/>
    </xf>
    <xf numFmtId="177" fontId="5" fillId="0" borderId="16" xfId="0" applyNumberFormat="1" applyFont="1" applyBorder="1" applyAlignment="1">
      <alignment vertical="center" wrapText="1"/>
    </xf>
    <xf numFmtId="3" fontId="5" fillId="10" borderId="1" xfId="0" applyNumberFormat="1" applyFont="1" applyFill="1" applyBorder="1" applyAlignment="1">
      <alignment vertical="center"/>
    </xf>
    <xf numFmtId="0" fontId="5" fillId="10" borderId="1" xfId="0" applyFont="1" applyFill="1" applyBorder="1"/>
    <xf numFmtId="0" fontId="5" fillId="10" borderId="1" xfId="0" applyFont="1" applyFill="1" applyBorder="1" applyAlignment="1">
      <alignment vertical="center"/>
    </xf>
    <xf numFmtId="173" fontId="6" fillId="4" borderId="17" xfId="0" applyNumberFormat="1" applyFont="1" applyFill="1" applyBorder="1" applyAlignment="1">
      <alignment vertical="center" wrapText="1"/>
    </xf>
    <xf numFmtId="49" fontId="5" fillId="8" borderId="16" xfId="0" applyNumberFormat="1" applyFont="1" applyFill="1" applyBorder="1" applyAlignment="1">
      <alignment horizontal="center" vertical="center" wrapText="1"/>
    </xf>
    <xf numFmtId="49" fontId="5" fillId="0" borderId="24" xfId="0" applyNumberFormat="1" applyFont="1" applyBorder="1" applyAlignment="1">
      <alignment horizontal="center" vertical="center" wrapText="1"/>
    </xf>
    <xf numFmtId="0" fontId="5" fillId="0" borderId="24" xfId="0" applyFont="1" applyBorder="1" applyAlignment="1">
      <alignment horizontal="center" vertical="center" wrapText="1"/>
    </xf>
    <xf numFmtId="0" fontId="5" fillId="0" borderId="24" xfId="0" applyFont="1" applyBorder="1" applyAlignment="1">
      <alignment vertical="center" wrapText="1"/>
    </xf>
    <xf numFmtId="171" fontId="5" fillId="0" borderId="16" xfId="0" applyNumberFormat="1" applyFont="1" applyBorder="1" applyAlignment="1">
      <alignment horizontal="right" vertical="center" wrapText="1"/>
    </xf>
    <xf numFmtId="0" fontId="5" fillId="15" borderId="16" xfId="0" applyFont="1" applyFill="1" applyBorder="1" applyAlignment="1">
      <alignment horizontal="center" vertical="center"/>
    </xf>
    <xf numFmtId="0" fontId="5" fillId="15" borderId="19" xfId="0" applyFont="1" applyFill="1" applyBorder="1" applyAlignment="1">
      <alignment horizontal="center" vertical="center" wrapText="1"/>
    </xf>
    <xf numFmtId="0" fontId="5" fillId="15" borderId="19" xfId="0" applyFont="1" applyFill="1" applyBorder="1" applyAlignment="1">
      <alignment vertical="center" wrapText="1"/>
    </xf>
    <xf numFmtId="177" fontId="6" fillId="15" borderId="19" xfId="0" applyNumberFormat="1" applyFont="1" applyFill="1" applyBorder="1" applyAlignment="1">
      <alignment vertical="center" wrapText="1"/>
    </xf>
    <xf numFmtId="0" fontId="6" fillId="15" borderId="16" xfId="0" applyFont="1" applyFill="1" applyBorder="1" applyAlignment="1">
      <alignment horizontal="center" vertical="center" wrapText="1"/>
    </xf>
    <xf numFmtId="173" fontId="6" fillId="15" borderId="16" xfId="0" applyNumberFormat="1" applyFont="1" applyFill="1" applyBorder="1" applyAlignment="1">
      <alignment horizontal="left" vertical="center"/>
    </xf>
    <xf numFmtId="173" fontId="6" fillId="15" borderId="17" xfId="0" applyNumberFormat="1" applyFont="1" applyFill="1" applyBorder="1" applyAlignment="1">
      <alignment horizontal="left" vertical="center"/>
    </xf>
    <xf numFmtId="173" fontId="5" fillId="15" borderId="16" xfId="0" applyNumberFormat="1" applyFont="1" applyFill="1" applyBorder="1" applyAlignment="1">
      <alignment horizontal="left" vertical="center" wrapText="1"/>
    </xf>
    <xf numFmtId="49" fontId="5" fillId="0" borderId="16" xfId="0" applyNumberFormat="1" applyFont="1" applyBorder="1" applyAlignment="1">
      <alignment horizontal="center" vertical="center"/>
    </xf>
    <xf numFmtId="171" fontId="5" fillId="8" borderId="16" xfId="0" applyNumberFormat="1" applyFont="1" applyFill="1" applyBorder="1" applyAlignment="1">
      <alignment horizontal="right" vertical="center" wrapText="1"/>
    </xf>
    <xf numFmtId="0" fontId="36" fillId="0" borderId="16" xfId="0" applyFont="1" applyBorder="1" applyAlignment="1">
      <alignment horizontal="center" vertical="center" wrapText="1"/>
    </xf>
    <xf numFmtId="173" fontId="6" fillId="0" borderId="16" xfId="0" applyNumberFormat="1" applyFont="1" applyBorder="1" applyAlignment="1">
      <alignment horizontal="left" vertical="center"/>
    </xf>
    <xf numFmtId="173" fontId="6" fillId="0" borderId="3" xfId="0" applyNumberFormat="1" applyFont="1" applyBorder="1" applyAlignment="1">
      <alignment horizontal="left" vertical="center"/>
    </xf>
    <xf numFmtId="0" fontId="5" fillId="4" borderId="19" xfId="0" applyFont="1" applyFill="1" applyBorder="1" applyAlignment="1">
      <alignment horizontal="center" vertical="center" wrapText="1"/>
    </xf>
    <xf numFmtId="0" fontId="5" fillId="4" borderId="19" xfId="0" applyFont="1" applyFill="1" applyBorder="1" applyAlignment="1">
      <alignment vertical="center" wrapText="1"/>
    </xf>
    <xf numFmtId="177" fontId="6" fillId="4" borderId="19" xfId="0" applyNumberFormat="1" applyFont="1" applyFill="1" applyBorder="1" applyAlignment="1">
      <alignment vertical="center" wrapText="1"/>
    </xf>
    <xf numFmtId="177" fontId="5" fillId="8" borderId="16" xfId="0" applyNumberFormat="1" applyFont="1" applyFill="1" applyBorder="1" applyAlignment="1">
      <alignment horizontal="center" vertical="center" wrapText="1"/>
    </xf>
    <xf numFmtId="0" fontId="37" fillId="8" borderId="16" xfId="0" applyFont="1" applyFill="1" applyBorder="1" applyAlignment="1">
      <alignment vertical="center" wrapText="1"/>
    </xf>
    <xf numFmtId="0" fontId="5" fillId="4" borderId="1" xfId="0" applyFont="1" applyFill="1" applyBorder="1" applyAlignment="1">
      <alignment vertical="center"/>
    </xf>
    <xf numFmtId="177" fontId="6" fillId="4" borderId="1" xfId="0" applyNumberFormat="1" applyFont="1" applyFill="1" applyBorder="1" applyAlignment="1">
      <alignment vertical="center"/>
    </xf>
    <xf numFmtId="0" fontId="6" fillId="4" borderId="43" xfId="0" applyFont="1" applyFill="1" applyBorder="1" applyAlignment="1">
      <alignment horizontal="center" vertical="center" wrapText="1"/>
    </xf>
    <xf numFmtId="173" fontId="6" fillId="4" borderId="12" xfId="0" applyNumberFormat="1" applyFont="1" applyFill="1" applyBorder="1" applyAlignment="1">
      <alignment vertical="center" wrapText="1"/>
    </xf>
    <xf numFmtId="0" fontId="5" fillId="8" borderId="19" xfId="0" applyFont="1" applyFill="1" applyBorder="1" applyAlignment="1">
      <alignment horizontal="center" vertical="center" wrapText="1"/>
    </xf>
    <xf numFmtId="177" fontId="5" fillId="0" borderId="24" xfId="0" applyNumberFormat="1" applyFont="1" applyBorder="1" applyAlignment="1">
      <alignment horizontal="center" vertical="center" wrapText="1"/>
    </xf>
    <xf numFmtId="177" fontId="5" fillId="0" borderId="24" xfId="0" applyNumberFormat="1" applyFont="1" applyBorder="1" applyAlignment="1">
      <alignment vertical="center" wrapText="1"/>
    </xf>
    <xf numFmtId="177" fontId="5" fillId="0" borderId="23" xfId="0" applyNumberFormat="1" applyFont="1" applyBorder="1" applyAlignment="1">
      <alignment horizontal="right" vertical="center" wrapText="1"/>
    </xf>
    <xf numFmtId="3" fontId="5" fillId="8" borderId="19" xfId="0" applyNumberFormat="1" applyFont="1" applyFill="1" applyBorder="1" applyAlignment="1">
      <alignment horizontal="left" vertical="center" wrapText="1"/>
    </xf>
    <xf numFmtId="0" fontId="5" fillId="0" borderId="23" xfId="0" applyFont="1" applyBorder="1" applyAlignment="1">
      <alignment horizontal="center" vertical="center" wrapText="1"/>
    </xf>
    <xf numFmtId="0" fontId="38" fillId="8" borderId="19" xfId="0" applyFont="1" applyFill="1" applyBorder="1" applyAlignment="1">
      <alignment horizontal="center" vertical="center" wrapText="1"/>
    </xf>
    <xf numFmtId="17" fontId="5" fillId="8" borderId="19" xfId="0" applyNumberFormat="1" applyFont="1" applyFill="1" applyBorder="1" applyAlignment="1">
      <alignment horizontal="center" vertical="center" wrapText="1"/>
    </xf>
    <xf numFmtId="1" fontId="5" fillId="8" borderId="19" xfId="0" applyNumberFormat="1" applyFont="1" applyFill="1" applyBorder="1" applyAlignment="1">
      <alignment horizontal="center" vertical="center" wrapText="1"/>
    </xf>
    <xf numFmtId="17" fontId="5" fillId="0" borderId="24" xfId="0" applyNumberFormat="1" applyFont="1" applyBorder="1" applyAlignment="1">
      <alignment horizontal="center" vertical="center" wrapText="1"/>
    </xf>
    <xf numFmtId="178" fontId="5" fillId="0" borderId="24" xfId="0" applyNumberFormat="1" applyFont="1" applyBorder="1" applyAlignment="1">
      <alignment horizontal="center" vertical="center" wrapText="1"/>
    </xf>
    <xf numFmtId="173" fontId="5" fillId="0" borderId="24" xfId="0" applyNumberFormat="1" applyFont="1" applyBorder="1" applyAlignment="1">
      <alignment horizontal="center" vertical="center" wrapText="1"/>
    </xf>
    <xf numFmtId="175" fontId="5" fillId="0" borderId="24" xfId="0" applyNumberFormat="1" applyFont="1" applyBorder="1" applyAlignment="1">
      <alignment horizontal="center" vertical="center" wrapText="1"/>
    </xf>
    <xf numFmtId="173" fontId="5" fillId="8" borderId="19" xfId="0" applyNumberFormat="1" applyFont="1" applyFill="1" applyBorder="1" applyAlignment="1">
      <alignment horizontal="left" vertical="center"/>
    </xf>
    <xf numFmtId="173" fontId="5" fillId="8" borderId="44" xfId="0" applyNumberFormat="1" applyFont="1" applyFill="1" applyBorder="1" applyAlignment="1">
      <alignment horizontal="left" vertical="center"/>
    </xf>
    <xf numFmtId="166" fontId="5" fillId="0" borderId="16" xfId="0" applyNumberFormat="1" applyFont="1" applyBorder="1" applyAlignment="1">
      <alignment vertical="center"/>
    </xf>
    <xf numFmtId="168" fontId="34" fillId="0" borderId="39" xfId="0" applyNumberFormat="1" applyFont="1" applyBorder="1" applyAlignment="1">
      <alignment horizontal="center" vertical="top" wrapText="1"/>
    </xf>
    <xf numFmtId="177" fontId="5" fillId="4" borderId="16" xfId="0" applyNumberFormat="1" applyFont="1" applyFill="1" applyBorder="1" applyAlignment="1">
      <alignment horizontal="center" vertical="center" wrapText="1"/>
    </xf>
    <xf numFmtId="177" fontId="5" fillId="4" borderId="16" xfId="0" applyNumberFormat="1" applyFont="1" applyFill="1" applyBorder="1" applyAlignment="1">
      <alignment vertical="center" wrapText="1"/>
    </xf>
    <xf numFmtId="177" fontId="6" fillId="4" borderId="15" xfId="0" applyNumberFormat="1" applyFont="1" applyFill="1" applyBorder="1" applyAlignment="1">
      <alignment horizontal="right" vertical="center" wrapText="1"/>
    </xf>
    <xf numFmtId="3" fontId="5" fillId="4" borderId="16" xfId="0" applyNumberFormat="1" applyFont="1" applyFill="1" applyBorder="1" applyAlignment="1">
      <alignment horizontal="left" vertical="center" wrapText="1"/>
    </xf>
    <xf numFmtId="0" fontId="5" fillId="4" borderId="15" xfId="0" applyFont="1" applyFill="1" applyBorder="1" applyAlignment="1">
      <alignment horizontal="center" vertical="center" wrapText="1"/>
    </xf>
    <xf numFmtId="175" fontId="5" fillId="4" borderId="16" xfId="0" applyNumberFormat="1" applyFont="1" applyFill="1" applyBorder="1" applyAlignment="1">
      <alignment horizontal="center" vertical="center" wrapText="1"/>
    </xf>
    <xf numFmtId="3" fontId="5" fillId="8" borderId="16" xfId="0" applyNumberFormat="1" applyFont="1" applyFill="1" applyBorder="1" applyAlignment="1">
      <alignment horizontal="left" vertical="center" wrapText="1"/>
    </xf>
    <xf numFmtId="175" fontId="5" fillId="0" borderId="16" xfId="0" applyNumberFormat="1" applyFont="1" applyBorder="1" applyAlignment="1">
      <alignment horizontal="center" vertical="center" wrapText="1"/>
    </xf>
    <xf numFmtId="179" fontId="5" fillId="0" borderId="16" xfId="0" applyNumberFormat="1" applyFont="1" applyBorder="1"/>
    <xf numFmtId="179" fontId="5" fillId="4" borderId="16" xfId="0" applyNumberFormat="1" applyFont="1" applyFill="1" applyBorder="1" applyAlignment="1">
      <alignment horizontal="center" vertical="center"/>
    </xf>
    <xf numFmtId="0" fontId="5" fillId="8" borderId="12" xfId="0" applyFont="1" applyFill="1" applyBorder="1" applyAlignment="1">
      <alignment horizontal="center" vertical="center" wrapText="1"/>
    </xf>
    <xf numFmtId="177" fontId="5" fillId="8" borderId="15" xfId="0" applyNumberFormat="1" applyFont="1" applyFill="1" applyBorder="1" applyAlignment="1">
      <alignment horizontal="right" vertical="center" wrapText="1"/>
    </xf>
    <xf numFmtId="173" fontId="5" fillId="8" borderId="16" xfId="0" applyNumberFormat="1" applyFont="1" applyFill="1" applyBorder="1" applyAlignment="1">
      <alignment horizontal="center" vertical="center" wrapText="1"/>
    </xf>
    <xf numFmtId="175" fontId="5" fillId="8" borderId="16" xfId="0" applyNumberFormat="1" applyFont="1" applyFill="1" applyBorder="1" applyAlignment="1">
      <alignment horizontal="center" vertical="center" wrapText="1"/>
    </xf>
    <xf numFmtId="3" fontId="5" fillId="8" borderId="1" xfId="0" applyNumberFormat="1" applyFont="1" applyFill="1" applyBorder="1" applyAlignment="1">
      <alignment vertical="center"/>
    </xf>
    <xf numFmtId="173" fontId="5" fillId="8" borderId="1" xfId="0" applyNumberFormat="1" applyFont="1" applyFill="1" applyBorder="1" applyAlignment="1">
      <alignment vertical="center"/>
    </xf>
    <xf numFmtId="0" fontId="6" fillId="4" borderId="46" xfId="0" applyFont="1" applyFill="1" applyBorder="1" applyAlignment="1">
      <alignment horizontal="center" vertical="center" wrapText="1"/>
    </xf>
    <xf numFmtId="175" fontId="5" fillId="0" borderId="16" xfId="0" applyNumberFormat="1" applyFont="1" applyBorder="1" applyAlignment="1">
      <alignment vertical="center" wrapText="1"/>
    </xf>
    <xf numFmtId="173" fontId="6" fillId="4" borderId="15" xfId="0" applyNumberFormat="1" applyFont="1" applyFill="1" applyBorder="1" applyAlignment="1">
      <alignment vertical="center" wrapText="1"/>
    </xf>
    <xf numFmtId="173" fontId="6" fillId="4" borderId="16" xfId="0" applyNumberFormat="1" applyFont="1" applyFill="1" applyBorder="1" applyAlignment="1">
      <alignment horizontal="center" vertical="center" wrapText="1"/>
    </xf>
    <xf numFmtId="177" fontId="6" fillId="16" borderId="16" xfId="0" applyNumberFormat="1" applyFont="1" applyFill="1" applyBorder="1" applyAlignment="1">
      <alignment vertical="center" wrapText="1"/>
    </xf>
    <xf numFmtId="0" fontId="6" fillId="16" borderId="50" xfId="0" applyFont="1" applyFill="1" applyBorder="1" applyAlignment="1">
      <alignment horizontal="center" vertical="center" wrapText="1"/>
    </xf>
    <xf numFmtId="173" fontId="6" fillId="7" borderId="16" xfId="0" applyNumberFormat="1" applyFont="1" applyFill="1" applyBorder="1" applyAlignment="1">
      <alignment horizontal="left" vertical="center"/>
    </xf>
    <xf numFmtId="0" fontId="5" fillId="7" borderId="16" xfId="0" applyFont="1" applyFill="1" applyBorder="1" applyAlignment="1">
      <alignment horizontal="center" vertical="center" wrapText="1"/>
    </xf>
    <xf numFmtId="173" fontId="6" fillId="7" borderId="17" xfId="0" applyNumberFormat="1" applyFont="1" applyFill="1" applyBorder="1" applyAlignment="1">
      <alignment horizontal="left" vertical="center"/>
    </xf>
    <xf numFmtId="3" fontId="5" fillId="0" borderId="16" xfId="0" applyNumberFormat="1" applyFont="1" applyBorder="1" applyAlignment="1">
      <alignment horizontal="right" vertical="center" wrapText="1"/>
    </xf>
    <xf numFmtId="0" fontId="24" fillId="2" borderId="1" xfId="0" applyFont="1" applyFill="1" applyBorder="1" applyAlignment="1">
      <alignment vertical="center"/>
    </xf>
    <xf numFmtId="0" fontId="24" fillId="0" borderId="0" xfId="0" applyFont="1"/>
    <xf numFmtId="0" fontId="12" fillId="8" borderId="18" xfId="0" applyFont="1" applyFill="1" applyBorder="1"/>
    <xf numFmtId="0" fontId="12" fillId="8" borderId="1" xfId="0" applyFont="1" applyFill="1" applyBorder="1"/>
    <xf numFmtId="173" fontId="24" fillId="2" borderId="1" xfId="0" applyNumberFormat="1" applyFont="1" applyFill="1" applyBorder="1" applyAlignment="1">
      <alignment vertical="center"/>
    </xf>
    <xf numFmtId="175" fontId="24" fillId="0" borderId="0" xfId="0" applyNumberFormat="1" applyFont="1" applyAlignment="1">
      <alignment vertical="center" wrapText="1"/>
    </xf>
    <xf numFmtId="3" fontId="24" fillId="0" borderId="0" xfId="0" applyNumberFormat="1" applyFont="1" applyAlignment="1">
      <alignment horizontal="right" vertical="center"/>
    </xf>
    <xf numFmtId="3" fontId="24" fillId="0" borderId="0" xfId="0" applyNumberFormat="1" applyFont="1" applyAlignment="1">
      <alignment vertical="center"/>
    </xf>
    <xf numFmtId="173" fontId="24" fillId="0" borderId="16" xfId="0" applyNumberFormat="1" applyFont="1" applyBorder="1" applyAlignment="1">
      <alignment horizontal="center" vertical="center"/>
    </xf>
    <xf numFmtId="0" fontId="24" fillId="0" borderId="0" xfId="0" applyFont="1" applyAlignment="1">
      <alignment vertical="center"/>
    </xf>
    <xf numFmtId="173" fontId="24" fillId="0" borderId="24" xfId="0" applyNumberFormat="1" applyFont="1" applyBorder="1" applyAlignment="1">
      <alignment horizontal="center" vertical="center"/>
    </xf>
    <xf numFmtId="173" fontId="24" fillId="8" borderId="19" xfId="0" applyNumberFormat="1" applyFont="1" applyFill="1" applyBorder="1" applyAlignment="1">
      <alignment horizontal="center" vertical="center"/>
    </xf>
    <xf numFmtId="173" fontId="24" fillId="8" borderId="19" xfId="0" applyNumberFormat="1" applyFont="1" applyFill="1" applyBorder="1" applyAlignment="1">
      <alignment horizontal="center" vertical="center" wrapText="1"/>
    </xf>
    <xf numFmtId="0" fontId="24" fillId="8" borderId="1" xfId="0" applyFont="1" applyFill="1" applyBorder="1" applyAlignment="1">
      <alignment vertical="center"/>
    </xf>
    <xf numFmtId="173" fontId="24" fillId="0" borderId="0" xfId="0" applyNumberFormat="1" applyFont="1" applyAlignment="1">
      <alignment horizontal="right"/>
    </xf>
    <xf numFmtId="0" fontId="24" fillId="0" borderId="0" xfId="0" applyFont="1" applyAlignment="1">
      <alignment horizontal="right"/>
    </xf>
    <xf numFmtId="0" fontId="24" fillId="0" borderId="0" xfId="0" applyFont="1" applyAlignment="1">
      <alignment horizontal="center" vertical="center"/>
    </xf>
    <xf numFmtId="0" fontId="24" fillId="8" borderId="1" xfId="0" applyFont="1" applyFill="1" applyBorder="1" applyAlignment="1">
      <alignment horizontal="center" vertical="center"/>
    </xf>
    <xf numFmtId="0" fontId="5" fillId="8" borderId="1" xfId="0" applyFont="1" applyFill="1" applyBorder="1" applyAlignment="1">
      <alignment horizontal="center" vertical="center" wrapText="1"/>
    </xf>
    <xf numFmtId="0" fontId="5" fillId="8" borderId="1" xfId="0" applyFont="1" applyFill="1" applyBorder="1" applyAlignment="1">
      <alignment vertical="center" wrapText="1"/>
    </xf>
    <xf numFmtId="0" fontId="5" fillId="8" borderId="1" xfId="0" applyFont="1" applyFill="1" applyBorder="1" applyAlignment="1">
      <alignment horizontal="center" vertical="center"/>
    </xf>
    <xf numFmtId="177" fontId="5" fillId="8" borderId="1" xfId="0" applyNumberFormat="1" applyFont="1" applyFill="1" applyBorder="1" applyAlignment="1">
      <alignment vertical="center"/>
    </xf>
    <xf numFmtId="177" fontId="5" fillId="0" borderId="0" xfId="0" applyNumberFormat="1" applyFont="1"/>
    <xf numFmtId="171" fontId="5" fillId="0" borderId="16" xfId="0" applyNumberFormat="1" applyFont="1" applyBorder="1" applyAlignment="1">
      <alignment horizontal="center" vertical="center" wrapText="1"/>
    </xf>
    <xf numFmtId="0" fontId="6" fillId="0" borderId="16" xfId="0" applyFont="1" applyBorder="1" applyAlignment="1">
      <alignment horizontal="center" vertical="center" wrapText="1"/>
    </xf>
    <xf numFmtId="177" fontId="5" fillId="4" borderId="19" xfId="0" applyNumberFormat="1" applyFont="1" applyFill="1" applyBorder="1" applyAlignment="1">
      <alignment vertical="center" wrapText="1"/>
    </xf>
    <xf numFmtId="172" fontId="5" fillId="8" borderId="1" xfId="0" applyNumberFormat="1" applyFont="1" applyFill="1" applyBorder="1" applyAlignment="1">
      <alignment vertical="center"/>
    </xf>
    <xf numFmtId="172" fontId="5" fillId="3" borderId="1" xfId="0" applyNumberFormat="1" applyFont="1" applyFill="1" applyBorder="1" applyAlignment="1">
      <alignment vertical="center"/>
    </xf>
    <xf numFmtId="172" fontId="5" fillId="8" borderId="1" xfId="0" applyNumberFormat="1" applyFont="1" applyFill="1" applyBorder="1" applyAlignment="1">
      <alignment vertical="center" wrapText="1"/>
    </xf>
    <xf numFmtId="172" fontId="6" fillId="14" borderId="18" xfId="0" applyNumberFormat="1" applyFont="1" applyFill="1" applyBorder="1" applyAlignment="1">
      <alignment horizontal="center" vertical="center" wrapText="1"/>
    </xf>
    <xf numFmtId="172" fontId="5" fillId="0" borderId="0" xfId="0" applyNumberFormat="1" applyFont="1" applyAlignment="1">
      <alignment vertical="center"/>
    </xf>
    <xf numFmtId="172" fontId="5" fillId="0" borderId="0" xfId="0" applyNumberFormat="1" applyFont="1" applyAlignment="1">
      <alignment vertical="center" wrapText="1"/>
    </xf>
    <xf numFmtId="172" fontId="6" fillId="14" borderId="15" xfId="0" applyNumberFormat="1" applyFont="1" applyFill="1" applyBorder="1" applyAlignment="1">
      <alignment vertical="center" wrapText="1"/>
    </xf>
    <xf numFmtId="171" fontId="6" fillId="14" borderId="15" xfId="0" applyNumberFormat="1" applyFont="1" applyFill="1" applyBorder="1" applyAlignment="1">
      <alignment vertical="center" wrapText="1"/>
    </xf>
    <xf numFmtId="0" fontId="6" fillId="14" borderId="22" xfId="0" applyFont="1" applyFill="1" applyBorder="1" applyAlignment="1">
      <alignment horizontal="center" vertical="center" wrapText="1"/>
    </xf>
    <xf numFmtId="0" fontId="6" fillId="14" borderId="19" xfId="0" applyFont="1" applyFill="1" applyBorder="1" applyAlignment="1">
      <alignment horizontal="center" vertical="center" wrapText="1"/>
    </xf>
    <xf numFmtId="172" fontId="6" fillId="14" borderId="19" xfId="0" applyNumberFormat="1" applyFont="1" applyFill="1" applyBorder="1" applyAlignment="1">
      <alignment horizontal="center" vertical="center" wrapText="1" readingOrder="1"/>
    </xf>
    <xf numFmtId="175" fontId="5" fillId="8" borderId="1" xfId="0" applyNumberFormat="1" applyFont="1" applyFill="1" applyBorder="1" applyAlignment="1">
      <alignment vertical="center"/>
    </xf>
    <xf numFmtId="175" fontId="5" fillId="5" borderId="19" xfId="0" applyNumberFormat="1" applyFont="1" applyFill="1" applyBorder="1" applyAlignment="1">
      <alignment horizontal="left" vertical="center"/>
    </xf>
    <xf numFmtId="0" fontId="5" fillId="17" borderId="16" xfId="0" applyFont="1" applyFill="1" applyBorder="1" applyAlignment="1">
      <alignment horizontal="center" vertical="center" wrapText="1" readingOrder="1"/>
    </xf>
    <xf numFmtId="175" fontId="5" fillId="17" borderId="16" xfId="0" applyNumberFormat="1" applyFont="1" applyFill="1" applyBorder="1" applyAlignment="1">
      <alignment horizontal="left" vertical="center" wrapText="1"/>
    </xf>
    <xf numFmtId="175" fontId="5" fillId="8" borderId="16" xfId="0" applyNumberFormat="1" applyFont="1" applyFill="1" applyBorder="1" applyAlignment="1">
      <alignment vertical="center"/>
    </xf>
    <xf numFmtId="175" fontId="5" fillId="7" borderId="16" xfId="0" applyNumberFormat="1" applyFont="1" applyFill="1" applyBorder="1" applyAlignment="1">
      <alignment horizontal="left" vertical="center"/>
    </xf>
    <xf numFmtId="0" fontId="24" fillId="8" borderId="1" xfId="0" applyFont="1" applyFill="1" applyBorder="1" applyAlignment="1">
      <alignment horizontal="center"/>
    </xf>
    <xf numFmtId="176" fontId="24" fillId="2" borderId="1" xfId="0" applyNumberFormat="1" applyFont="1" applyFill="1" applyBorder="1" applyAlignment="1">
      <alignment vertical="center"/>
    </xf>
    <xf numFmtId="173" fontId="24" fillId="0" borderId="16" xfId="0" applyNumberFormat="1" applyFont="1" applyBorder="1" applyAlignment="1">
      <alignment horizontal="center" vertical="center" wrapText="1"/>
    </xf>
    <xf numFmtId="173" fontId="24" fillId="8" borderId="16" xfId="0" applyNumberFormat="1" applyFont="1" applyFill="1" applyBorder="1" applyAlignment="1">
      <alignment horizontal="center" vertical="center"/>
    </xf>
    <xf numFmtId="0" fontId="24" fillId="0" borderId="0" xfId="0" applyFont="1" applyAlignment="1">
      <alignment horizontal="center"/>
    </xf>
    <xf numFmtId="0" fontId="24" fillId="0" borderId="0" xfId="0" applyFont="1" applyAlignment="1">
      <alignment wrapText="1"/>
    </xf>
    <xf numFmtId="0" fontId="24" fillId="8" borderId="1" xfId="0" applyFont="1" applyFill="1" applyBorder="1"/>
    <xf numFmtId="0" fontId="6" fillId="8"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3" fontId="6" fillId="8" borderId="1" xfId="0" applyNumberFormat="1" applyFont="1" applyFill="1" applyBorder="1" applyAlignment="1">
      <alignment horizontal="left" vertical="center"/>
    </xf>
    <xf numFmtId="172" fontId="5" fillId="8" borderId="1" xfId="0" applyNumberFormat="1" applyFont="1" applyFill="1" applyBorder="1" applyAlignment="1">
      <alignment horizontal="left" vertical="center"/>
    </xf>
    <xf numFmtId="0" fontId="5" fillId="8" borderId="1" xfId="0" applyFont="1" applyFill="1" applyBorder="1" applyAlignment="1">
      <alignment horizontal="left" vertical="center"/>
    </xf>
    <xf numFmtId="0" fontId="43" fillId="0" borderId="61" xfId="0" applyFont="1" applyBorder="1" applyAlignment="1">
      <alignment horizontal="center" vertical="center"/>
    </xf>
    <xf numFmtId="0" fontId="43" fillId="0" borderId="62" xfId="0" applyFont="1" applyBorder="1" applyAlignment="1">
      <alignment horizontal="center" vertical="center"/>
    </xf>
    <xf numFmtId="0" fontId="43" fillId="0" borderId="62" xfId="0" applyFont="1" applyBorder="1" applyAlignment="1">
      <alignment horizontal="center" vertical="center" wrapText="1"/>
    </xf>
    <xf numFmtId="0" fontId="43" fillId="0" borderId="63" xfId="0" applyFont="1" applyBorder="1" applyAlignment="1">
      <alignment horizontal="center" vertical="center" wrapText="1"/>
    </xf>
    <xf numFmtId="0" fontId="44" fillId="0" borderId="64" xfId="0" applyFont="1" applyBorder="1" applyAlignment="1">
      <alignment vertical="center" wrapText="1"/>
    </xf>
    <xf numFmtId="0" fontId="44" fillId="0" borderId="16" xfId="0" applyFont="1" applyBorder="1" applyAlignment="1">
      <alignment vertical="center" wrapText="1"/>
    </xf>
    <xf numFmtId="173" fontId="44" fillId="0" borderId="16" xfId="0" applyNumberFormat="1" applyFont="1" applyBorder="1" applyAlignment="1">
      <alignment vertical="center" wrapText="1"/>
    </xf>
    <xf numFmtId="10" fontId="44" fillId="0" borderId="16" xfId="0" applyNumberFormat="1" applyFont="1" applyBorder="1" applyAlignment="1">
      <alignment vertical="center" wrapText="1"/>
    </xf>
    <xf numFmtId="10" fontId="44" fillId="0" borderId="65" xfId="0" applyNumberFormat="1" applyFont="1" applyBorder="1" applyAlignment="1">
      <alignment vertical="center" wrapText="1"/>
    </xf>
    <xf numFmtId="0" fontId="0" fillId="0" borderId="0" xfId="0" applyFont="1" applyAlignment="1">
      <alignment wrapText="1"/>
    </xf>
    <xf numFmtId="0" fontId="44" fillId="18" borderId="64" xfId="0" applyFont="1" applyFill="1" applyBorder="1" applyAlignment="1">
      <alignment vertical="center" wrapText="1"/>
    </xf>
    <xf numFmtId="0" fontId="44" fillId="18" borderId="16" xfId="0" applyFont="1" applyFill="1" applyBorder="1" applyAlignment="1">
      <alignment vertical="center" wrapText="1"/>
    </xf>
    <xf numFmtId="173" fontId="44" fillId="18" borderId="16" xfId="0" applyNumberFormat="1" applyFont="1" applyFill="1" applyBorder="1" applyAlignment="1">
      <alignment vertical="center" wrapText="1"/>
    </xf>
    <xf numFmtId="10" fontId="44" fillId="18" borderId="16" xfId="0" applyNumberFormat="1" applyFont="1" applyFill="1" applyBorder="1" applyAlignment="1">
      <alignment vertical="center" wrapText="1"/>
    </xf>
    <xf numFmtId="10" fontId="44" fillId="18" borderId="65" xfId="0" applyNumberFormat="1" applyFont="1" applyFill="1" applyBorder="1" applyAlignment="1">
      <alignment vertical="center" wrapText="1"/>
    </xf>
    <xf numFmtId="0" fontId="43" fillId="0" borderId="66" xfId="0" applyFont="1" applyBorder="1" applyAlignment="1">
      <alignment horizontal="center" vertical="center"/>
    </xf>
    <xf numFmtId="0" fontId="43" fillId="0" borderId="67" xfId="0" applyFont="1" applyBorder="1" applyAlignment="1">
      <alignment horizontal="center" vertical="center"/>
    </xf>
    <xf numFmtId="173" fontId="43" fillId="0" borderId="67" xfId="0" applyNumberFormat="1" applyFont="1" applyBorder="1" applyAlignment="1">
      <alignment horizontal="center" vertical="center" wrapText="1"/>
    </xf>
    <xf numFmtId="10" fontId="44" fillId="0" borderId="67" xfId="0" applyNumberFormat="1" applyFont="1" applyBorder="1" applyAlignment="1">
      <alignment vertical="center" wrapText="1"/>
    </xf>
    <xf numFmtId="173" fontId="43" fillId="0" borderId="67" xfId="0" applyNumberFormat="1" applyFont="1" applyBorder="1" applyAlignment="1">
      <alignment vertical="center" wrapText="1"/>
    </xf>
    <xf numFmtId="10" fontId="43" fillId="0" borderId="67" xfId="0" applyNumberFormat="1" applyFont="1" applyBorder="1" applyAlignment="1">
      <alignment vertical="center" wrapText="1"/>
    </xf>
    <xf numFmtId="10" fontId="43" fillId="0" borderId="68" xfId="0" applyNumberFormat="1" applyFont="1" applyBorder="1" applyAlignment="1">
      <alignment vertical="center" wrapText="1"/>
    </xf>
    <xf numFmtId="0" fontId="44" fillId="0" borderId="0" xfId="0" applyFont="1"/>
    <xf numFmtId="0" fontId="44" fillId="0" borderId="0" xfId="0" applyFont="1" applyAlignment="1">
      <alignment horizontal="right"/>
    </xf>
    <xf numFmtId="175" fontId="40" fillId="0" borderId="16" xfId="0" applyNumberFormat="1" applyFont="1" applyFill="1" applyBorder="1" applyAlignment="1">
      <alignment horizontal="left" vertical="center" wrapText="1"/>
    </xf>
    <xf numFmtId="182" fontId="5" fillId="0" borderId="16" xfId="0" applyNumberFormat="1" applyFont="1" applyFill="1" applyBorder="1" applyAlignment="1">
      <alignment horizontal="left" vertical="center" wrapText="1"/>
    </xf>
    <xf numFmtId="175" fontId="5" fillId="0" borderId="16" xfId="0" applyNumberFormat="1" applyFont="1" applyFill="1" applyBorder="1" applyAlignment="1">
      <alignment horizontal="left" vertical="center" wrapText="1"/>
    </xf>
    <xf numFmtId="174" fontId="5" fillId="0" borderId="16" xfId="0" applyNumberFormat="1" applyFont="1" applyFill="1" applyBorder="1" applyAlignment="1">
      <alignment vertical="center"/>
    </xf>
    <xf numFmtId="0" fontId="5" fillId="0" borderId="16" xfId="0" applyFont="1" applyFill="1" applyBorder="1" applyAlignment="1">
      <alignment vertical="center"/>
    </xf>
    <xf numFmtId="0" fontId="0" fillId="0" borderId="0" xfId="0" applyFont="1" applyFill="1" applyAlignment="1"/>
    <xf numFmtId="0" fontId="40" fillId="0" borderId="16" xfId="0" applyFont="1" applyFill="1" applyBorder="1" applyAlignment="1">
      <alignment horizontal="left" vertical="center" wrapText="1"/>
    </xf>
    <xf numFmtId="0" fontId="40" fillId="0" borderId="16"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13" fillId="0" borderId="16" xfId="0" applyFont="1" applyFill="1" applyBorder="1" applyAlignment="1">
      <alignment horizontal="center" vertical="center" wrapText="1"/>
    </xf>
    <xf numFmtId="175" fontId="39" fillId="0" borderId="16" xfId="0" applyNumberFormat="1" applyFont="1" applyFill="1" applyBorder="1" applyAlignment="1">
      <alignment horizontal="left" vertical="center" wrapText="1"/>
    </xf>
    <xf numFmtId="0" fontId="12" fillId="8" borderId="1" xfId="0" applyFont="1" applyFill="1" applyBorder="1" applyAlignment="1">
      <alignment horizontal="center" vertical="center"/>
    </xf>
    <xf numFmtId="0" fontId="24" fillId="8" borderId="1" xfId="0" applyFont="1" applyFill="1" applyBorder="1" applyAlignment="1">
      <alignment horizontal="center" vertical="center" wrapText="1"/>
    </xf>
    <xf numFmtId="0" fontId="0" fillId="0" borderId="0" xfId="0" applyFont="1" applyAlignment="1">
      <alignment horizontal="center" vertical="center"/>
    </xf>
    <xf numFmtId="175" fontId="5" fillId="19" borderId="19" xfId="0" applyNumberFormat="1" applyFont="1" applyFill="1" applyBorder="1" applyAlignment="1">
      <alignment horizontal="left" vertical="center"/>
    </xf>
    <xf numFmtId="0" fontId="6" fillId="19" borderId="19" xfId="0" applyFont="1" applyFill="1" applyBorder="1" applyAlignment="1">
      <alignment horizontal="center" vertical="center" wrapText="1"/>
    </xf>
    <xf numFmtId="0" fontId="5" fillId="0" borderId="17" xfId="0" applyFont="1" applyFill="1" applyBorder="1" applyAlignment="1">
      <alignment horizontal="center" vertical="center" wrapText="1"/>
    </xf>
    <xf numFmtId="175" fontId="5" fillId="0" borderId="50" xfId="0" applyNumberFormat="1" applyFont="1" applyFill="1" applyBorder="1" applyAlignment="1">
      <alignment horizontal="left" vertical="center" wrapText="1"/>
    </xf>
    <xf numFmtId="175" fontId="5" fillId="0" borderId="1" xfId="0" applyNumberFormat="1" applyFont="1" applyFill="1" applyBorder="1" applyAlignment="1">
      <alignment vertical="center"/>
    </xf>
    <xf numFmtId="0" fontId="5" fillId="0" borderId="1" xfId="0" applyFont="1" applyFill="1" applyBorder="1" applyAlignment="1">
      <alignment vertical="center"/>
    </xf>
    <xf numFmtId="0" fontId="39" fillId="0" borderId="69" xfId="0" applyFont="1" applyFill="1" applyBorder="1" applyAlignment="1">
      <alignment vertical="center" wrapText="1"/>
    </xf>
    <xf numFmtId="167" fontId="40" fillId="0" borderId="16" xfId="0" applyNumberFormat="1" applyFont="1" applyFill="1" applyBorder="1" applyAlignment="1">
      <alignment horizontal="left" vertical="center" wrapText="1"/>
    </xf>
    <xf numFmtId="183" fontId="5" fillId="0" borderId="16" xfId="0" applyNumberFormat="1" applyFont="1" applyFill="1" applyBorder="1" applyAlignment="1">
      <alignment horizontal="left" vertical="center" wrapText="1"/>
    </xf>
    <xf numFmtId="3" fontId="5" fillId="0" borderId="16" xfId="0" applyNumberFormat="1" applyFont="1" applyFill="1" applyBorder="1" applyAlignment="1">
      <alignment horizontal="left" vertical="center" wrapText="1"/>
    </xf>
    <xf numFmtId="175" fontId="46" fillId="0" borderId="69" xfId="3" applyNumberFormat="1" applyFont="1" applyFill="1" applyBorder="1" applyAlignment="1">
      <alignment horizontal="left" vertical="center" wrapText="1"/>
    </xf>
    <xf numFmtId="182" fontId="46" fillId="0" borderId="69" xfId="3" applyNumberFormat="1" applyFont="1" applyFill="1" applyBorder="1" applyAlignment="1">
      <alignment horizontal="left" vertical="center" wrapText="1"/>
    </xf>
    <xf numFmtId="0" fontId="47" fillId="0" borderId="16" xfId="0" applyFont="1" applyFill="1" applyBorder="1" applyAlignment="1">
      <alignment horizontal="center" vertical="center" wrapText="1"/>
    </xf>
    <xf numFmtId="182" fontId="40" fillId="0" borderId="16" xfId="0" applyNumberFormat="1" applyFont="1" applyFill="1" applyBorder="1" applyAlignment="1">
      <alignment horizontal="left" vertical="center" wrapText="1"/>
    </xf>
    <xf numFmtId="175" fontId="40" fillId="0" borderId="1" xfId="0" applyNumberFormat="1" applyFont="1" applyFill="1" applyBorder="1" applyAlignment="1">
      <alignment vertical="center"/>
    </xf>
    <xf numFmtId="0" fontId="40" fillId="0" borderId="1" xfId="0" applyFont="1" applyFill="1" applyBorder="1" applyAlignment="1">
      <alignment vertical="center"/>
    </xf>
    <xf numFmtId="174" fontId="40" fillId="0" borderId="16" xfId="0" applyNumberFormat="1" applyFont="1" applyFill="1" applyBorder="1" applyAlignment="1">
      <alignment vertical="center"/>
    </xf>
    <xf numFmtId="0" fontId="40" fillId="0" borderId="16" xfId="0" applyFont="1" applyFill="1" applyBorder="1" applyAlignment="1">
      <alignment vertical="center"/>
    </xf>
    <xf numFmtId="0" fontId="7" fillId="0" borderId="0" xfId="0" applyFont="1" applyFill="1" applyAlignment="1"/>
    <xf numFmtId="172" fontId="5" fillId="0" borderId="16" xfId="0" applyNumberFormat="1" applyFont="1" applyFill="1" applyBorder="1" applyAlignment="1">
      <alignment horizontal="center" vertical="center" wrapText="1"/>
    </xf>
    <xf numFmtId="0" fontId="5" fillId="0" borderId="16" xfId="0" applyFont="1" applyFill="1" applyBorder="1" applyAlignment="1">
      <alignment horizontal="center" vertical="center"/>
    </xf>
    <xf numFmtId="1" fontId="5" fillId="0" borderId="16" xfId="0" applyNumberFormat="1" applyFont="1" applyFill="1" applyBorder="1" applyAlignment="1">
      <alignment horizontal="center" vertical="center" wrapText="1"/>
    </xf>
    <xf numFmtId="175" fontId="5" fillId="0" borderId="16" xfId="0" applyNumberFormat="1" applyFont="1" applyFill="1" applyBorder="1" applyAlignment="1">
      <alignment horizontal="center" vertical="center" wrapText="1"/>
    </xf>
    <xf numFmtId="0" fontId="49" fillId="0" borderId="0" xfId="0" applyFont="1" applyFill="1" applyAlignment="1"/>
    <xf numFmtId="0" fontId="5" fillId="0" borderId="21" xfId="0" applyFont="1" applyFill="1" applyBorder="1" applyAlignment="1">
      <alignment horizontal="center" vertical="center"/>
    </xf>
    <xf numFmtId="0" fontId="6" fillId="21" borderId="15" xfId="0" applyFont="1" applyFill="1" applyBorder="1" applyAlignment="1">
      <alignment horizontal="center" vertical="center"/>
    </xf>
    <xf numFmtId="0" fontId="6" fillId="21" borderId="15" xfId="0" applyFont="1" applyFill="1" applyBorder="1" applyAlignment="1">
      <alignment vertical="center"/>
    </xf>
    <xf numFmtId="175" fontId="5" fillId="0" borderId="58" xfId="0" applyNumberFormat="1" applyFont="1" applyFill="1" applyBorder="1" applyAlignment="1">
      <alignment vertical="center"/>
    </xf>
    <xf numFmtId="0" fontId="5" fillId="0" borderId="58" xfId="0" applyFont="1" applyFill="1" applyBorder="1" applyAlignment="1">
      <alignment vertical="center"/>
    </xf>
    <xf numFmtId="175" fontId="0" fillId="0" borderId="0" xfId="0" applyNumberFormat="1" applyFont="1" applyFill="1" applyAlignment="1"/>
    <xf numFmtId="175" fontId="49" fillId="0" borderId="0" xfId="0" applyNumberFormat="1" applyFont="1" applyFill="1" applyAlignment="1"/>
    <xf numFmtId="0" fontId="40" fillId="0" borderId="58" xfId="0" applyFont="1" applyFill="1" applyBorder="1" applyAlignment="1">
      <alignment vertical="center"/>
    </xf>
    <xf numFmtId="0" fontId="5" fillId="0" borderId="69" xfId="0" applyFont="1" applyFill="1" applyBorder="1" applyAlignment="1">
      <alignment horizontal="center" vertical="center" wrapText="1"/>
    </xf>
    <xf numFmtId="0" fontId="40" fillId="0" borderId="50"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50" xfId="0" applyFont="1" applyFill="1" applyBorder="1" applyAlignment="1">
      <alignment horizontal="center" vertical="center" wrapText="1"/>
    </xf>
    <xf numFmtId="0" fontId="13" fillId="0" borderId="69" xfId="0" applyFont="1" applyFill="1" applyBorder="1" applyAlignment="1">
      <alignment horizontal="center" vertical="center" wrapText="1"/>
    </xf>
    <xf numFmtId="175" fontId="5" fillId="0" borderId="69" xfId="0" applyNumberFormat="1" applyFont="1" applyFill="1" applyBorder="1" applyAlignment="1">
      <alignment horizontal="center" vertical="center" wrapText="1"/>
    </xf>
    <xf numFmtId="172" fontId="5" fillId="0" borderId="21" xfId="0" applyNumberFormat="1" applyFont="1" applyFill="1" applyBorder="1" applyAlignment="1">
      <alignment horizontal="center" vertical="center" wrapText="1"/>
    </xf>
    <xf numFmtId="172" fontId="5" fillId="0" borderId="69" xfId="0" applyNumberFormat="1" applyFont="1" applyFill="1" applyBorder="1" applyAlignment="1">
      <alignment horizontal="center" vertical="center" wrapText="1"/>
    </xf>
    <xf numFmtId="175" fontId="5" fillId="0" borderId="69" xfId="0" applyNumberFormat="1" applyFont="1" applyFill="1" applyBorder="1" applyAlignment="1">
      <alignment horizontal="right" vertical="center" wrapText="1"/>
    </xf>
    <xf numFmtId="167" fontId="5" fillId="0" borderId="69" xfId="0" applyNumberFormat="1" applyFont="1" applyFill="1" applyBorder="1" applyAlignment="1">
      <alignment horizontal="right" vertical="center" wrapText="1"/>
    </xf>
    <xf numFmtId="0" fontId="13" fillId="0" borderId="21"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13" fillId="0" borderId="44" xfId="0" applyFont="1" applyFill="1" applyBorder="1" applyAlignment="1">
      <alignment horizontal="center" vertical="center" wrapText="1"/>
    </xf>
    <xf numFmtId="175" fontId="5" fillId="23" borderId="69" xfId="0" applyNumberFormat="1" applyFont="1" applyFill="1" applyBorder="1" applyAlignment="1">
      <alignment horizontal="right" vertical="center" wrapText="1"/>
    </xf>
    <xf numFmtId="167" fontId="50" fillId="0" borderId="69" xfId="0" applyNumberFormat="1" applyFont="1" applyFill="1" applyBorder="1" applyAlignment="1">
      <alignment horizontal="right" vertical="center" wrapText="1"/>
    </xf>
    <xf numFmtId="175" fontId="5" fillId="0" borderId="16" xfId="0" applyNumberFormat="1" applyFont="1" applyFill="1" applyBorder="1" applyAlignment="1">
      <alignment horizontal="left" vertical="center"/>
    </xf>
    <xf numFmtId="175" fontId="39" fillId="0" borderId="16" xfId="0" applyNumberFormat="1" applyFont="1" applyFill="1" applyBorder="1" applyAlignment="1">
      <alignment horizontal="left" vertical="center"/>
    </xf>
    <xf numFmtId="0" fontId="13" fillId="0" borderId="20" xfId="0" applyFont="1" applyFill="1" applyBorder="1" applyAlignment="1">
      <alignment horizontal="center" vertical="center" wrapText="1"/>
    </xf>
    <xf numFmtId="175" fontId="5" fillId="0" borderId="69" xfId="0" applyNumberFormat="1" applyFont="1" applyFill="1" applyBorder="1" applyAlignment="1">
      <alignment horizontal="left" vertical="center" wrapText="1"/>
    </xf>
    <xf numFmtId="0" fontId="5" fillId="0" borderId="50" xfId="0" applyFont="1" applyFill="1" applyBorder="1" applyAlignment="1">
      <alignment horizontal="center" vertical="center" wrapText="1"/>
    </xf>
    <xf numFmtId="175" fontId="5" fillId="0" borderId="21" xfId="0" applyNumberFormat="1" applyFont="1" applyFill="1" applyBorder="1" applyAlignment="1">
      <alignment horizontal="left" vertical="center" wrapText="1"/>
    </xf>
    <xf numFmtId="175" fontId="5" fillId="23" borderId="50" xfId="0" applyNumberFormat="1" applyFont="1" applyFill="1" applyBorder="1" applyAlignment="1">
      <alignment horizontal="left" vertical="center" wrapText="1"/>
    </xf>
    <xf numFmtId="175" fontId="5" fillId="23" borderId="16" xfId="0" applyNumberFormat="1" applyFont="1" applyFill="1" applyBorder="1" applyAlignment="1">
      <alignment horizontal="left" vertical="center" wrapText="1"/>
    </xf>
    <xf numFmtId="167" fontId="5" fillId="23" borderId="69" xfId="0" applyNumberFormat="1" applyFont="1" applyFill="1" applyBorder="1" applyAlignment="1">
      <alignment horizontal="right" vertical="center" wrapText="1"/>
    </xf>
    <xf numFmtId="182" fontId="5" fillId="23" borderId="16" xfId="0" applyNumberFormat="1" applyFont="1" applyFill="1" applyBorder="1" applyAlignment="1">
      <alignment horizontal="left" vertical="center" wrapText="1"/>
    </xf>
    <xf numFmtId="175" fontId="5" fillId="23" borderId="58" xfId="0" applyNumberFormat="1" applyFont="1" applyFill="1" applyBorder="1" applyAlignment="1">
      <alignment vertical="center"/>
    </xf>
    <xf numFmtId="0" fontId="5" fillId="23" borderId="58" xfId="0" applyFont="1" applyFill="1" applyBorder="1" applyAlignment="1">
      <alignment vertical="center"/>
    </xf>
    <xf numFmtId="174" fontId="5" fillId="23" borderId="16" xfId="0" applyNumberFormat="1" applyFont="1" applyFill="1" applyBorder="1" applyAlignment="1">
      <alignment vertical="center"/>
    </xf>
    <xf numFmtId="0" fontId="5" fillId="23" borderId="16" xfId="0" applyFont="1" applyFill="1" applyBorder="1" applyAlignment="1">
      <alignment vertical="center"/>
    </xf>
    <xf numFmtId="0" fontId="13" fillId="23" borderId="16" xfId="0" applyFont="1" applyFill="1" applyBorder="1" applyAlignment="1">
      <alignment horizontal="center" vertical="center" wrapText="1"/>
    </xf>
    <xf numFmtId="0" fontId="0" fillId="23" borderId="0" xfId="0" applyFont="1" applyFill="1" applyAlignment="1"/>
    <xf numFmtId="175" fontId="39" fillId="23" borderId="16" xfId="0" applyNumberFormat="1" applyFont="1" applyFill="1" applyBorder="1" applyAlignment="1">
      <alignment horizontal="left" vertical="center" wrapText="1"/>
    </xf>
    <xf numFmtId="175" fontId="5" fillId="23" borderId="1" xfId="0" applyNumberFormat="1" applyFont="1" applyFill="1" applyBorder="1" applyAlignment="1">
      <alignment vertical="center"/>
    </xf>
    <xf numFmtId="0" fontId="5" fillId="23" borderId="1" xfId="0" applyFont="1" applyFill="1" applyBorder="1" applyAlignment="1">
      <alignment vertical="center"/>
    </xf>
    <xf numFmtId="175" fontId="5" fillId="23" borderId="24" xfId="0" applyNumberFormat="1" applyFont="1" applyFill="1" applyBorder="1" applyAlignment="1">
      <alignment horizontal="left" vertical="center"/>
    </xf>
    <xf numFmtId="175" fontId="39" fillId="23" borderId="24" xfId="0" applyNumberFormat="1" applyFont="1" applyFill="1" applyBorder="1" applyAlignment="1">
      <alignment horizontal="left" vertical="center"/>
    </xf>
    <xf numFmtId="175" fontId="39" fillId="23" borderId="24" xfId="0" applyNumberFormat="1" applyFont="1" applyFill="1" applyBorder="1" applyAlignment="1">
      <alignment horizontal="left" vertical="center" wrapText="1"/>
    </xf>
    <xf numFmtId="0" fontId="13" fillId="23" borderId="69" xfId="0" applyFont="1" applyFill="1" applyBorder="1" applyAlignment="1">
      <alignment horizontal="center" vertical="center" wrapText="1"/>
    </xf>
    <xf numFmtId="0" fontId="5" fillId="25" borderId="46" xfId="0" applyFont="1" applyFill="1" applyBorder="1" applyAlignment="1">
      <alignment horizontal="center" vertical="center" wrapText="1"/>
    </xf>
    <xf numFmtId="175" fontId="5" fillId="22" borderId="24" xfId="0" applyNumberFormat="1" applyFont="1" applyFill="1" applyBorder="1" applyAlignment="1">
      <alignment horizontal="left" vertical="center"/>
    </xf>
    <xf numFmtId="175" fontId="5" fillId="22" borderId="16" xfId="0" applyNumberFormat="1" applyFont="1" applyFill="1" applyBorder="1" applyAlignment="1">
      <alignment horizontal="left" vertical="center"/>
    </xf>
    <xf numFmtId="175" fontId="5" fillId="22" borderId="1" xfId="0" applyNumberFormat="1" applyFont="1" applyFill="1" applyBorder="1" applyAlignment="1">
      <alignment vertical="center"/>
    </xf>
    <xf numFmtId="0" fontId="5" fillId="22" borderId="1" xfId="0" applyFont="1" applyFill="1" applyBorder="1" applyAlignment="1">
      <alignment vertical="center"/>
    </xf>
    <xf numFmtId="0" fontId="5" fillId="22" borderId="16" xfId="0" applyFont="1" applyFill="1" applyBorder="1" applyAlignment="1">
      <alignment vertical="center"/>
    </xf>
    <xf numFmtId="0" fontId="5" fillId="22" borderId="16" xfId="0" applyFont="1" applyFill="1" applyBorder="1" applyAlignment="1">
      <alignment vertical="center" wrapText="1"/>
    </xf>
    <xf numFmtId="0" fontId="5" fillId="24" borderId="16" xfId="0" applyFont="1" applyFill="1" applyBorder="1" applyAlignment="1">
      <alignment vertical="center"/>
    </xf>
    <xf numFmtId="0" fontId="5" fillId="24" borderId="1" xfId="0" applyFont="1" applyFill="1" applyBorder="1" applyAlignment="1">
      <alignment vertical="center"/>
    </xf>
    <xf numFmtId="3" fontId="40" fillId="0" borderId="16" xfId="0" applyNumberFormat="1" applyFont="1" applyFill="1" applyBorder="1" applyAlignment="1">
      <alignment horizontal="left" vertical="center" wrapText="1"/>
    </xf>
    <xf numFmtId="0" fontId="5" fillId="25" borderId="50" xfId="0" applyFont="1" applyFill="1" applyBorder="1" applyAlignment="1">
      <alignment horizontal="center" vertical="center" wrapText="1"/>
    </xf>
    <xf numFmtId="175" fontId="5" fillId="22" borderId="58" xfId="0" applyNumberFormat="1" applyFont="1" applyFill="1" applyBorder="1" applyAlignment="1">
      <alignment vertical="center"/>
    </xf>
    <xf numFmtId="0" fontId="5" fillId="22" borderId="58" xfId="0" applyFont="1" applyFill="1" applyBorder="1" applyAlignment="1">
      <alignment vertical="center"/>
    </xf>
    <xf numFmtId="0" fontId="5" fillId="22" borderId="24" xfId="0" applyFont="1" applyFill="1" applyBorder="1" applyAlignment="1">
      <alignment vertical="center"/>
    </xf>
    <xf numFmtId="0" fontId="5" fillId="22" borderId="24" xfId="0" applyFont="1" applyFill="1" applyBorder="1" applyAlignment="1">
      <alignment vertical="center" wrapText="1"/>
    </xf>
    <xf numFmtId="0" fontId="5" fillId="24" borderId="24" xfId="0" applyFont="1" applyFill="1" applyBorder="1" applyAlignment="1">
      <alignment vertical="center"/>
    </xf>
    <xf numFmtId="0" fontId="5" fillId="24" borderId="58" xfId="0" applyFont="1" applyFill="1" applyBorder="1" applyAlignment="1">
      <alignment vertical="center"/>
    </xf>
    <xf numFmtId="0" fontId="0" fillId="23" borderId="58" xfId="0" applyFont="1" applyFill="1" applyBorder="1" applyAlignment="1"/>
    <xf numFmtId="0" fontId="40" fillId="0" borderId="17" xfId="0" applyFont="1" applyFill="1" applyBorder="1" applyAlignment="1">
      <alignment horizontal="center" vertical="center" wrapText="1"/>
    </xf>
    <xf numFmtId="173" fontId="5" fillId="0" borderId="16" xfId="0" applyNumberFormat="1" applyFont="1" applyFill="1" applyBorder="1" applyAlignment="1">
      <alignment horizontal="right" vertical="center" wrapText="1"/>
    </xf>
    <xf numFmtId="1" fontId="5" fillId="0" borderId="21" xfId="0" applyNumberFormat="1"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44" xfId="0" applyFont="1" applyFill="1" applyBorder="1" applyAlignment="1">
      <alignment horizontal="center" vertical="center" wrapText="1"/>
    </xf>
    <xf numFmtId="175" fontId="5" fillId="0" borderId="24" xfId="0" applyNumberFormat="1" applyFont="1" applyFill="1" applyBorder="1" applyAlignment="1">
      <alignment horizontal="center" vertical="center" wrapText="1"/>
    </xf>
    <xf numFmtId="0" fontId="5" fillId="0" borderId="69" xfId="0" applyFont="1" applyBorder="1" applyAlignment="1">
      <alignment horizontal="left" vertical="center" wrapText="1"/>
    </xf>
    <xf numFmtId="0" fontId="47" fillId="0" borderId="0" xfId="0" applyFont="1"/>
    <xf numFmtId="0" fontId="5" fillId="0" borderId="69" xfId="0" applyFont="1" applyBorder="1" applyAlignment="1">
      <alignment vertical="center" wrapText="1"/>
    </xf>
    <xf numFmtId="0" fontId="51" fillId="26" borderId="16" xfId="0" applyFont="1" applyFill="1" applyBorder="1" applyAlignment="1">
      <alignment horizontal="center" vertical="center" wrapText="1"/>
    </xf>
    <xf numFmtId="175" fontId="51" fillId="26" borderId="16" xfId="0" applyNumberFormat="1" applyFont="1" applyFill="1" applyBorder="1" applyAlignment="1">
      <alignment horizontal="left" vertical="center" wrapText="1"/>
    </xf>
    <xf numFmtId="182" fontId="51" fillId="26" borderId="16" xfId="0" applyNumberFormat="1" applyFont="1" applyFill="1" applyBorder="1" applyAlignment="1">
      <alignment horizontal="left" vertical="center" wrapText="1"/>
    </xf>
    <xf numFmtId="175" fontId="51" fillId="26" borderId="1" xfId="0" applyNumberFormat="1" applyFont="1" applyFill="1" applyBorder="1" applyAlignment="1">
      <alignment vertical="center"/>
    </xf>
    <xf numFmtId="0" fontId="51" fillId="26" borderId="1" xfId="0" applyFont="1" applyFill="1" applyBorder="1" applyAlignment="1">
      <alignment vertical="center"/>
    </xf>
    <xf numFmtId="174" fontId="51" fillId="26" borderId="16" xfId="0" applyNumberFormat="1" applyFont="1" applyFill="1" applyBorder="1" applyAlignment="1">
      <alignment vertical="center"/>
    </xf>
    <xf numFmtId="0" fontId="51" fillId="26" borderId="16" xfId="0" applyFont="1" applyFill="1" applyBorder="1" applyAlignment="1">
      <alignment vertical="center"/>
    </xf>
    <xf numFmtId="0" fontId="55" fillId="26" borderId="0" xfId="0" applyFont="1" applyFill="1" applyAlignment="1"/>
    <xf numFmtId="0" fontId="5" fillId="26" borderId="16" xfId="0" applyFont="1" applyFill="1" applyBorder="1" applyAlignment="1">
      <alignment horizontal="center" vertical="center" wrapText="1"/>
    </xf>
    <xf numFmtId="175" fontId="5" fillId="26" borderId="16" xfId="0" applyNumberFormat="1" applyFont="1" applyFill="1" applyBorder="1" applyAlignment="1">
      <alignment horizontal="left" vertical="center" wrapText="1"/>
    </xf>
    <xf numFmtId="182" fontId="5" fillId="26" borderId="16" xfId="0" applyNumberFormat="1" applyFont="1" applyFill="1" applyBorder="1" applyAlignment="1">
      <alignment horizontal="left" vertical="center" wrapText="1"/>
    </xf>
    <xf numFmtId="174" fontId="5" fillId="26" borderId="16" xfId="0" applyNumberFormat="1" applyFont="1" applyFill="1" applyBorder="1" applyAlignment="1">
      <alignment vertical="center"/>
    </xf>
    <xf numFmtId="0" fontId="5" fillId="26" borderId="16" xfId="0" applyFont="1" applyFill="1" applyBorder="1" applyAlignment="1">
      <alignment vertical="center"/>
    </xf>
    <xf numFmtId="0" fontId="49" fillId="26" borderId="0" xfId="0" applyFont="1" applyFill="1" applyAlignment="1"/>
    <xf numFmtId="175" fontId="5" fillId="26" borderId="58" xfId="0" applyNumberFormat="1" applyFont="1" applyFill="1" applyBorder="1" applyAlignment="1">
      <alignment vertical="center"/>
    </xf>
    <xf numFmtId="0" fontId="5" fillId="26" borderId="58" xfId="0" applyFont="1" applyFill="1" applyBorder="1" applyAlignment="1">
      <alignment vertical="center"/>
    </xf>
    <xf numFmtId="175" fontId="51" fillId="26" borderId="58" xfId="0" applyNumberFormat="1" applyFont="1" applyFill="1" applyBorder="1" applyAlignment="1">
      <alignment vertical="center"/>
    </xf>
    <xf numFmtId="0" fontId="51" fillId="26" borderId="58" xfId="0" applyFont="1" applyFill="1" applyBorder="1" applyAlignment="1">
      <alignment vertical="center"/>
    </xf>
    <xf numFmtId="0" fontId="40" fillId="0" borderId="69" xfId="0" applyFont="1" applyBorder="1" applyAlignment="1">
      <alignment horizontal="left" vertical="center" wrapText="1"/>
    </xf>
    <xf numFmtId="0" fontId="5" fillId="0" borderId="58" xfId="0" applyFont="1" applyFill="1" applyBorder="1" applyAlignment="1">
      <alignment horizontal="center" vertical="center" wrapText="1"/>
    </xf>
    <xf numFmtId="0" fontId="40" fillId="0" borderId="21" xfId="0" applyFont="1" applyBorder="1" applyAlignment="1">
      <alignment horizontal="center" vertical="center" wrapText="1"/>
    </xf>
    <xf numFmtId="0" fontId="5" fillId="0" borderId="69" xfId="0" applyFont="1" applyBorder="1" applyAlignment="1">
      <alignment horizontal="right" vertical="center" wrapText="1"/>
    </xf>
    <xf numFmtId="0" fontId="5" fillId="0" borderId="69" xfId="0" applyFont="1" applyBorder="1" applyAlignment="1">
      <alignment horizontal="center" vertical="center"/>
    </xf>
    <xf numFmtId="0" fontId="5" fillId="0" borderId="69" xfId="0" applyFont="1" applyBorder="1" applyAlignment="1">
      <alignment horizontal="center" vertical="center" wrapText="1"/>
    </xf>
    <xf numFmtId="184" fontId="5" fillId="0" borderId="69" xfId="0" applyNumberFormat="1" applyFont="1" applyBorder="1" applyAlignment="1">
      <alignment horizontal="center" vertical="center" wrapText="1"/>
    </xf>
    <xf numFmtId="0" fontId="5" fillId="0" borderId="49" xfId="0" applyFont="1" applyBorder="1" applyAlignment="1">
      <alignment horizontal="center" vertical="center"/>
    </xf>
    <xf numFmtId="0" fontId="5" fillId="0" borderId="49" xfId="0" applyFont="1" applyBorder="1" applyAlignment="1">
      <alignment horizontal="left" vertical="center" wrapText="1"/>
    </xf>
    <xf numFmtId="0" fontId="5" fillId="0" borderId="49" xfId="0" applyFont="1" applyBorder="1" applyAlignment="1">
      <alignment horizontal="center" vertical="center" wrapText="1"/>
    </xf>
    <xf numFmtId="184" fontId="5" fillId="0" borderId="49" xfId="0" applyNumberFormat="1" applyFont="1" applyBorder="1" applyAlignment="1">
      <alignment horizontal="center" vertical="center" wrapText="1"/>
    </xf>
    <xf numFmtId="0" fontId="25" fillId="0" borderId="21" xfId="0" applyFont="1" applyBorder="1" applyAlignment="1">
      <alignment horizontal="left" vertical="center" wrapText="1"/>
    </xf>
    <xf numFmtId="0" fontId="40" fillId="0" borderId="69" xfId="0" applyFont="1" applyBorder="1" applyAlignment="1">
      <alignment horizontal="center" vertical="center" wrapText="1"/>
    </xf>
    <xf numFmtId="0" fontId="40" fillId="0" borderId="16" xfId="0" applyFont="1" applyBorder="1" applyAlignment="1">
      <alignment horizontal="center" vertical="center" wrapText="1"/>
    </xf>
    <xf numFmtId="0" fontId="28" fillId="0" borderId="21" xfId="0" applyFont="1" applyBorder="1" applyAlignment="1">
      <alignment horizontal="left" vertical="center" wrapText="1"/>
    </xf>
    <xf numFmtId="0" fontId="5" fillId="26" borderId="17" xfId="0" applyFont="1" applyFill="1" applyBorder="1" applyAlignment="1">
      <alignment horizontal="center" vertical="center" wrapText="1"/>
    </xf>
    <xf numFmtId="0" fontId="25" fillId="0" borderId="69" xfId="0" applyFont="1" applyBorder="1" applyAlignment="1">
      <alignment horizontal="left" vertical="center" wrapText="1"/>
    </xf>
    <xf numFmtId="0" fontId="5" fillId="0" borderId="69" xfId="0" applyFont="1" applyFill="1" applyBorder="1" applyAlignment="1">
      <alignment horizontal="center" vertical="center"/>
    </xf>
    <xf numFmtId="1" fontId="5" fillId="0" borderId="69" xfId="0" applyNumberFormat="1" applyFont="1" applyFill="1" applyBorder="1" applyAlignment="1">
      <alignment horizontal="center" vertical="center" wrapText="1"/>
    </xf>
    <xf numFmtId="1" fontId="5" fillId="0" borderId="69" xfId="0" applyNumberFormat="1" applyFont="1" applyBorder="1" applyAlignment="1">
      <alignment horizontal="center" vertical="center" wrapText="1"/>
    </xf>
    <xf numFmtId="0" fontId="40" fillId="26" borderId="69" xfId="0" applyFont="1" applyFill="1" applyBorder="1" applyAlignment="1">
      <alignment horizontal="center" vertical="center"/>
    </xf>
    <xf numFmtId="1" fontId="40" fillId="0" borderId="69" xfId="0" applyNumberFormat="1" applyFont="1" applyBorder="1" applyAlignment="1">
      <alignment horizontal="center" vertical="center" wrapText="1"/>
    </xf>
    <xf numFmtId="0" fontId="5" fillId="0" borderId="71" xfId="0" applyFont="1" applyFill="1" applyBorder="1" applyAlignment="1">
      <alignment horizontal="center" vertical="center" wrapText="1"/>
    </xf>
    <xf numFmtId="0" fontId="40" fillId="0" borderId="78" xfId="0" applyFont="1" applyBorder="1" applyAlignment="1">
      <alignment horizontal="center" vertical="center" wrapText="1"/>
    </xf>
    <xf numFmtId="0" fontId="40" fillId="0" borderId="78" xfId="0" applyFont="1" applyBorder="1" applyAlignment="1">
      <alignment horizontal="left" vertical="center" wrapText="1"/>
    </xf>
    <xf numFmtId="0" fontId="40" fillId="26" borderId="69" xfId="0" applyFont="1" applyFill="1" applyBorder="1" applyAlignment="1">
      <alignment horizontal="center" vertical="center" wrapText="1"/>
    </xf>
    <xf numFmtId="0" fontId="40" fillId="26" borderId="78" xfId="0" applyFont="1" applyFill="1" applyBorder="1" applyAlignment="1">
      <alignment horizontal="center" vertical="center" wrapText="1"/>
    </xf>
    <xf numFmtId="0" fontId="56" fillId="0" borderId="16" xfId="1" applyFont="1" applyFill="1" applyBorder="1" applyAlignment="1">
      <alignment vertical="center" wrapText="1"/>
    </xf>
    <xf numFmtId="167" fontId="39" fillId="23" borderId="69" xfId="0" applyNumberFormat="1" applyFont="1" applyFill="1" applyBorder="1" applyAlignment="1">
      <alignment horizontal="right" vertical="center" wrapText="1"/>
    </xf>
    <xf numFmtId="175" fontId="39" fillId="23" borderId="69" xfId="0" applyNumberFormat="1" applyFont="1" applyFill="1" applyBorder="1" applyAlignment="1">
      <alignment horizontal="right" vertical="center" wrapText="1"/>
    </xf>
    <xf numFmtId="0" fontId="56" fillId="0" borderId="69" xfId="1" applyFont="1" applyFill="1" applyBorder="1" applyAlignment="1">
      <alignment vertical="center" wrapText="1"/>
    </xf>
    <xf numFmtId="175" fontId="40" fillId="0" borderId="69" xfId="3" applyNumberFormat="1" applyFont="1" applyFill="1" applyBorder="1" applyAlignment="1">
      <alignment horizontal="left" vertical="center" wrapText="1"/>
    </xf>
    <xf numFmtId="0" fontId="56" fillId="0" borderId="78" xfId="1" applyFont="1" applyFill="1" applyBorder="1" applyAlignment="1">
      <alignment horizontal="left" vertical="center" wrapText="1"/>
    </xf>
    <xf numFmtId="0" fontId="28" fillId="0" borderId="69" xfId="1" applyFont="1" applyFill="1" applyBorder="1" applyAlignment="1">
      <alignment horizontal="left" vertical="center" wrapText="1"/>
    </xf>
    <xf numFmtId="0" fontId="41" fillId="0" borderId="69" xfId="0" applyFont="1" applyFill="1" applyBorder="1" applyAlignment="1"/>
    <xf numFmtId="169" fontId="41" fillId="0" borderId="69" xfId="5" applyFont="1" applyFill="1" applyBorder="1" applyAlignment="1"/>
    <xf numFmtId="0" fontId="28" fillId="0" borderId="49" xfId="1" applyFont="1" applyFill="1" applyBorder="1" applyAlignment="1">
      <alignment horizontal="left" vertical="center" wrapText="1"/>
    </xf>
    <xf numFmtId="0" fontId="41" fillId="0" borderId="0" xfId="0" applyFont="1" applyFill="1" applyAlignment="1"/>
    <xf numFmtId="172" fontId="5" fillId="0" borderId="21" xfId="0" applyNumberFormat="1" applyFont="1" applyBorder="1" applyAlignment="1">
      <alignment horizontal="center" vertical="center" wrapText="1"/>
    </xf>
    <xf numFmtId="0" fontId="5" fillId="0" borderId="21" xfId="0" applyFont="1" applyBorder="1" applyAlignment="1">
      <alignment horizontal="center" vertical="center"/>
    </xf>
    <xf numFmtId="172" fontId="6" fillId="14" borderId="21" xfId="0" applyNumberFormat="1" applyFont="1" applyFill="1" applyBorder="1" applyAlignment="1">
      <alignment horizontal="center" vertical="center" wrapText="1" readingOrder="1"/>
    </xf>
    <xf numFmtId="0" fontId="5" fillId="0" borderId="21" xfId="0" applyFont="1" applyBorder="1" applyAlignment="1">
      <alignment horizontal="center" vertical="center" wrapText="1"/>
    </xf>
    <xf numFmtId="0" fontId="40" fillId="26" borderId="69" xfId="0" applyFont="1" applyFill="1" applyBorder="1" applyAlignment="1">
      <alignment horizontal="left" vertical="center" wrapText="1"/>
    </xf>
    <xf numFmtId="0" fontId="5" fillId="26" borderId="69" xfId="0" applyFont="1" applyFill="1" applyBorder="1" applyAlignment="1">
      <alignment horizontal="center" vertical="center" wrapText="1"/>
    </xf>
    <xf numFmtId="0" fontId="25" fillId="26" borderId="69" xfId="0" applyFont="1" applyFill="1" applyBorder="1" applyAlignment="1">
      <alignment horizontal="left" vertical="center" wrapText="1"/>
    </xf>
    <xf numFmtId="0" fontId="5" fillId="26" borderId="69" xfId="0" applyFont="1" applyFill="1" applyBorder="1" applyAlignment="1">
      <alignment horizontal="center" vertical="center"/>
    </xf>
    <xf numFmtId="1" fontId="5" fillId="26" borderId="69" xfId="0" applyNumberFormat="1" applyFont="1" applyFill="1" applyBorder="1" applyAlignment="1">
      <alignment horizontal="center" vertical="center" wrapText="1"/>
    </xf>
    <xf numFmtId="175" fontId="5" fillId="26" borderId="69" xfId="0" applyNumberFormat="1" applyFont="1" applyFill="1" applyBorder="1" applyAlignment="1">
      <alignment horizontal="center" vertical="center" wrapText="1"/>
    </xf>
    <xf numFmtId="175" fontId="5" fillId="26" borderId="69" xfId="0" applyNumberFormat="1" applyFont="1" applyFill="1" applyBorder="1" applyAlignment="1">
      <alignment horizontal="left" vertical="center" wrapText="1"/>
    </xf>
    <xf numFmtId="1" fontId="5" fillId="26" borderId="16" xfId="0" applyNumberFormat="1" applyFont="1" applyFill="1" applyBorder="1" applyAlignment="1">
      <alignment horizontal="center" vertical="center" wrapText="1"/>
    </xf>
    <xf numFmtId="175" fontId="5" fillId="26" borderId="16" xfId="0" applyNumberFormat="1" applyFont="1" applyFill="1" applyBorder="1" applyAlignment="1">
      <alignment horizontal="center" vertical="center" wrapText="1"/>
    </xf>
    <xf numFmtId="175" fontId="5" fillId="26" borderId="1" xfId="0" applyNumberFormat="1" applyFont="1" applyFill="1" applyBorder="1" applyAlignment="1">
      <alignment vertical="center"/>
    </xf>
    <xf numFmtId="0" fontId="5" fillId="26" borderId="1" xfId="0" applyFont="1" applyFill="1" applyBorder="1" applyAlignment="1">
      <alignment vertical="center"/>
    </xf>
    <xf numFmtId="0" fontId="56" fillId="26" borderId="78" xfId="1" applyFont="1" applyFill="1" applyBorder="1" applyAlignment="1">
      <alignment horizontal="left" vertical="center" wrapText="1"/>
    </xf>
    <xf numFmtId="0" fontId="40" fillId="26" borderId="21" xfId="0" applyFont="1" applyFill="1" applyBorder="1" applyAlignment="1">
      <alignment horizontal="center" vertical="center" wrapText="1"/>
    </xf>
    <xf numFmtId="172" fontId="5" fillId="26" borderId="16" xfId="0" applyNumberFormat="1" applyFont="1" applyFill="1" applyBorder="1" applyAlignment="1">
      <alignment horizontal="center" vertical="center" wrapText="1"/>
    </xf>
    <xf numFmtId="0" fontId="5" fillId="26" borderId="21" xfId="0" applyFont="1" applyFill="1" applyBorder="1" applyAlignment="1">
      <alignment horizontal="center" vertical="center"/>
    </xf>
    <xf numFmtId="175" fontId="49" fillId="26" borderId="0" xfId="0" applyNumberFormat="1" applyFont="1" applyFill="1" applyAlignment="1"/>
    <xf numFmtId="0" fontId="39" fillId="0" borderId="16" xfId="0" applyFont="1" applyBorder="1" applyAlignment="1">
      <alignment vertical="center" wrapText="1"/>
    </xf>
    <xf numFmtId="0" fontId="40" fillId="0" borderId="16" xfId="0" applyFont="1" applyBorder="1" applyAlignment="1">
      <alignment vertical="center" wrapText="1"/>
    </xf>
    <xf numFmtId="167" fontId="40" fillId="0" borderId="69" xfId="0" applyNumberFormat="1" applyFont="1" applyBorder="1" applyAlignment="1">
      <alignment horizontal="right" vertical="center" wrapText="1"/>
    </xf>
    <xf numFmtId="167" fontId="40" fillId="0" borderId="70" xfId="0" applyNumberFormat="1" applyFont="1" applyBorder="1" applyAlignment="1">
      <alignment horizontal="right" vertical="center" wrapText="1"/>
    </xf>
    <xf numFmtId="0" fontId="5" fillId="0" borderId="50" xfId="0" applyFont="1" applyBorder="1" applyAlignment="1">
      <alignment horizontal="left" vertical="center" wrapText="1"/>
    </xf>
    <xf numFmtId="167" fontId="40" fillId="26" borderId="69" xfId="0" applyNumberFormat="1" applyFont="1" applyFill="1" applyBorder="1" applyAlignment="1">
      <alignment horizontal="right" vertical="center" wrapText="1"/>
    </xf>
    <xf numFmtId="185" fontId="40" fillId="0" borderId="69" xfId="6" applyNumberFormat="1" applyFont="1" applyFill="1" applyBorder="1" applyAlignment="1">
      <alignment vertical="center"/>
    </xf>
    <xf numFmtId="0" fontId="13" fillId="0" borderId="58" xfId="0" applyFont="1" applyFill="1" applyBorder="1" applyAlignment="1">
      <alignment horizontal="center" vertical="center" wrapText="1"/>
    </xf>
    <xf numFmtId="185" fontId="39" fillId="23" borderId="69" xfId="0" applyNumberFormat="1" applyFont="1" applyFill="1" applyBorder="1" applyAlignment="1">
      <alignment horizontal="right" vertical="center" wrapText="1"/>
    </xf>
    <xf numFmtId="0" fontId="39" fillId="0" borderId="69" xfId="0" applyFont="1" applyBorder="1" applyAlignment="1">
      <alignment vertical="center" wrapText="1"/>
    </xf>
    <xf numFmtId="0" fontId="40" fillId="0" borderId="16" xfId="0" applyFont="1" applyBorder="1" applyAlignment="1">
      <alignment horizontal="left" vertical="center" wrapText="1"/>
    </xf>
    <xf numFmtId="175" fontId="40" fillId="0" borderId="16" xfId="0" applyNumberFormat="1" applyFont="1" applyBorder="1" applyAlignment="1">
      <alignment horizontal="left" vertical="center" wrapText="1"/>
    </xf>
    <xf numFmtId="175" fontId="46" fillId="0" borderId="58" xfId="3" applyNumberFormat="1" applyFont="1" applyFill="1" applyBorder="1" applyAlignment="1">
      <alignment horizontal="left" vertical="center" wrapText="1"/>
    </xf>
    <xf numFmtId="0" fontId="40" fillId="0" borderId="81" xfId="0" applyFont="1" applyBorder="1" applyAlignment="1">
      <alignment horizontal="center" vertical="center" wrapText="1"/>
    </xf>
    <xf numFmtId="0" fontId="40" fillId="0" borderId="70" xfId="0" applyFont="1" applyBorder="1" applyAlignment="1">
      <alignment horizontal="center" vertical="center" wrapText="1"/>
    </xf>
    <xf numFmtId="0" fontId="40" fillId="0" borderId="50" xfId="0" applyFont="1" applyBorder="1" applyAlignment="1">
      <alignment horizontal="left" vertical="center" wrapText="1"/>
    </xf>
    <xf numFmtId="185" fontId="40" fillId="0" borderId="70" xfId="6" applyNumberFormat="1" applyFont="1" applyFill="1" applyBorder="1" applyAlignment="1">
      <alignment vertical="center"/>
    </xf>
    <xf numFmtId="175" fontId="40" fillId="0" borderId="58" xfId="0" applyNumberFormat="1" applyFont="1" applyFill="1" applyBorder="1" applyAlignment="1">
      <alignment vertical="center"/>
    </xf>
    <xf numFmtId="0" fontId="40" fillId="0" borderId="21" xfId="0" applyFont="1" applyBorder="1" applyAlignment="1">
      <alignment horizontal="left" vertical="center" wrapText="1"/>
    </xf>
    <xf numFmtId="175" fontId="40" fillId="0" borderId="21" xfId="0" applyNumberFormat="1" applyFont="1" applyBorder="1" applyAlignment="1">
      <alignment horizontal="left" vertical="center" wrapText="1"/>
    </xf>
    <xf numFmtId="175" fontId="40" fillId="0" borderId="69" xfId="0" applyNumberFormat="1" applyFont="1" applyBorder="1" applyAlignment="1">
      <alignment horizontal="left" vertical="center" wrapText="1"/>
    </xf>
    <xf numFmtId="175" fontId="5" fillId="26" borderId="58" xfId="0" applyNumberFormat="1" applyFont="1" applyFill="1" applyBorder="1" applyAlignment="1">
      <alignment horizontal="left" vertical="center" wrapText="1"/>
    </xf>
    <xf numFmtId="0" fontId="40" fillId="26" borderId="16" xfId="0" applyFont="1" applyFill="1" applyBorder="1" applyAlignment="1">
      <alignment horizontal="left" vertical="center" wrapText="1"/>
    </xf>
    <xf numFmtId="0" fontId="59" fillId="0" borderId="0" xfId="0" applyFont="1" applyAlignment="1">
      <alignment horizontal="left" vertical="center"/>
    </xf>
    <xf numFmtId="172" fontId="58" fillId="14" borderId="16" xfId="0" applyNumberFormat="1" applyFont="1" applyFill="1" applyBorder="1" applyAlignment="1">
      <alignment horizontal="left" vertical="center" wrapText="1"/>
    </xf>
    <xf numFmtId="0" fontId="40" fillId="0" borderId="46" xfId="0" applyFont="1" applyBorder="1" applyAlignment="1">
      <alignment horizontal="left" vertical="center" wrapText="1"/>
    </xf>
    <xf numFmtId="0" fontId="40" fillId="0" borderId="49" xfId="0" applyFont="1" applyBorder="1" applyAlignment="1">
      <alignment horizontal="left" vertical="center" wrapText="1"/>
    </xf>
    <xf numFmtId="0" fontId="40" fillId="0" borderId="2" xfId="0" applyFont="1" applyBorder="1" applyAlignment="1">
      <alignment horizontal="left" vertical="center" wrapText="1"/>
    </xf>
    <xf numFmtId="0" fontId="40" fillId="28" borderId="69" xfId="0" applyFont="1" applyFill="1" applyBorder="1" applyAlignment="1">
      <alignment horizontal="left" vertical="center" wrapText="1"/>
    </xf>
    <xf numFmtId="0" fontId="40" fillId="29" borderId="69" xfId="0" applyFont="1" applyFill="1" applyBorder="1" applyAlignment="1">
      <alignment horizontal="left" vertical="center" wrapText="1"/>
    </xf>
    <xf numFmtId="0" fontId="40" fillId="27" borderId="69" xfId="0" applyFont="1" applyFill="1" applyBorder="1" applyAlignment="1">
      <alignment horizontal="left" vertical="center" wrapText="1"/>
    </xf>
    <xf numFmtId="0" fontId="40" fillId="0" borderId="81" xfId="0" applyFont="1" applyBorder="1" applyAlignment="1">
      <alignment horizontal="left" vertical="center" wrapText="1"/>
    </xf>
    <xf numFmtId="0" fontId="40" fillId="0" borderId="70" xfId="0" applyFont="1" applyBorder="1" applyAlignment="1">
      <alignment horizontal="left" vertical="center" wrapText="1"/>
    </xf>
    <xf numFmtId="0" fontId="58" fillId="8" borderId="1" xfId="0" applyFont="1" applyFill="1" applyBorder="1" applyAlignment="1">
      <alignment horizontal="left" vertical="center" wrapText="1"/>
    </xf>
    <xf numFmtId="0" fontId="40" fillId="8" borderId="1" xfId="0" applyFont="1" applyFill="1" applyBorder="1" applyAlignment="1">
      <alignment horizontal="left" vertical="center"/>
    </xf>
    <xf numFmtId="0" fontId="7" fillId="0" borderId="0" xfId="0" applyFont="1" applyAlignment="1">
      <alignment horizontal="left" vertical="center"/>
    </xf>
    <xf numFmtId="0" fontId="40" fillId="0" borderId="69" xfId="2" applyFont="1" applyBorder="1" applyAlignment="1">
      <alignment horizontal="left" vertical="justify" wrapText="1" readingOrder="1"/>
    </xf>
    <xf numFmtId="172" fontId="5" fillId="14" borderId="21" xfId="0" applyNumberFormat="1" applyFont="1" applyFill="1" applyBorder="1" applyAlignment="1">
      <alignment horizontal="center" vertical="center" wrapText="1" readingOrder="1"/>
    </xf>
    <xf numFmtId="0" fontId="41" fillId="0" borderId="16" xfId="0" applyFont="1" applyBorder="1" applyAlignment="1">
      <alignment vertical="center" wrapText="1"/>
    </xf>
    <xf numFmtId="0" fontId="41" fillId="0" borderId="16" xfId="0" applyFont="1" applyBorder="1" applyAlignment="1">
      <alignment horizontal="center" vertical="center" wrapText="1"/>
    </xf>
    <xf numFmtId="0" fontId="5" fillId="24" borderId="38" xfId="0" applyFont="1" applyFill="1" applyBorder="1" applyAlignment="1">
      <alignment horizontal="center" vertical="center" wrapText="1"/>
    </xf>
    <xf numFmtId="0" fontId="51" fillId="26" borderId="38" xfId="0" applyFont="1" applyFill="1" applyBorder="1" applyAlignment="1">
      <alignment horizontal="center" vertical="center" wrapText="1"/>
    </xf>
    <xf numFmtId="0" fontId="5" fillId="26" borderId="50" xfId="0" applyFont="1" applyFill="1" applyBorder="1" applyAlignment="1">
      <alignment horizontal="center" vertical="center" wrapText="1"/>
    </xf>
    <xf numFmtId="0" fontId="5" fillId="26" borderId="38"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6" fillId="19" borderId="46" xfId="0" applyFont="1" applyFill="1" applyBorder="1" applyAlignment="1">
      <alignment horizontal="center" vertical="center" wrapText="1"/>
    </xf>
    <xf numFmtId="0" fontId="40" fillId="0" borderId="24" xfId="0" applyFont="1" applyFill="1" applyBorder="1" applyAlignment="1">
      <alignment horizontal="left" vertical="center" wrapText="1"/>
    </xf>
    <xf numFmtId="0" fontId="5" fillId="0" borderId="70" xfId="0" applyFont="1" applyBorder="1" applyAlignment="1">
      <alignment horizontal="right" vertical="center" wrapText="1"/>
    </xf>
    <xf numFmtId="0" fontId="56" fillId="0" borderId="81" xfId="1" applyFont="1" applyFill="1" applyBorder="1" applyAlignment="1">
      <alignment horizontal="left" vertical="center" wrapText="1"/>
    </xf>
    <xf numFmtId="0" fontId="40" fillId="0" borderId="57" xfId="0" applyFont="1" applyBorder="1" applyAlignment="1">
      <alignment horizontal="center" vertical="center" wrapText="1"/>
    </xf>
    <xf numFmtId="172" fontId="5" fillId="0" borderId="24" xfId="0" applyNumberFormat="1" applyFont="1" applyFill="1" applyBorder="1" applyAlignment="1">
      <alignment horizontal="center" vertical="center" wrapText="1"/>
    </xf>
    <xf numFmtId="0" fontId="5" fillId="0" borderId="24" xfId="0" applyFont="1" applyFill="1" applyBorder="1" applyAlignment="1">
      <alignment horizontal="center" vertical="center"/>
    </xf>
    <xf numFmtId="1" fontId="5" fillId="0" borderId="24" xfId="0" applyNumberFormat="1" applyFont="1" applyFill="1" applyBorder="1" applyAlignment="1">
      <alignment horizontal="center" vertical="center" wrapText="1"/>
    </xf>
    <xf numFmtId="0" fontId="5" fillId="24" borderId="58" xfId="0" applyFont="1" applyFill="1" applyBorder="1" applyAlignment="1">
      <alignment horizontal="center" vertical="center" wrapText="1"/>
    </xf>
    <xf numFmtId="0" fontId="40" fillId="0" borderId="24" xfId="0" applyFont="1" applyBorder="1" applyAlignment="1">
      <alignment horizontal="left" vertical="center" wrapText="1"/>
    </xf>
    <xf numFmtId="0" fontId="5" fillId="0" borderId="46" xfId="0" applyFont="1" applyBorder="1" applyAlignment="1">
      <alignment horizontal="left" vertical="center" wrapText="1"/>
    </xf>
    <xf numFmtId="0" fontId="56" fillId="0" borderId="24" xfId="1" applyFont="1" applyFill="1" applyBorder="1" applyAlignment="1">
      <alignment vertical="center" wrapText="1"/>
    </xf>
    <xf numFmtId="0" fontId="40" fillId="0" borderId="24" xfId="0" applyFont="1" applyFill="1" applyBorder="1" applyAlignment="1">
      <alignment horizontal="center" vertical="center" wrapText="1"/>
    </xf>
    <xf numFmtId="0" fontId="5" fillId="0" borderId="24" xfId="0" applyFont="1" applyBorder="1" applyAlignment="1">
      <alignment horizontal="left" vertical="center" wrapText="1"/>
    </xf>
    <xf numFmtId="0" fontId="39" fillId="0" borderId="24" xfId="0" applyFont="1" applyBorder="1" applyAlignment="1">
      <alignment vertical="center" wrapText="1"/>
    </xf>
    <xf numFmtId="0" fontId="40" fillId="0" borderId="24" xfId="0" applyFont="1" applyBorder="1" applyAlignment="1">
      <alignment vertical="center" wrapText="1"/>
    </xf>
    <xf numFmtId="0" fontId="40" fillId="0" borderId="24" xfId="0" applyFont="1" applyBorder="1" applyAlignment="1">
      <alignment horizontal="center" vertical="center" wrapText="1"/>
    </xf>
    <xf numFmtId="175" fontId="40" fillId="0" borderId="69" xfId="10" applyNumberFormat="1" applyFont="1" applyFill="1" applyBorder="1" applyAlignment="1">
      <alignment horizontal="left" vertical="center" wrapText="1"/>
    </xf>
    <xf numFmtId="0" fontId="5" fillId="0" borderId="21" xfId="0" applyFont="1" applyBorder="1" applyAlignment="1">
      <alignment horizontal="center" vertical="center" wrapText="1"/>
    </xf>
    <xf numFmtId="9" fontId="63" fillId="5" borderId="24" xfId="13" applyFont="1" applyFill="1" applyBorder="1" applyAlignment="1">
      <alignment horizontal="left" vertical="center"/>
    </xf>
    <xf numFmtId="0" fontId="5" fillId="0" borderId="56" xfId="0" applyFont="1" applyFill="1" applyBorder="1" applyAlignment="1">
      <alignment horizontal="center" vertical="center" wrapText="1"/>
    </xf>
    <xf numFmtId="176" fontId="16" fillId="30" borderId="69" xfId="14" applyNumberFormat="1" applyFont="1" applyFill="1" applyBorder="1" applyAlignment="1" applyProtection="1">
      <alignment horizontal="center" vertical="center" wrapText="1"/>
    </xf>
    <xf numFmtId="176" fontId="70" fillId="31" borderId="69" xfId="14" applyFont="1" applyFill="1" applyBorder="1" applyAlignment="1">
      <alignment horizontal="center" vertical="center" wrapText="1"/>
    </xf>
    <xf numFmtId="176" fontId="16" fillId="30" borderId="86" xfId="14" applyFont="1" applyFill="1" applyBorder="1" applyAlignment="1">
      <alignment horizontal="center" vertical="center"/>
    </xf>
    <xf numFmtId="176" fontId="16" fillId="30" borderId="86" xfId="14" applyFont="1" applyFill="1" applyBorder="1" applyAlignment="1">
      <alignment horizontal="center" vertical="center" wrapText="1"/>
    </xf>
    <xf numFmtId="176" fontId="16" fillId="30" borderId="87" xfId="14" applyFont="1" applyFill="1" applyBorder="1" applyAlignment="1">
      <alignment horizontal="center" vertical="center"/>
    </xf>
    <xf numFmtId="176" fontId="16" fillId="30" borderId="69" xfId="14" applyFont="1" applyFill="1" applyBorder="1" applyAlignment="1">
      <alignment horizontal="center" vertical="center" wrapText="1"/>
    </xf>
    <xf numFmtId="176" fontId="16" fillId="0" borderId="92" xfId="14" applyFont="1" applyBorder="1" applyAlignment="1">
      <alignment horizontal="center" vertical="center" wrapText="1"/>
    </xf>
    <xf numFmtId="176" fontId="70" fillId="35" borderId="58" xfId="14" applyFont="1" applyFill="1" applyAlignment="1">
      <alignment horizontal="center" vertical="center"/>
    </xf>
    <xf numFmtId="0" fontId="65" fillId="0" borderId="94" xfId="15" applyFont="1" applyBorder="1"/>
    <xf numFmtId="0" fontId="65" fillId="0" borderId="79" xfId="15" applyFont="1" applyBorder="1"/>
    <xf numFmtId="0" fontId="65" fillId="0" borderId="58" xfId="15" applyFont="1"/>
    <xf numFmtId="0" fontId="65" fillId="0" borderId="74" xfId="15" applyFont="1" applyBorder="1"/>
    <xf numFmtId="0" fontId="65" fillId="0" borderId="83" xfId="15" applyFont="1" applyBorder="1"/>
    <xf numFmtId="0" fontId="65" fillId="0" borderId="95" xfId="15" applyFont="1" applyBorder="1"/>
    <xf numFmtId="0" fontId="67" fillId="0" borderId="58" xfId="15" applyFont="1"/>
    <xf numFmtId="0" fontId="47" fillId="0" borderId="84" xfId="15" applyFont="1" applyBorder="1" applyAlignment="1">
      <alignment vertical="center"/>
    </xf>
    <xf numFmtId="0" fontId="47" fillId="0" borderId="89" xfId="15" applyFont="1" applyBorder="1" applyAlignment="1">
      <alignment vertical="center"/>
    </xf>
    <xf numFmtId="0" fontId="69" fillId="2" borderId="58" xfId="15" applyFont="1" applyFill="1" applyAlignment="1">
      <alignment vertical="center"/>
    </xf>
    <xf numFmtId="186" fontId="13" fillId="0" borderId="58" xfId="19" applyNumberFormat="1" applyFont="1" applyBorder="1" applyAlignment="1" applyProtection="1">
      <alignment vertical="center" wrapText="1"/>
    </xf>
    <xf numFmtId="176" fontId="70" fillId="31" borderId="90" xfId="14" applyFont="1" applyFill="1" applyBorder="1" applyAlignment="1">
      <alignment vertical="center" wrapText="1"/>
    </xf>
    <xf numFmtId="0" fontId="71" fillId="0" borderId="90" xfId="15" applyFont="1" applyBorder="1" applyAlignment="1">
      <alignment vertical="center" wrapText="1"/>
    </xf>
    <xf numFmtId="0" fontId="16" fillId="26" borderId="69" xfId="15" applyFont="1" applyFill="1" applyBorder="1" applyAlignment="1">
      <alignment horizontal="left" vertical="center" wrapText="1"/>
    </xf>
    <xf numFmtId="176" fontId="72" fillId="0" borderId="91" xfId="17" applyNumberFormat="1" applyFont="1" applyFill="1" applyBorder="1" applyAlignment="1">
      <alignment vertical="center"/>
    </xf>
    <xf numFmtId="0" fontId="71" fillId="0" borderId="78" xfId="15" applyFont="1" applyBorder="1" applyAlignment="1">
      <alignment vertical="center" wrapText="1"/>
    </xf>
    <xf numFmtId="0" fontId="16" fillId="26" borderId="96" xfId="15" applyFont="1" applyFill="1" applyBorder="1" applyAlignment="1">
      <alignment horizontal="left" vertical="center" wrapText="1"/>
    </xf>
    <xf numFmtId="176" fontId="72" fillId="0" borderId="82" xfId="17" applyNumberFormat="1" applyFont="1" applyFill="1" applyBorder="1" applyAlignment="1">
      <alignment vertical="center"/>
    </xf>
    <xf numFmtId="176" fontId="16" fillId="30" borderId="97" xfId="14" applyFont="1" applyFill="1" applyBorder="1" applyAlignment="1">
      <alignment horizontal="center" vertical="center"/>
    </xf>
    <xf numFmtId="176" fontId="16" fillId="30" borderId="97" xfId="14" applyFont="1" applyFill="1" applyBorder="1" applyAlignment="1">
      <alignment horizontal="center" vertical="center" wrapText="1"/>
    </xf>
    <xf numFmtId="0" fontId="16" fillId="0" borderId="78" xfId="15" applyFont="1" applyBorder="1" applyAlignment="1">
      <alignment horizontal="left" vertical="center" wrapText="1"/>
    </xf>
    <xf numFmtId="187" fontId="16" fillId="30" borderId="96" xfId="17" applyNumberFormat="1" applyFont="1" applyFill="1" applyBorder="1" applyAlignment="1">
      <alignment vertical="center" wrapText="1"/>
    </xf>
    <xf numFmtId="176" fontId="16" fillId="30" borderId="96" xfId="14" applyFont="1" applyFill="1" applyBorder="1" applyAlignment="1">
      <alignment horizontal="center" vertical="center" wrapText="1"/>
    </xf>
    <xf numFmtId="176" fontId="70" fillId="33" borderId="92" xfId="17" applyNumberFormat="1" applyFont="1" applyFill="1" applyBorder="1" applyAlignment="1">
      <alignment vertical="center"/>
    </xf>
    <xf numFmtId="0" fontId="16" fillId="0" borderId="90" xfId="15" applyFont="1" applyBorder="1" applyAlignment="1">
      <alignment horizontal="left" vertical="center" wrapText="1"/>
    </xf>
    <xf numFmtId="0" fontId="16" fillId="0" borderId="69" xfId="15" applyFont="1" applyBorder="1" applyAlignment="1">
      <alignment horizontal="left" vertical="center" wrapText="1"/>
    </xf>
    <xf numFmtId="187" fontId="16" fillId="30" borderId="69" xfId="17" applyNumberFormat="1" applyFont="1" applyFill="1" applyBorder="1" applyAlignment="1">
      <alignment vertical="center" wrapText="1"/>
    </xf>
    <xf numFmtId="176" fontId="16" fillId="30" borderId="101" xfId="14" applyFont="1" applyFill="1" applyBorder="1" applyAlignment="1">
      <alignment horizontal="center" vertical="center" wrapText="1"/>
    </xf>
    <xf numFmtId="0" fontId="71" fillId="0" borderId="90" xfId="15" applyFont="1" applyBorder="1" applyAlignment="1">
      <alignment horizontal="left" vertical="center" wrapText="1"/>
    </xf>
    <xf numFmtId="176" fontId="72" fillId="0" borderId="88" xfId="17" applyNumberFormat="1" applyFont="1" applyFill="1" applyBorder="1" applyAlignment="1">
      <alignment vertical="center"/>
    </xf>
    <xf numFmtId="176" fontId="75" fillId="34" borderId="69" xfId="15" applyNumberFormat="1" applyFont="1" applyFill="1" applyBorder="1" applyAlignment="1">
      <alignment horizontal="center" vertical="center" wrapText="1"/>
    </xf>
    <xf numFmtId="0" fontId="70" fillId="35" borderId="58" xfId="15" applyFont="1" applyFill="1" applyAlignment="1">
      <alignment horizontal="center" vertical="center" wrapText="1"/>
    </xf>
    <xf numFmtId="0" fontId="67" fillId="0" borderId="58" xfId="15" applyFont="1" applyAlignment="1">
      <alignment vertical="center"/>
    </xf>
    <xf numFmtId="187" fontId="79" fillId="0" borderId="58" xfId="17" applyNumberFormat="1" applyFont="1" applyAlignment="1">
      <alignment vertical="center"/>
    </xf>
    <xf numFmtId="185" fontId="72" fillId="0" borderId="96" xfId="15" applyNumberFormat="1" applyFont="1" applyBorder="1" applyAlignment="1">
      <alignment horizontal="right" vertical="center" wrapText="1"/>
    </xf>
    <xf numFmtId="0" fontId="80" fillId="0" borderId="58" xfId="15" applyFont="1" applyAlignment="1">
      <alignment horizontal="right" vertical="center"/>
    </xf>
    <xf numFmtId="187" fontId="67" fillId="0" borderId="58" xfId="6" applyNumberFormat="1" applyFont="1" applyBorder="1"/>
    <xf numFmtId="0" fontId="16" fillId="0" borderId="103" xfId="0" applyFont="1" applyBorder="1" applyAlignment="1">
      <alignment vertical="center" wrapText="1"/>
    </xf>
    <xf numFmtId="0" fontId="16" fillId="0" borderId="102" xfId="0" applyFont="1" applyBorder="1" applyAlignment="1">
      <alignment horizontal="left" vertical="center" wrapText="1"/>
    </xf>
    <xf numFmtId="0" fontId="16" fillId="26" borderId="102" xfId="0" applyFont="1" applyFill="1" applyBorder="1" applyAlignment="1">
      <alignment horizontal="left" vertical="center" wrapText="1"/>
    </xf>
    <xf numFmtId="0" fontId="16" fillId="30" borderId="102" xfId="0" applyFont="1" applyFill="1" applyBorder="1" applyAlignment="1">
      <alignment horizontal="left" vertical="center" wrapText="1"/>
    </xf>
    <xf numFmtId="176" fontId="72" fillId="32" borderId="69" xfId="17" applyNumberFormat="1" applyFont="1" applyFill="1" applyBorder="1" applyAlignment="1">
      <alignment vertical="center"/>
    </xf>
    <xf numFmtId="176" fontId="72" fillId="32" borderId="96" xfId="17" applyNumberFormat="1" applyFont="1" applyFill="1" applyBorder="1" applyAlignment="1">
      <alignment vertical="center"/>
    </xf>
    <xf numFmtId="187" fontId="16" fillId="36" borderId="96" xfId="17" applyNumberFormat="1" applyFont="1" applyFill="1" applyBorder="1" applyAlignment="1">
      <alignment vertical="center" wrapText="1"/>
    </xf>
    <xf numFmtId="187" fontId="16" fillId="36" borderId="69" xfId="17" applyNumberFormat="1" applyFont="1" applyFill="1" applyBorder="1" applyAlignment="1">
      <alignment vertical="center" wrapText="1"/>
    </xf>
    <xf numFmtId="187" fontId="72" fillId="32" borderId="69" xfId="17" applyNumberFormat="1" applyFont="1" applyFill="1" applyBorder="1" applyAlignment="1">
      <alignment vertical="center"/>
    </xf>
    <xf numFmtId="176" fontId="75" fillId="38" borderId="69" xfId="15" applyNumberFormat="1" applyFont="1" applyFill="1" applyBorder="1" applyAlignment="1">
      <alignment horizontal="center" vertical="center" wrapText="1"/>
    </xf>
    <xf numFmtId="185" fontId="16" fillId="36" borderId="69" xfId="17" applyNumberFormat="1" applyFont="1" applyFill="1" applyBorder="1" applyAlignment="1">
      <alignment vertical="center" wrapText="1"/>
    </xf>
    <xf numFmtId="0" fontId="16" fillId="30" borderId="104" xfId="0" applyFont="1" applyFill="1" applyBorder="1" applyAlignment="1">
      <alignment horizontal="left" vertical="center" wrapText="1"/>
    </xf>
    <xf numFmtId="0" fontId="40" fillId="0" borderId="21" xfId="0" applyFont="1" applyFill="1" applyBorder="1" applyAlignment="1">
      <alignment horizontal="center" vertical="center" wrapText="1"/>
    </xf>
    <xf numFmtId="0" fontId="16" fillId="0" borderId="90" xfId="15" applyFont="1" applyBorder="1" applyAlignment="1">
      <alignment horizontal="center" vertical="center" wrapText="1"/>
    </xf>
    <xf numFmtId="185" fontId="5" fillId="0" borderId="0" xfId="0" applyNumberFormat="1" applyFont="1" applyFill="1" applyAlignment="1">
      <alignment horizontal="left" vertical="center"/>
    </xf>
    <xf numFmtId="176" fontId="16" fillId="30" borderId="104" xfId="14" applyNumberFormat="1" applyFont="1" applyFill="1" applyBorder="1" applyAlignment="1" applyProtection="1">
      <alignment horizontal="center" vertical="center"/>
    </xf>
    <xf numFmtId="176" fontId="16" fillId="30" borderId="104" xfId="14" applyNumberFormat="1" applyFont="1" applyFill="1" applyBorder="1" applyAlignment="1" applyProtection="1">
      <alignment horizontal="center" vertical="center" wrapText="1"/>
    </xf>
    <xf numFmtId="176" fontId="72" fillId="0" borderId="104" xfId="6" applyNumberFormat="1" applyFont="1" applyFill="1" applyBorder="1" applyAlignment="1">
      <alignment vertical="center"/>
    </xf>
    <xf numFmtId="176" fontId="16" fillId="0" borderId="104" xfId="14" applyNumberFormat="1" applyFont="1" applyFill="1" applyBorder="1" applyAlignment="1" applyProtection="1">
      <alignment horizontal="center" vertical="center" wrapText="1"/>
    </xf>
    <xf numFmtId="176" fontId="16" fillId="30" borderId="105" xfId="14" applyNumberFormat="1" applyFont="1" applyFill="1" applyBorder="1" applyAlignment="1" applyProtection="1">
      <alignment horizontal="center" vertical="center" wrapText="1"/>
    </xf>
    <xf numFmtId="176" fontId="16" fillId="0" borderId="104" xfId="14" applyNumberFormat="1" applyFont="1" applyFill="1" applyBorder="1" applyAlignment="1" applyProtection="1">
      <alignment vertical="center" wrapText="1"/>
    </xf>
    <xf numFmtId="187" fontId="16" fillId="0" borderId="93" xfId="6" applyNumberFormat="1" applyFont="1" applyFill="1" applyBorder="1" applyAlignment="1">
      <alignment vertical="center" wrapText="1"/>
    </xf>
    <xf numFmtId="176" fontId="81" fillId="39" borderId="104" xfId="14" applyNumberFormat="1" applyFont="1" applyFill="1" applyBorder="1" applyAlignment="1" applyProtection="1">
      <alignment horizontal="center" vertical="center" wrapText="1"/>
    </xf>
    <xf numFmtId="176" fontId="81" fillId="40" borderId="104" xfId="14" applyNumberFormat="1" applyFont="1" applyFill="1" applyBorder="1" applyAlignment="1" applyProtection="1">
      <alignment horizontal="center" vertical="center" wrapText="1"/>
    </xf>
    <xf numFmtId="185" fontId="16" fillId="0" borderId="0" xfId="0" applyNumberFormat="1" applyFont="1" applyFill="1" applyAlignment="1">
      <alignment horizontal="left" vertical="center"/>
    </xf>
    <xf numFmtId="175" fontId="16" fillId="0" borderId="16" xfId="0" applyNumberFormat="1" applyFont="1" applyBorder="1" applyAlignment="1">
      <alignment horizontal="left" vertical="center" wrapText="1"/>
    </xf>
    <xf numFmtId="171" fontId="68" fillId="0" borderId="16" xfId="0" applyNumberFormat="1" applyFont="1" applyBorder="1" applyAlignment="1">
      <alignment vertical="center"/>
    </xf>
    <xf numFmtId="0" fontId="65" fillId="0" borderId="58" xfId="15" applyFont="1" applyBorder="1"/>
    <xf numFmtId="186" fontId="70" fillId="0" borderId="58" xfId="19" applyNumberFormat="1" applyFont="1" applyBorder="1" applyAlignment="1" applyProtection="1">
      <alignment horizontal="center" vertical="center" wrapText="1"/>
    </xf>
    <xf numFmtId="0" fontId="77" fillId="0" borderId="58" xfId="15" applyFont="1" applyAlignment="1">
      <alignment horizontal="center" vertical="center" wrapText="1"/>
    </xf>
    <xf numFmtId="0" fontId="70" fillId="35" borderId="95" xfId="15" applyFont="1" applyFill="1" applyBorder="1" applyAlignment="1">
      <alignment horizontal="center" vertical="center" wrapText="1"/>
    </xf>
    <xf numFmtId="176" fontId="70" fillId="0" borderId="58" xfId="14" applyFont="1" applyAlignment="1">
      <alignment vertical="center"/>
    </xf>
    <xf numFmtId="176" fontId="16" fillId="0" borderId="58" xfId="15" applyNumberFormat="1" applyFont="1" applyAlignment="1">
      <alignment vertical="center"/>
    </xf>
    <xf numFmtId="176" fontId="70" fillId="41" borderId="69" xfId="14" applyFont="1" applyFill="1" applyBorder="1" applyAlignment="1">
      <alignment horizontal="center" vertical="center" wrapText="1"/>
    </xf>
    <xf numFmtId="176" fontId="70" fillId="41" borderId="90" xfId="14" applyFont="1" applyFill="1" applyBorder="1" applyAlignment="1">
      <alignment vertical="center" wrapText="1"/>
    </xf>
    <xf numFmtId="176" fontId="72" fillId="32" borderId="104" xfId="17" applyNumberFormat="1" applyFont="1" applyFill="1" applyBorder="1" applyAlignment="1">
      <alignment vertical="center"/>
    </xf>
    <xf numFmtId="0" fontId="71" fillId="0" borderId="103" xfId="15" applyFont="1" applyFill="1" applyBorder="1" applyAlignment="1">
      <alignment vertical="center" wrapText="1"/>
    </xf>
    <xf numFmtId="0" fontId="16" fillId="0" borderId="104" xfId="15" applyFont="1" applyFill="1" applyBorder="1" applyAlignment="1">
      <alignment horizontal="left" vertical="center" wrapText="1"/>
    </xf>
    <xf numFmtId="0" fontId="39" fillId="0" borderId="16" xfId="0" applyFont="1" applyFill="1" applyBorder="1" applyAlignment="1">
      <alignment vertical="center" wrapText="1"/>
    </xf>
    <xf numFmtId="176" fontId="72" fillId="0" borderId="104" xfId="17" applyNumberFormat="1" applyFont="1" applyFill="1" applyBorder="1" applyAlignment="1">
      <alignment vertical="center"/>
    </xf>
    <xf numFmtId="176" fontId="70" fillId="35" borderId="58" xfId="14" applyFont="1" applyFill="1" applyBorder="1" applyAlignment="1">
      <alignment horizontal="center" vertical="center"/>
    </xf>
    <xf numFmtId="0" fontId="67" fillId="0" borderId="95" xfId="15" applyFont="1" applyBorder="1"/>
    <xf numFmtId="187" fontId="82" fillId="0" borderId="58" xfId="15" applyNumberFormat="1" applyFont="1" applyAlignment="1">
      <alignment horizontal="center" vertical="center" wrapText="1"/>
    </xf>
    <xf numFmtId="176" fontId="72" fillId="30" borderId="104" xfId="14" applyFont="1" applyFill="1" applyBorder="1" applyAlignment="1">
      <alignment horizontal="center" vertical="center" wrapText="1"/>
    </xf>
    <xf numFmtId="176" fontId="16" fillId="30" borderId="104" xfId="14" applyFont="1" applyFill="1" applyBorder="1" applyAlignment="1">
      <alignment horizontal="center" vertical="center" wrapText="1"/>
    </xf>
    <xf numFmtId="0" fontId="16" fillId="0" borderId="104" xfId="15" applyFont="1" applyBorder="1" applyAlignment="1">
      <alignment horizontal="left" vertical="center" wrapText="1"/>
    </xf>
    <xf numFmtId="0" fontId="40" fillId="0" borderId="17" xfId="0" applyFont="1" applyBorder="1" applyAlignment="1">
      <alignment vertical="center" wrapText="1"/>
    </xf>
    <xf numFmtId="185" fontId="16" fillId="0" borderId="104" xfId="0" applyNumberFormat="1" applyFont="1" applyFill="1" applyBorder="1" applyAlignment="1">
      <alignment horizontal="left" vertical="center"/>
    </xf>
    <xf numFmtId="185" fontId="5" fillId="0" borderId="104" xfId="0" applyNumberFormat="1" applyFont="1" applyFill="1" applyBorder="1" applyAlignment="1">
      <alignment horizontal="left" vertical="center"/>
    </xf>
    <xf numFmtId="187" fontId="16" fillId="0" borderId="104" xfId="6" applyNumberFormat="1" applyFont="1" applyFill="1" applyBorder="1" applyAlignment="1">
      <alignment vertical="center" wrapText="1"/>
    </xf>
    <xf numFmtId="175" fontId="0" fillId="0" borderId="104" xfId="6" applyNumberFormat="1" applyFont="1" applyFill="1" applyBorder="1" applyAlignment="1">
      <alignment vertical="center"/>
    </xf>
    <xf numFmtId="187" fontId="83" fillId="0" borderId="58" xfId="15" applyNumberFormat="1" applyFont="1"/>
    <xf numFmtId="0" fontId="5" fillId="8" borderId="26" xfId="0" applyFont="1" applyFill="1" applyBorder="1" applyAlignment="1">
      <alignment horizontal="left" vertical="center" wrapText="1"/>
    </xf>
    <xf numFmtId="0" fontId="7" fillId="0" borderId="27" xfId="0" applyFont="1" applyBorder="1"/>
    <xf numFmtId="0" fontId="7" fillId="0" borderId="28" xfId="0" applyFont="1" applyBorder="1"/>
    <xf numFmtId="0" fontId="6" fillId="10" borderId="3" xfId="0" applyFont="1" applyFill="1" applyBorder="1" applyAlignment="1">
      <alignment horizontal="center" vertical="center" wrapText="1"/>
    </xf>
    <xf numFmtId="0" fontId="7" fillId="0" borderId="4" xfId="0" applyFont="1" applyBorder="1"/>
    <xf numFmtId="0" fontId="7" fillId="0" borderId="5" xfId="0" applyFont="1" applyBorder="1"/>
    <xf numFmtId="0" fontId="6" fillId="11" borderId="3" xfId="0" applyFont="1" applyFill="1" applyBorder="1" applyAlignment="1">
      <alignment horizontal="center" vertical="center" wrapText="1"/>
    </xf>
    <xf numFmtId="0" fontId="6" fillId="12" borderId="3" xfId="0" applyFont="1" applyFill="1" applyBorder="1" applyAlignment="1">
      <alignment horizontal="center" vertical="center"/>
    </xf>
    <xf numFmtId="0" fontId="6" fillId="13" borderId="3" xfId="0" applyFont="1" applyFill="1" applyBorder="1" applyAlignment="1">
      <alignment horizontal="center" vertical="center"/>
    </xf>
    <xf numFmtId="0" fontId="16" fillId="8" borderId="26" xfId="0" applyFont="1" applyFill="1" applyBorder="1" applyAlignment="1">
      <alignment horizontal="center" vertical="center"/>
    </xf>
    <xf numFmtId="0" fontId="12" fillId="8" borderId="26" xfId="0" applyFont="1" applyFill="1" applyBorder="1" applyAlignment="1">
      <alignment horizontal="center" vertical="center"/>
    </xf>
    <xf numFmtId="0" fontId="24" fillId="8" borderId="26" xfId="0" applyFont="1" applyFill="1" applyBorder="1" applyAlignment="1">
      <alignment horizontal="center" vertical="center"/>
    </xf>
    <xf numFmtId="0" fontId="24" fillId="8" borderId="26" xfId="0" applyFont="1" applyFill="1" applyBorder="1" applyAlignment="1">
      <alignment horizontal="center" vertical="center" wrapText="1"/>
    </xf>
    <xf numFmtId="171" fontId="10" fillId="5" borderId="3" xfId="0" applyNumberFormat="1" applyFont="1" applyFill="1" applyBorder="1" applyAlignment="1">
      <alignment horizontal="center" vertical="center" wrapText="1"/>
    </xf>
    <xf numFmtId="171" fontId="10" fillId="6" borderId="3" xfId="0" applyNumberFormat="1" applyFont="1" applyFill="1" applyBorder="1" applyAlignment="1">
      <alignment horizontal="center" vertical="center" wrapText="1"/>
    </xf>
    <xf numFmtId="0" fontId="6" fillId="0" borderId="3" xfId="0" applyFont="1" applyBorder="1" applyAlignment="1">
      <alignment horizontal="left" vertical="center"/>
    </xf>
    <xf numFmtId="0" fontId="5" fillId="0" borderId="3" xfId="0" applyFont="1" applyBorder="1" applyAlignment="1">
      <alignment horizontal="left" vertical="center"/>
    </xf>
    <xf numFmtId="172" fontId="6" fillId="4" borderId="3" xfId="0" applyNumberFormat="1" applyFont="1" applyFill="1" applyBorder="1" applyAlignment="1">
      <alignment horizontal="center" vertical="center" wrapText="1" readingOrder="1"/>
    </xf>
    <xf numFmtId="172" fontId="6" fillId="4" borderId="3" xfId="0" applyNumberFormat="1" applyFont="1" applyFill="1" applyBorder="1" applyAlignment="1">
      <alignment horizontal="center" vertical="center" wrapText="1"/>
    </xf>
    <xf numFmtId="0" fontId="7" fillId="0" borderId="13" xfId="0" applyFont="1" applyBorder="1"/>
    <xf numFmtId="173" fontId="6" fillId="4" borderId="3" xfId="0" applyNumberFormat="1" applyFont="1" applyFill="1" applyBorder="1" applyAlignment="1">
      <alignment horizontal="center" vertical="center" wrapText="1"/>
    </xf>
    <xf numFmtId="49" fontId="11" fillId="3" borderId="3" xfId="0" applyNumberFormat="1" applyFont="1" applyFill="1" applyBorder="1" applyAlignment="1">
      <alignment horizontal="center" vertical="center"/>
    </xf>
    <xf numFmtId="0" fontId="6" fillId="0" borderId="0" xfId="0" applyFont="1" applyAlignment="1">
      <alignment horizontal="center" vertical="center"/>
    </xf>
    <xf numFmtId="0" fontId="0" fillId="0" borderId="0" xfId="0" applyFont="1" applyAlignment="1"/>
    <xf numFmtId="0" fontId="7" fillId="0" borderId="2" xfId="0" applyFont="1" applyBorder="1"/>
    <xf numFmtId="0" fontId="7" fillId="0" borderId="9" xfId="0" applyFont="1" applyBorder="1"/>
    <xf numFmtId="0" fontId="7" fillId="0" borderId="10" xfId="0" applyFont="1" applyBorder="1"/>
    <xf numFmtId="171" fontId="8" fillId="0" borderId="3" xfId="0" applyNumberFormat="1" applyFont="1" applyBorder="1" applyAlignment="1">
      <alignment horizontal="left" vertical="center" wrapText="1"/>
    </xf>
    <xf numFmtId="0" fontId="8" fillId="0" borderId="3" xfId="0" applyFont="1" applyBorder="1" applyAlignment="1">
      <alignment horizontal="left" vertical="center" wrapText="1"/>
    </xf>
    <xf numFmtId="172" fontId="9" fillId="3" borderId="6" xfId="0" applyNumberFormat="1" applyFont="1" applyFill="1" applyBorder="1" applyAlignment="1">
      <alignment horizontal="center" vertical="center"/>
    </xf>
    <xf numFmtId="0" fontId="7" fillId="0" borderId="7" xfId="0" applyFont="1" applyBorder="1"/>
    <xf numFmtId="0" fontId="7" fillId="0" borderId="8" xfId="0" applyFont="1" applyBorder="1"/>
    <xf numFmtId="0" fontId="7" fillId="0" borderId="11" xfId="0" applyFont="1" applyBorder="1"/>
    <xf numFmtId="0" fontId="7" fillId="0" borderId="14" xfId="0" applyFont="1" applyBorder="1"/>
    <xf numFmtId="0" fontId="5" fillId="2" borderId="3" xfId="0" applyFont="1" applyFill="1" applyBorder="1" applyAlignment="1">
      <alignment horizontal="left" vertical="center"/>
    </xf>
    <xf numFmtId="0" fontId="6" fillId="6" borderId="29" xfId="0" applyFont="1" applyFill="1" applyBorder="1" applyAlignment="1">
      <alignment horizontal="center" vertical="center"/>
    </xf>
    <xf numFmtId="0" fontId="7" fillId="0" borderId="30" xfId="0" applyFont="1" applyBorder="1"/>
    <xf numFmtId="0" fontId="7" fillId="0" borderId="31" xfId="0" applyFont="1" applyBorder="1"/>
    <xf numFmtId="0" fontId="6" fillId="6" borderId="32" xfId="0" applyFont="1" applyFill="1" applyBorder="1" applyAlignment="1">
      <alignment horizontal="center" vertical="center"/>
    </xf>
    <xf numFmtId="0" fontId="7" fillId="0" borderId="33" xfId="0" applyFont="1" applyBorder="1"/>
    <xf numFmtId="172" fontId="6" fillId="14" borderId="21" xfId="0" applyNumberFormat="1" applyFont="1" applyFill="1" applyBorder="1" applyAlignment="1">
      <alignment horizontal="center" vertical="center" wrapText="1" readingOrder="1"/>
    </xf>
    <xf numFmtId="0" fontId="7" fillId="0" borderId="24" xfId="0" applyFont="1" applyBorder="1"/>
    <xf numFmtId="172" fontId="6" fillId="14" borderId="3" xfId="0" applyNumberFormat="1" applyFont="1" applyFill="1" applyBorder="1" applyAlignment="1">
      <alignment horizontal="center" vertical="center" wrapText="1"/>
    </xf>
    <xf numFmtId="0" fontId="6" fillId="0" borderId="3" xfId="0" applyFont="1" applyBorder="1" applyAlignment="1">
      <alignment horizontal="center" vertical="center"/>
    </xf>
    <xf numFmtId="172" fontId="6" fillId="14" borderId="6" xfId="0" applyNumberFormat="1" applyFont="1" applyFill="1" applyBorder="1" applyAlignment="1">
      <alignment horizontal="center" vertical="center" wrapText="1"/>
    </xf>
    <xf numFmtId="172" fontId="6" fillId="14" borderId="21" xfId="0" applyNumberFormat="1" applyFont="1" applyFill="1" applyBorder="1" applyAlignment="1">
      <alignment horizontal="center" vertical="center" wrapText="1"/>
    </xf>
    <xf numFmtId="173" fontId="6" fillId="14" borderId="3" xfId="0" applyNumberFormat="1" applyFont="1" applyFill="1" applyBorder="1" applyAlignment="1">
      <alignment horizontal="center" vertical="center" wrapText="1"/>
    </xf>
    <xf numFmtId="0" fontId="5" fillId="0" borderId="0" xfId="0" applyFont="1" applyAlignment="1">
      <alignment horizontal="center" vertical="center"/>
    </xf>
    <xf numFmtId="0" fontId="6" fillId="0" borderId="7" xfId="0" applyFont="1" applyBorder="1" applyAlignment="1">
      <alignment horizontal="center" vertical="center" wrapText="1"/>
    </xf>
    <xf numFmtId="173" fontId="5" fillId="0" borderId="3" xfId="0" applyNumberFormat="1" applyFont="1" applyBorder="1" applyAlignment="1">
      <alignment horizontal="left" vertical="center" wrapText="1"/>
    </xf>
    <xf numFmtId="173" fontId="5" fillId="0" borderId="6" xfId="0" applyNumberFormat="1" applyFont="1" applyBorder="1" applyAlignment="1">
      <alignment horizontal="left" vertical="center" wrapText="1"/>
    </xf>
    <xf numFmtId="0" fontId="5" fillId="16" borderId="47" xfId="0" applyFont="1" applyFill="1" applyBorder="1" applyAlignment="1">
      <alignment horizontal="center" vertical="center"/>
    </xf>
    <xf numFmtId="0" fontId="7" fillId="0" borderId="48" xfId="0" applyFont="1" applyBorder="1"/>
    <xf numFmtId="0" fontId="7" fillId="0" borderId="49" xfId="0" applyFont="1" applyBorder="1"/>
    <xf numFmtId="0" fontId="6" fillId="16" borderId="3"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12" fillId="8" borderId="47" xfId="0" applyFont="1" applyFill="1" applyBorder="1" applyAlignment="1">
      <alignment horizontal="center"/>
    </xf>
    <xf numFmtId="0" fontId="7" fillId="0" borderId="51" xfId="0" applyFont="1" applyBorder="1"/>
    <xf numFmtId="0" fontId="12" fillId="8" borderId="26" xfId="0" applyFont="1" applyFill="1" applyBorder="1" applyAlignment="1">
      <alignment horizontal="center"/>
    </xf>
    <xf numFmtId="0" fontId="5" fillId="8" borderId="26" xfId="0" applyFont="1" applyFill="1" applyBorder="1" applyAlignment="1">
      <alignment horizontal="center" vertical="center" wrapText="1"/>
    </xf>
    <xf numFmtId="0" fontId="5" fillId="0" borderId="21" xfId="0" applyFont="1" applyBorder="1" applyAlignment="1">
      <alignment horizontal="center" vertical="center" wrapText="1"/>
    </xf>
    <xf numFmtId="0" fontId="7" fillId="0" borderId="23" xfId="0" applyFont="1" applyBorder="1"/>
    <xf numFmtId="0" fontId="6" fillId="4" borderId="3" xfId="0" applyFont="1" applyFill="1" applyBorder="1" applyAlignment="1">
      <alignment horizontal="center" vertical="center" wrapText="1"/>
    </xf>
    <xf numFmtId="0" fontId="6" fillId="4" borderId="38" xfId="0" applyFont="1" applyFill="1" applyBorder="1" applyAlignment="1">
      <alignment horizontal="center" vertical="center" wrapText="1"/>
    </xf>
    <xf numFmtId="0" fontId="6" fillId="4" borderId="40" xfId="0" applyFont="1" applyFill="1" applyBorder="1" applyAlignment="1">
      <alignment horizontal="center" vertical="center" wrapText="1"/>
    </xf>
    <xf numFmtId="0" fontId="7" fillId="0" borderId="41" xfId="0" applyFont="1" applyBorder="1"/>
    <xf numFmtId="0" fontId="7" fillId="0" borderId="42" xfId="0" applyFont="1" applyBorder="1"/>
    <xf numFmtId="0" fontId="7" fillId="0" borderId="45" xfId="0" applyFont="1" applyBorder="1"/>
    <xf numFmtId="178" fontId="5" fillId="0" borderId="21" xfId="0" applyNumberFormat="1" applyFont="1" applyBorder="1" applyAlignment="1">
      <alignment horizontal="center" vertical="center" wrapText="1"/>
    </xf>
    <xf numFmtId="0" fontId="5" fillId="8" borderId="21" xfId="0" applyFont="1" applyFill="1" applyBorder="1" applyAlignment="1">
      <alignment horizontal="center" vertical="center" wrapText="1"/>
    </xf>
    <xf numFmtId="0" fontId="30" fillId="8" borderId="21" xfId="0" applyFont="1" applyFill="1" applyBorder="1" applyAlignment="1">
      <alignment horizontal="center" vertical="center" wrapText="1"/>
    </xf>
    <xf numFmtId="0" fontId="5" fillId="22" borderId="44" xfId="0" applyFont="1" applyFill="1" applyBorder="1" applyAlignment="1">
      <alignment horizontal="center" vertical="center" wrapText="1"/>
    </xf>
    <xf numFmtId="0" fontId="40" fillId="23" borderId="56" xfId="0" applyFont="1" applyFill="1" applyBorder="1"/>
    <xf numFmtId="0" fontId="40" fillId="23" borderId="46" xfId="0" applyFont="1" applyFill="1" applyBorder="1"/>
    <xf numFmtId="0" fontId="5" fillId="22" borderId="56" xfId="0" applyFont="1" applyFill="1" applyBorder="1" applyAlignment="1">
      <alignment horizontal="center" vertical="center" wrapText="1"/>
    </xf>
    <xf numFmtId="0" fontId="6" fillId="8" borderId="70" xfId="0" applyFont="1" applyFill="1" applyBorder="1" applyAlignment="1">
      <alignment horizontal="center" vertical="center" wrapText="1"/>
    </xf>
    <xf numFmtId="0" fontId="6" fillId="8" borderId="69" xfId="0" applyFont="1" applyFill="1" applyBorder="1" applyAlignment="1">
      <alignment horizontal="center" vertical="center" wrapText="1"/>
    </xf>
    <xf numFmtId="0" fontId="58" fillId="0" borderId="69" xfId="0" applyFont="1" applyBorder="1" applyAlignment="1">
      <alignment horizontal="center" vertical="center" wrapText="1"/>
    </xf>
    <xf numFmtId="0" fontId="6" fillId="8" borderId="72" xfId="0" applyFont="1" applyFill="1" applyBorder="1" applyAlignment="1">
      <alignment horizontal="center" vertical="center" wrapText="1"/>
    </xf>
    <xf numFmtId="0" fontId="6" fillId="8" borderId="52" xfId="0" applyFont="1" applyFill="1" applyBorder="1" applyAlignment="1">
      <alignment horizontal="center" vertical="center" wrapText="1"/>
    </xf>
    <xf numFmtId="0" fontId="6" fillId="8" borderId="73" xfId="0" applyFont="1" applyFill="1" applyBorder="1" applyAlignment="1">
      <alignment horizontal="center" vertical="center" wrapText="1"/>
    </xf>
    <xf numFmtId="0" fontId="5" fillId="22" borderId="79" xfId="0" applyFont="1" applyFill="1" applyBorder="1" applyAlignment="1">
      <alignment horizontal="center" vertical="center" wrapText="1"/>
    </xf>
    <xf numFmtId="0" fontId="5" fillId="22" borderId="80" xfId="0" applyFont="1" applyFill="1" applyBorder="1" applyAlignment="1">
      <alignment horizontal="center" vertical="center" wrapText="1"/>
    </xf>
    <xf numFmtId="0" fontId="5" fillId="22" borderId="38" xfId="0" applyFont="1" applyFill="1" applyBorder="1" applyAlignment="1">
      <alignment horizontal="center" vertical="center" wrapText="1"/>
    </xf>
    <xf numFmtId="0" fontId="5" fillId="22" borderId="50" xfId="0" applyFont="1" applyFill="1" applyBorder="1" applyAlignment="1">
      <alignment horizontal="center" vertical="center" wrapText="1"/>
    </xf>
    <xf numFmtId="0" fontId="39" fillId="22" borderId="58" xfId="0" applyFont="1" applyFill="1" applyBorder="1" applyAlignment="1">
      <alignment horizontal="center" vertical="center" wrapText="1"/>
    </xf>
    <xf numFmtId="0" fontId="39" fillId="22" borderId="75" xfId="0" applyFont="1" applyFill="1" applyBorder="1" applyAlignment="1">
      <alignment horizontal="center" vertical="center" wrapText="1"/>
    </xf>
    <xf numFmtId="0" fontId="39" fillId="22" borderId="76" xfId="0" applyFont="1" applyFill="1" applyBorder="1" applyAlignment="1">
      <alignment horizontal="center" vertical="center" wrapText="1"/>
    </xf>
    <xf numFmtId="0" fontId="6" fillId="8" borderId="21" xfId="0" applyFont="1" applyFill="1" applyBorder="1" applyAlignment="1">
      <alignment horizontal="center" vertical="center" textRotation="90" wrapText="1"/>
    </xf>
    <xf numFmtId="0" fontId="40" fillId="0" borderId="23" xfId="0" applyFont="1" applyBorder="1"/>
    <xf numFmtId="0" fontId="40" fillId="0" borderId="57" xfId="0" applyFont="1" applyBorder="1"/>
    <xf numFmtId="0" fontId="40" fillId="0" borderId="52" xfId="0" applyFont="1" applyBorder="1"/>
    <xf numFmtId="0" fontId="40" fillId="0" borderId="24" xfId="0" applyFont="1" applyBorder="1"/>
    <xf numFmtId="0" fontId="6" fillId="19" borderId="3" xfId="0" applyFont="1" applyFill="1" applyBorder="1" applyAlignment="1">
      <alignment horizontal="center" vertical="center" wrapText="1"/>
    </xf>
    <xf numFmtId="0" fontId="40" fillId="20" borderId="4" xfId="0" applyFont="1" applyFill="1" applyBorder="1"/>
    <xf numFmtId="0" fontId="40" fillId="20" borderId="58" xfId="0" applyFont="1" applyFill="1" applyBorder="1"/>
    <xf numFmtId="0" fontId="40" fillId="20" borderId="5" xfId="0" applyFont="1" applyFill="1" applyBorder="1"/>
    <xf numFmtId="0" fontId="39" fillId="22" borderId="52" xfId="0" applyFont="1" applyFill="1" applyBorder="1" applyAlignment="1">
      <alignment horizontal="center" vertical="center" wrapText="1"/>
    </xf>
    <xf numFmtId="0" fontId="39" fillId="22" borderId="56" xfId="0" applyFont="1" applyFill="1" applyBorder="1" applyAlignment="1">
      <alignment horizontal="center" vertical="center" wrapText="1"/>
    </xf>
    <xf numFmtId="0" fontId="6" fillId="8" borderId="78" xfId="0" applyFont="1" applyFill="1" applyBorder="1" applyAlignment="1">
      <alignment horizontal="center" vertical="center" wrapText="1"/>
    </xf>
    <xf numFmtId="0" fontId="6" fillId="8" borderId="81" xfId="0" applyFont="1" applyFill="1" applyBorder="1" applyAlignment="1">
      <alignment horizontal="center" vertical="center" wrapText="1"/>
    </xf>
    <xf numFmtId="0" fontId="5" fillId="22" borderId="46" xfId="0" applyFont="1" applyFill="1" applyBorder="1" applyAlignment="1">
      <alignment horizontal="center" vertical="center" wrapText="1"/>
    </xf>
    <xf numFmtId="3" fontId="5" fillId="8" borderId="26" xfId="0" applyNumberFormat="1" applyFont="1" applyFill="1" applyBorder="1" applyAlignment="1">
      <alignment horizontal="center" vertical="center"/>
    </xf>
    <xf numFmtId="0" fontId="5" fillId="17" borderId="3" xfId="0" applyFont="1" applyFill="1" applyBorder="1" applyAlignment="1">
      <alignment horizontal="center" vertical="center" wrapText="1" readingOrder="1"/>
    </xf>
    <xf numFmtId="0" fontId="40" fillId="0" borderId="4" xfId="0" applyFont="1" applyBorder="1"/>
    <xf numFmtId="0" fontId="40" fillId="0" borderId="5" xfId="0" applyFont="1" applyBorder="1"/>
    <xf numFmtId="0" fontId="24" fillId="0" borderId="0" xfId="0" applyFont="1" applyAlignment="1">
      <alignment horizontal="center"/>
    </xf>
    <xf numFmtId="0" fontId="24" fillId="8" borderId="26" xfId="0" applyFont="1" applyFill="1" applyBorder="1" applyAlignment="1">
      <alignment horizontal="left" vertical="center" wrapText="1"/>
    </xf>
    <xf numFmtId="0" fontId="7" fillId="0" borderId="27" xfId="0" applyFont="1" applyBorder="1" applyAlignment="1">
      <alignment horizontal="left"/>
    </xf>
    <xf numFmtId="0" fontId="12" fillId="8" borderId="47" xfId="0" applyFont="1" applyFill="1" applyBorder="1" applyAlignment="1">
      <alignment horizontal="left"/>
    </xf>
    <xf numFmtId="172" fontId="6" fillId="3" borderId="52" xfId="0" applyNumberFormat="1" applyFont="1" applyFill="1" applyBorder="1" applyAlignment="1">
      <alignment horizontal="center" vertical="center"/>
    </xf>
    <xf numFmtId="0" fontId="7" fillId="0" borderId="53" xfId="0" applyFont="1" applyBorder="1"/>
    <xf numFmtId="0" fontId="7" fillId="0" borderId="54" xfId="0" applyFont="1" applyBorder="1"/>
    <xf numFmtId="0" fontId="7" fillId="0" borderId="55" xfId="0" applyFont="1" applyBorder="1"/>
    <xf numFmtId="0" fontId="7" fillId="0" borderId="56" xfId="0" applyFont="1" applyBorder="1"/>
    <xf numFmtId="49" fontId="6" fillId="3" borderId="3" xfId="0" applyNumberFormat="1" applyFont="1" applyFill="1" applyBorder="1" applyAlignment="1">
      <alignment horizontal="center" vertical="center"/>
    </xf>
    <xf numFmtId="0" fontId="7" fillId="0" borderId="24" xfId="0" applyFont="1" applyBorder="1" applyAlignment="1">
      <alignment horizontal="center" vertical="center"/>
    </xf>
    <xf numFmtId="0" fontId="6" fillId="8" borderId="57" xfId="0" applyFont="1" applyFill="1" applyBorder="1" applyAlignment="1">
      <alignment horizontal="center" vertical="center" textRotation="90" wrapText="1"/>
    </xf>
    <xf numFmtId="0" fontId="6" fillId="8" borderId="20" xfId="0" applyFont="1" applyFill="1" applyBorder="1" applyAlignment="1">
      <alignment horizontal="center" vertical="center" textRotation="90" wrapText="1"/>
    </xf>
    <xf numFmtId="0" fontId="6" fillId="8" borderId="52" xfId="0" applyFont="1" applyFill="1" applyBorder="1" applyAlignment="1">
      <alignment horizontal="center" vertical="center" textRotation="90" wrapText="1"/>
    </xf>
    <xf numFmtId="0" fontId="40" fillId="0" borderId="44" xfId="0" applyFont="1" applyBorder="1"/>
    <xf numFmtId="0" fontId="6" fillId="19" borderId="69" xfId="0" applyFont="1" applyFill="1" applyBorder="1" applyAlignment="1">
      <alignment horizontal="center" vertical="center" wrapText="1"/>
    </xf>
    <xf numFmtId="0" fontId="40" fillId="20" borderId="69" xfId="0" applyFont="1" applyFill="1" applyBorder="1"/>
    <xf numFmtId="172" fontId="6" fillId="14" borderId="3" xfId="0" applyNumberFormat="1" applyFont="1" applyFill="1" applyBorder="1" applyAlignment="1">
      <alignment horizontal="center" vertical="center" wrapText="1" readingOrder="1"/>
    </xf>
    <xf numFmtId="0" fontId="5" fillId="22" borderId="52" xfId="0" applyFont="1" applyFill="1" applyBorder="1" applyAlignment="1">
      <alignment horizontal="center" vertical="center" wrapText="1"/>
    </xf>
    <xf numFmtId="0" fontId="40" fillId="23" borderId="58" xfId="0" applyFont="1" applyFill="1" applyBorder="1"/>
    <xf numFmtId="0" fontId="40" fillId="23" borderId="2" xfId="0" applyFont="1" applyFill="1" applyBorder="1"/>
    <xf numFmtId="0" fontId="5" fillId="0" borderId="6" xfId="0" applyFont="1" applyBorder="1" applyAlignment="1">
      <alignment horizontal="center" vertical="center" wrapText="1"/>
    </xf>
    <xf numFmtId="172" fontId="10" fillId="14" borderId="21" xfId="0" applyNumberFormat="1" applyFont="1" applyFill="1" applyBorder="1" applyAlignment="1">
      <alignment horizontal="center" vertical="center" wrapText="1" readingOrder="1"/>
    </xf>
    <xf numFmtId="172" fontId="58" fillId="14" borderId="21" xfId="0" applyNumberFormat="1" applyFont="1" applyFill="1" applyBorder="1" applyAlignment="1">
      <alignment horizontal="center" vertical="center" wrapText="1"/>
    </xf>
    <xf numFmtId="0" fontId="11" fillId="0" borderId="6" xfId="0" applyFont="1" applyBorder="1" applyAlignment="1">
      <alignment horizontal="center" vertical="center" wrapText="1"/>
    </xf>
    <xf numFmtId="0" fontId="52" fillId="0" borderId="7" xfId="0" applyFont="1" applyBorder="1"/>
    <xf numFmtId="0" fontId="52" fillId="0" borderId="8" xfId="0" applyFont="1" applyBorder="1"/>
    <xf numFmtId="0" fontId="52" fillId="0" borderId="11" xfId="0" applyFont="1" applyBorder="1"/>
    <xf numFmtId="0" fontId="53" fillId="0" borderId="0" xfId="0" applyFont="1" applyAlignment="1"/>
    <xf numFmtId="0" fontId="52" fillId="0" borderId="2" xfId="0" applyFont="1" applyBorder="1"/>
    <xf numFmtId="0" fontId="52" fillId="0" borderId="14" xfId="0" applyFont="1" applyBorder="1"/>
    <xf numFmtId="0" fontId="52" fillId="0" borderId="9" xfId="0" applyFont="1" applyBorder="1"/>
    <xf numFmtId="0" fontId="52" fillId="0" borderId="10" xfId="0" applyFont="1" applyBorder="1"/>
    <xf numFmtId="0" fontId="6" fillId="0" borderId="3" xfId="0" applyFont="1" applyBorder="1" applyAlignment="1">
      <alignment vertical="center"/>
    </xf>
    <xf numFmtId="171" fontId="6" fillId="0" borderId="3" xfId="0" applyNumberFormat="1" applyFont="1" applyBorder="1" applyAlignment="1">
      <alignment horizontal="left" vertical="center" wrapText="1"/>
    </xf>
    <xf numFmtId="0" fontId="6" fillId="0" borderId="3" xfId="0" applyFont="1" applyBorder="1" applyAlignment="1">
      <alignment horizontal="left" vertical="center" wrapText="1"/>
    </xf>
    <xf numFmtId="0" fontId="39" fillId="22" borderId="74" xfId="0" applyFont="1" applyFill="1" applyBorder="1" applyAlignment="1">
      <alignment horizontal="center" vertical="center" wrapText="1"/>
    </xf>
    <xf numFmtId="0" fontId="6" fillId="0" borderId="20" xfId="0" applyFont="1" applyFill="1" applyBorder="1" applyAlignment="1">
      <alignment horizontal="center" vertical="center" textRotation="90" wrapText="1"/>
    </xf>
    <xf numFmtId="0" fontId="6" fillId="0" borderId="52" xfId="0" applyFont="1" applyFill="1" applyBorder="1" applyAlignment="1">
      <alignment horizontal="center" vertical="center" textRotation="90" wrapText="1"/>
    </xf>
    <xf numFmtId="0" fontId="6" fillId="0" borderId="21" xfId="0" applyFont="1" applyFill="1" applyBorder="1" applyAlignment="1">
      <alignment horizontal="center" vertical="center" textRotation="90" wrapText="1"/>
    </xf>
    <xf numFmtId="0" fontId="6" fillId="0" borderId="57" xfId="0" applyFont="1" applyFill="1" applyBorder="1" applyAlignment="1">
      <alignment horizontal="center" vertical="center" textRotation="90" wrapText="1"/>
    </xf>
    <xf numFmtId="0" fontId="40" fillId="20" borderId="56" xfId="0" applyFont="1" applyFill="1" applyBorder="1"/>
    <xf numFmtId="0" fontId="40" fillId="20" borderId="51" xfId="0" applyFont="1" applyFill="1" applyBorder="1"/>
    <xf numFmtId="0" fontId="6" fillId="0" borderId="3" xfId="0" applyFont="1" applyBorder="1" applyAlignment="1">
      <alignment vertical="center" wrapText="1"/>
    </xf>
    <xf numFmtId="0" fontId="7" fillId="0" borderId="4" xfId="0" applyFont="1" applyBorder="1" applyAlignment="1">
      <alignment wrapText="1"/>
    </xf>
    <xf numFmtId="0" fontId="5" fillId="2" borderId="3" xfId="0" applyFont="1" applyFill="1" applyBorder="1" applyAlignment="1">
      <alignment horizontal="left" vertical="center" wrapText="1"/>
    </xf>
    <xf numFmtId="172" fontId="5" fillId="0" borderId="3" xfId="0" applyNumberFormat="1" applyFont="1" applyBorder="1" applyAlignment="1">
      <alignment horizontal="center" vertical="center"/>
    </xf>
    <xf numFmtId="0" fontId="6" fillId="0" borderId="21" xfId="0" applyFont="1" applyBorder="1" applyAlignment="1">
      <alignment horizontal="center" vertical="center" textRotation="90" wrapText="1"/>
    </xf>
    <xf numFmtId="0" fontId="6" fillId="0" borderId="57" xfId="0" applyFont="1" applyBorder="1" applyAlignment="1">
      <alignment horizontal="center" vertical="center" textRotation="90" wrapText="1"/>
    </xf>
    <xf numFmtId="0" fontId="5" fillId="22" borderId="77" xfId="0" applyFont="1" applyFill="1" applyBorder="1" applyAlignment="1">
      <alignment horizontal="center" vertical="center" wrapText="1"/>
    </xf>
    <xf numFmtId="0" fontId="77" fillId="0" borderId="58" xfId="15" applyFont="1" applyAlignment="1">
      <alignment horizontal="center" vertical="center" wrapText="1"/>
    </xf>
    <xf numFmtId="176" fontId="70" fillId="0" borderId="58" xfId="14" applyFont="1" applyAlignment="1">
      <alignment horizontal="center" vertical="center"/>
    </xf>
    <xf numFmtId="176" fontId="16" fillId="0" borderId="58" xfId="15" applyNumberFormat="1" applyFont="1" applyAlignment="1">
      <alignment horizontal="center" vertical="center"/>
    </xf>
    <xf numFmtId="0" fontId="67" fillId="0" borderId="79" xfId="15" applyFont="1" applyBorder="1" applyAlignment="1">
      <alignment horizontal="left" wrapText="1"/>
    </xf>
    <xf numFmtId="0" fontId="76" fillId="0" borderId="58" xfId="15" applyFont="1" applyAlignment="1">
      <alignment horizontal="center" vertical="center"/>
    </xf>
    <xf numFmtId="176" fontId="70" fillId="0" borderId="58" xfId="14" applyFont="1" applyBorder="1" applyAlignment="1">
      <alignment horizontal="center" vertical="center"/>
    </xf>
    <xf numFmtId="176" fontId="16" fillId="0" borderId="58" xfId="15" applyNumberFormat="1" applyFont="1" applyBorder="1" applyAlignment="1">
      <alignment horizontal="center" vertical="center"/>
    </xf>
    <xf numFmtId="0" fontId="73" fillId="20" borderId="84" xfId="15" applyFont="1" applyFill="1" applyBorder="1" applyAlignment="1">
      <alignment horizontal="center" vertical="center" wrapText="1"/>
    </xf>
    <xf numFmtId="0" fontId="73" fillId="20" borderId="89" xfId="15" applyFont="1" applyFill="1" applyBorder="1" applyAlignment="1">
      <alignment horizontal="center" vertical="center" wrapText="1"/>
    </xf>
    <xf numFmtId="0" fontId="73" fillId="20" borderId="88" xfId="15" applyFont="1" applyFill="1" applyBorder="1" applyAlignment="1">
      <alignment horizontal="center" vertical="center" wrapText="1"/>
    </xf>
    <xf numFmtId="0" fontId="73" fillId="32" borderId="84" xfId="15" applyFont="1" applyFill="1" applyBorder="1" applyAlignment="1">
      <alignment horizontal="center" vertical="center" wrapText="1"/>
    </xf>
    <xf numFmtId="0" fontId="73" fillId="32" borderId="89" xfId="15" applyFont="1" applyFill="1" applyBorder="1" applyAlignment="1">
      <alignment horizontal="center" vertical="center" wrapText="1"/>
    </xf>
    <xf numFmtId="0" fontId="73" fillId="32" borderId="88" xfId="15" applyFont="1" applyFill="1" applyBorder="1" applyAlignment="1">
      <alignment horizontal="center" vertical="center" wrapText="1"/>
    </xf>
    <xf numFmtId="0" fontId="74" fillId="33" borderId="84" xfId="15" applyFont="1" applyFill="1" applyBorder="1" applyAlignment="1">
      <alignment horizontal="center" vertical="center" wrapText="1"/>
    </xf>
    <xf numFmtId="0" fontId="74" fillId="33" borderId="89" xfId="15" applyFont="1" applyFill="1" applyBorder="1" applyAlignment="1">
      <alignment horizontal="center" vertical="center" wrapText="1"/>
    </xf>
    <xf numFmtId="0" fontId="74" fillId="33" borderId="88" xfId="15" applyFont="1" applyFill="1" applyBorder="1" applyAlignment="1">
      <alignment horizontal="center" vertical="center" wrapText="1"/>
    </xf>
    <xf numFmtId="186" fontId="70" fillId="31" borderId="90" xfId="19" applyNumberFormat="1" applyFont="1" applyFill="1" applyBorder="1" applyAlignment="1" applyProtection="1">
      <alignment horizontal="center" vertical="center" wrapText="1"/>
    </xf>
    <xf numFmtId="186" fontId="70" fillId="31" borderId="92" xfId="19" applyNumberFormat="1" applyFont="1" applyFill="1" applyBorder="1" applyAlignment="1" applyProtection="1">
      <alignment horizontal="center" vertical="center" wrapText="1"/>
    </xf>
    <xf numFmtId="0" fontId="73" fillId="32" borderId="98" xfId="15" applyFont="1" applyFill="1" applyBorder="1" applyAlignment="1">
      <alignment horizontal="center" vertical="center" wrapText="1"/>
    </xf>
    <xf numFmtId="0" fontId="73" fillId="32" borderId="99" xfId="15" applyFont="1" applyFill="1" applyBorder="1" applyAlignment="1">
      <alignment horizontal="center" vertical="center" wrapText="1"/>
    </xf>
    <xf numFmtId="0" fontId="73" fillId="32" borderId="100" xfId="15" applyFont="1" applyFill="1" applyBorder="1" applyAlignment="1">
      <alignment horizontal="center" vertical="center" wrapText="1"/>
    </xf>
    <xf numFmtId="0" fontId="73" fillId="20" borderId="98" xfId="15" applyFont="1" applyFill="1" applyBorder="1" applyAlignment="1">
      <alignment horizontal="center" vertical="center" wrapText="1"/>
    </xf>
    <xf numFmtId="0" fontId="73" fillId="20" borderId="99" xfId="15" applyFont="1" applyFill="1" applyBorder="1" applyAlignment="1">
      <alignment horizontal="center" vertical="center" wrapText="1"/>
    </xf>
    <xf numFmtId="0" fontId="73" fillId="20" borderId="100" xfId="15" applyFont="1" applyFill="1" applyBorder="1" applyAlignment="1">
      <alignment horizontal="center" vertical="center" wrapText="1"/>
    </xf>
    <xf numFmtId="0" fontId="70" fillId="33" borderId="98" xfId="15" applyFont="1" applyFill="1" applyBorder="1" applyAlignment="1">
      <alignment horizontal="center" vertical="center" wrapText="1"/>
    </xf>
    <xf numFmtId="0" fontId="70" fillId="33" borderId="99" xfId="15" applyFont="1" applyFill="1" applyBorder="1" applyAlignment="1">
      <alignment horizontal="center" vertical="center" wrapText="1"/>
    </xf>
    <xf numFmtId="0" fontId="74" fillId="37" borderId="69" xfId="15" applyFont="1" applyFill="1" applyBorder="1" applyAlignment="1">
      <alignment horizontal="left" vertical="center" wrapText="1"/>
    </xf>
    <xf numFmtId="186" fontId="70" fillId="0" borderId="58" xfId="19" applyNumberFormat="1" applyFont="1" applyBorder="1" applyAlignment="1" applyProtection="1">
      <alignment horizontal="center" vertical="center"/>
    </xf>
    <xf numFmtId="0" fontId="73" fillId="20" borderId="79" xfId="15" applyFont="1" applyFill="1" applyBorder="1" applyAlignment="1">
      <alignment horizontal="center" vertical="center" wrapText="1"/>
    </xf>
    <xf numFmtId="0" fontId="16" fillId="0" borderId="78" xfId="15" applyFont="1" applyBorder="1" applyAlignment="1">
      <alignment horizontal="center" vertical="center" wrapText="1"/>
    </xf>
    <xf numFmtId="0" fontId="16" fillId="0" borderId="81" xfId="15" applyFont="1" applyBorder="1" applyAlignment="1">
      <alignment horizontal="center" vertical="center" wrapText="1"/>
    </xf>
    <xf numFmtId="0" fontId="16" fillId="0" borderId="92" xfId="15" applyFont="1" applyBorder="1" applyAlignment="1">
      <alignment horizontal="center" vertical="center" wrapText="1"/>
    </xf>
    <xf numFmtId="0" fontId="16" fillId="0" borderId="91" xfId="15" applyFont="1" applyBorder="1" applyAlignment="1">
      <alignment horizontal="center" vertical="center" wrapText="1"/>
    </xf>
    <xf numFmtId="0" fontId="16" fillId="0" borderId="75" xfId="15" applyFont="1" applyBorder="1" applyAlignment="1">
      <alignment horizontal="center" vertical="center" wrapText="1"/>
    </xf>
    <xf numFmtId="0" fontId="16" fillId="0" borderId="93" xfId="15" applyFont="1" applyBorder="1" applyAlignment="1">
      <alignment horizontal="center" vertical="center" wrapText="1"/>
    </xf>
    <xf numFmtId="0" fontId="16" fillId="0" borderId="90" xfId="15" applyFont="1" applyBorder="1" applyAlignment="1">
      <alignment horizontal="center" vertical="center" wrapText="1"/>
    </xf>
    <xf numFmtId="0" fontId="66" fillId="2" borderId="69" xfId="15" applyFont="1" applyFill="1" applyBorder="1" applyAlignment="1">
      <alignment horizontal="left" vertical="center"/>
    </xf>
    <xf numFmtId="176" fontId="70" fillId="39" borderId="104" xfId="14" applyNumberFormat="1" applyFont="1" applyFill="1" applyBorder="1" applyAlignment="1" applyProtection="1">
      <alignment horizontal="center" vertical="center" wrapText="1"/>
    </xf>
    <xf numFmtId="0" fontId="68" fillId="2" borderId="69" xfId="15" applyFont="1" applyFill="1" applyBorder="1" applyAlignment="1">
      <alignment horizontal="left" vertical="center"/>
    </xf>
    <xf numFmtId="0" fontId="68" fillId="2" borderId="84" xfId="15" applyFont="1" applyFill="1" applyBorder="1" applyAlignment="1">
      <alignment horizontal="left" vertical="center"/>
    </xf>
    <xf numFmtId="0" fontId="68" fillId="2" borderId="89" xfId="15" applyFont="1" applyFill="1" applyBorder="1" applyAlignment="1">
      <alignment horizontal="left" vertical="center"/>
    </xf>
    <xf numFmtId="176" fontId="70" fillId="31" borderId="84" xfId="14" applyFont="1" applyFill="1" applyBorder="1" applyAlignment="1">
      <alignment horizontal="center" vertical="center" wrapText="1"/>
    </xf>
    <xf numFmtId="176" fontId="70" fillId="31" borderId="89" xfId="14" applyFont="1" applyFill="1" applyBorder="1" applyAlignment="1">
      <alignment horizontal="center" vertical="center" wrapText="1"/>
    </xf>
    <xf numFmtId="176" fontId="70" fillId="31" borderId="88" xfId="14" applyFont="1" applyFill="1" applyBorder="1" applyAlignment="1">
      <alignment horizontal="center" vertical="center" wrapText="1"/>
    </xf>
    <xf numFmtId="176" fontId="70" fillId="31" borderId="90" xfId="14" applyFont="1" applyFill="1" applyBorder="1" applyAlignment="1">
      <alignment horizontal="center" vertical="center" wrapText="1"/>
    </xf>
    <xf numFmtId="176" fontId="70" fillId="31" borderId="85" xfId="14" applyFont="1" applyFill="1" applyBorder="1" applyAlignment="1">
      <alignment horizontal="center" vertical="center" wrapText="1"/>
    </xf>
    <xf numFmtId="176" fontId="70" fillId="40" borderId="104" xfId="14" applyNumberFormat="1" applyFont="1" applyFill="1" applyBorder="1" applyAlignment="1" applyProtection="1">
      <alignment horizontal="center" vertical="center" wrapText="1"/>
    </xf>
    <xf numFmtId="0" fontId="66" fillId="2" borderId="98" xfId="15" applyFont="1" applyFill="1" applyBorder="1" applyAlignment="1">
      <alignment horizontal="left" vertical="center" wrapText="1"/>
    </xf>
    <xf numFmtId="0" fontId="66" fillId="2" borderId="99" xfId="15" applyFont="1" applyFill="1" applyBorder="1" applyAlignment="1">
      <alignment horizontal="left" vertical="center" wrapText="1"/>
    </xf>
    <xf numFmtId="0" fontId="66" fillId="2" borderId="100" xfId="15" applyFont="1" applyFill="1" applyBorder="1" applyAlignment="1">
      <alignment horizontal="left" vertical="center" wrapText="1"/>
    </xf>
    <xf numFmtId="176" fontId="70" fillId="41" borderId="84" xfId="14" applyFont="1" applyFill="1" applyBorder="1" applyAlignment="1">
      <alignment horizontal="center" vertical="center" wrapText="1"/>
    </xf>
    <xf numFmtId="176" fontId="70" fillId="41" borderId="89" xfId="14" applyFont="1" applyFill="1" applyBorder="1" applyAlignment="1">
      <alignment horizontal="center" vertical="center" wrapText="1"/>
    </xf>
    <xf numFmtId="176" fontId="70" fillId="41" borderId="88" xfId="14" applyFont="1" applyFill="1" applyBorder="1" applyAlignment="1">
      <alignment horizontal="center" vertical="center" wrapText="1"/>
    </xf>
    <xf numFmtId="0" fontId="16" fillId="0" borderId="98" xfId="15" applyFont="1" applyBorder="1" applyAlignment="1">
      <alignment horizontal="left" vertical="center"/>
    </xf>
    <xf numFmtId="0" fontId="16" fillId="0" borderId="100" xfId="15" applyFont="1" applyBorder="1" applyAlignment="1">
      <alignment horizontal="left" vertical="center"/>
    </xf>
    <xf numFmtId="0" fontId="16" fillId="0" borderId="104" xfId="15" applyFont="1" applyBorder="1" applyAlignment="1">
      <alignment horizontal="left" vertical="center"/>
    </xf>
    <xf numFmtId="0" fontId="12" fillId="0" borderId="74" xfId="15" applyFont="1" applyBorder="1" applyAlignment="1">
      <alignment horizontal="center" vertical="center" wrapText="1"/>
    </xf>
    <xf numFmtId="0" fontId="12" fillId="0" borderId="58" xfId="15" applyFont="1" applyBorder="1" applyAlignment="1">
      <alignment horizontal="center" vertical="center" wrapText="1"/>
    </xf>
    <xf numFmtId="0" fontId="12" fillId="0" borderId="75" xfId="15" applyFont="1" applyBorder="1" applyAlignment="1">
      <alignment horizontal="center" vertical="center" wrapText="1"/>
    </xf>
    <xf numFmtId="176" fontId="70" fillId="41" borderId="90" xfId="14" applyFont="1" applyFill="1" applyBorder="1" applyAlignment="1">
      <alignment horizontal="center" vertical="center" wrapText="1"/>
    </xf>
    <xf numFmtId="176" fontId="70" fillId="41" borderId="85" xfId="14" applyFont="1" applyFill="1" applyBorder="1" applyAlignment="1">
      <alignment horizontal="center" vertical="center" wrapText="1"/>
    </xf>
    <xf numFmtId="0" fontId="73" fillId="32" borderId="95" xfId="15" applyFont="1" applyFill="1" applyBorder="1" applyAlignment="1">
      <alignment horizontal="center" vertical="center" wrapText="1"/>
    </xf>
    <xf numFmtId="174" fontId="42" fillId="0" borderId="59" xfId="0" applyNumberFormat="1" applyFont="1" applyBorder="1" applyAlignment="1">
      <alignment horizontal="center" vertical="center"/>
    </xf>
    <xf numFmtId="0" fontId="7" fillId="0" borderId="60" xfId="0" applyFont="1" applyBorder="1"/>
  </cellXfs>
  <cellStyles count="23">
    <cellStyle name="Hipervínculo" xfId="1" builtinId="8"/>
    <cellStyle name="Hipervínculo 2" xfId="4" xr:uid="{00000000-0005-0000-0000-000001000000}"/>
    <cellStyle name="Hipervínculo 3" xfId="8" xr:uid="{00000000-0005-0000-0000-000002000000}"/>
    <cellStyle name="Millares [0] 2" xfId="16" xr:uid="{00000000-0005-0000-0000-000003000000}"/>
    <cellStyle name="Millares [0] 2 2" xfId="21" xr:uid="{00000000-0005-0000-0000-000004000000}"/>
    <cellStyle name="Millares 2" xfId="19" xr:uid="{00000000-0005-0000-0000-000005000000}"/>
    <cellStyle name="Moneda" xfId="6" builtinId="4"/>
    <cellStyle name="Moneda [0]" xfId="5" builtinId="7"/>
    <cellStyle name="Moneda [0] 2" xfId="9" xr:uid="{00000000-0005-0000-0000-000008000000}"/>
    <cellStyle name="Moneda 2" xfId="11" xr:uid="{00000000-0005-0000-0000-000009000000}"/>
    <cellStyle name="Moneda 27" xfId="3" xr:uid="{00000000-0005-0000-0000-00000A000000}"/>
    <cellStyle name="Moneda 27 2" xfId="10" xr:uid="{00000000-0005-0000-0000-00000B000000}"/>
    <cellStyle name="Moneda 27 3" xfId="18" xr:uid="{00000000-0005-0000-0000-00000C000000}"/>
    <cellStyle name="Moneda 3" xfId="17" xr:uid="{00000000-0005-0000-0000-00000D000000}"/>
    <cellStyle name="Normal" xfId="0" builtinId="0"/>
    <cellStyle name="Normal 13" xfId="2" xr:uid="{00000000-0005-0000-0000-00000F000000}"/>
    <cellStyle name="Normal 13 2" xfId="12" xr:uid="{00000000-0005-0000-0000-000010000000}"/>
    <cellStyle name="Normal 2" xfId="7" xr:uid="{00000000-0005-0000-0000-000011000000}"/>
    <cellStyle name="Normal 3" xfId="15" xr:uid="{00000000-0005-0000-0000-000012000000}"/>
    <cellStyle name="Normal 3 2" xfId="22" xr:uid="{00000000-0005-0000-0000-000013000000}"/>
    <cellStyle name="Normal 4" xfId="20" xr:uid="{00000000-0005-0000-0000-000014000000}"/>
    <cellStyle name="Porcentaje" xfId="13" builtinId="5"/>
    <cellStyle name="TableStyleLight1" xfId="14" xr:uid="{00000000-0005-0000-0000-00001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9" Type="http://schemas.openxmlformats.org/officeDocument/2006/relationships/theme" Target="theme/theme1.xml"/><Relationship Id="rId4" Type="http://schemas.openxmlformats.org/officeDocument/2006/relationships/worksheet" Target="worksheets/sheet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0</xdr:col>
      <xdr:colOff>400050</xdr:colOff>
      <xdr:row>0</xdr:row>
      <xdr:rowOff>47625</xdr:rowOff>
    </xdr:from>
    <xdr:ext cx="847725" cy="476250"/>
    <xdr:pic>
      <xdr:nvPicPr>
        <xdr:cNvPr id="2" name="image1.jpg" descr="Logo Alta Definición.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7</xdr:col>
      <xdr:colOff>304800</xdr:colOff>
      <xdr:row>1</xdr:row>
      <xdr:rowOff>57150</xdr:rowOff>
    </xdr:from>
    <xdr:ext cx="847725" cy="581025"/>
    <xdr:pic>
      <xdr:nvPicPr>
        <xdr:cNvPr id="2" name="image2.jpg" descr="Logo Alta Definición.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390525</xdr:colOff>
      <xdr:row>0</xdr:row>
      <xdr:rowOff>85725</xdr:rowOff>
    </xdr:from>
    <xdr:ext cx="1657350" cy="1352550"/>
    <xdr:pic>
      <xdr:nvPicPr>
        <xdr:cNvPr id="2" name="image3.jpg" descr="Logo Alta Definición.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twoCellAnchor editAs="oneCell">
    <xdr:from>
      <xdr:col>1</xdr:col>
      <xdr:colOff>66262</xdr:colOff>
      <xdr:row>0</xdr:row>
      <xdr:rowOff>37273</xdr:rowOff>
    </xdr:from>
    <xdr:to>
      <xdr:col>2</xdr:col>
      <xdr:colOff>210597</xdr:colOff>
      <xdr:row>3</xdr:row>
      <xdr:rowOff>166812</xdr:rowOff>
    </xdr:to>
    <xdr:pic>
      <xdr:nvPicPr>
        <xdr:cNvPr id="2" name="2 Imagen" descr="Logo Alta Definición.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656812" y="37273"/>
          <a:ext cx="887285" cy="6057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iazi/Downloads/Users/mquintero/Downloads/Plan%20de%20Adquisiciones%20%202018%20INVERSION%20VERSI&#211;N%201%2017%20de%20novi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2013"/>
      <sheetName val="PLAN DE ADQUISICIONES"/>
      <sheetName val="funcionamiento"/>
      <sheetName val="SECOP"/>
      <sheetName val="listas"/>
    </sheetNames>
    <sheetDataSet>
      <sheetData sheetId="0"/>
      <sheetData sheetId="1"/>
      <sheetData sheetId="2"/>
      <sheetData sheetId="3"/>
      <sheetData sheetId="4">
        <row r="1">
          <cell r="C1" t="str">
            <v>Licitación Pública</v>
          </cell>
        </row>
        <row r="2">
          <cell r="C2" t="str">
            <v>Concurso de méritos con precalificación</v>
          </cell>
        </row>
        <row r="3">
          <cell r="C3" t="str">
            <v>Concurso de méritos abierto</v>
          </cell>
        </row>
        <row r="4">
          <cell r="C4" t="str">
            <v>Contratación directa</v>
          </cell>
        </row>
        <row r="5">
          <cell r="C5" t="str">
            <v>Selección abreviada menor cuantía</v>
          </cell>
        </row>
        <row r="6">
          <cell r="C6" t="str">
            <v>Selección abreviada subasta inversa</v>
          </cell>
        </row>
        <row r="7">
          <cell r="C7" t="str">
            <v>Mínima cuantía</v>
          </cell>
        </row>
        <row r="8">
          <cell r="C8" t="str">
            <v>Selección abreviada- acuerdo marco</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olsanchez@idep.edu.co" TargetMode="External"/><Relationship Id="rId18" Type="http://schemas.openxmlformats.org/officeDocument/2006/relationships/hyperlink" Target="mailto:obonilla@idep.edu.co" TargetMode="External"/><Relationship Id="rId26" Type="http://schemas.openxmlformats.org/officeDocument/2006/relationships/hyperlink" Target="mailto:cblanco@idep.edu.co" TargetMode="External"/><Relationship Id="rId3" Type="http://schemas.openxmlformats.org/officeDocument/2006/relationships/hyperlink" Target="mailto:olsanchez@idep.edu.co" TargetMode="External"/><Relationship Id="rId21" Type="http://schemas.openxmlformats.org/officeDocument/2006/relationships/hyperlink" Target="mailto:cplazas@idep.edu.co" TargetMode="External"/><Relationship Id="rId34" Type="http://schemas.openxmlformats.org/officeDocument/2006/relationships/vmlDrawing" Target="../drawings/vmlDrawing1.vml"/><Relationship Id="rId7" Type="http://schemas.openxmlformats.org/officeDocument/2006/relationships/hyperlink" Target="mailto:olsanchez@idep.edu.co" TargetMode="External"/><Relationship Id="rId12" Type="http://schemas.openxmlformats.org/officeDocument/2006/relationships/hyperlink" Target="mailto:olsanchez@idep.edu.co" TargetMode="External"/><Relationship Id="rId17" Type="http://schemas.openxmlformats.org/officeDocument/2006/relationships/hyperlink" Target="mailto:obonilla@idep.edu.co" TargetMode="External"/><Relationship Id="rId25" Type="http://schemas.openxmlformats.org/officeDocument/2006/relationships/hyperlink" Target="mailto:cplazas@idep.edu.co" TargetMode="External"/><Relationship Id="rId33" Type="http://schemas.openxmlformats.org/officeDocument/2006/relationships/drawing" Target="../drawings/drawing1.xml"/><Relationship Id="rId2" Type="http://schemas.openxmlformats.org/officeDocument/2006/relationships/hyperlink" Target="mailto:olsanchez@idep.edu.co" TargetMode="External"/><Relationship Id="rId16" Type="http://schemas.openxmlformats.org/officeDocument/2006/relationships/hyperlink" Target="mailto:obonilla@idep.edu.co" TargetMode="External"/><Relationship Id="rId20" Type="http://schemas.openxmlformats.org/officeDocument/2006/relationships/hyperlink" Target="mailto:cplazas@idep.edu.co" TargetMode="External"/><Relationship Id="rId29" Type="http://schemas.openxmlformats.org/officeDocument/2006/relationships/hyperlink" Target="mailto:adiazi@idep.edu.co" TargetMode="External"/><Relationship Id="rId1" Type="http://schemas.openxmlformats.org/officeDocument/2006/relationships/hyperlink" Target="mailto:olsanchez@idep.edu.co" TargetMode="External"/><Relationship Id="rId6" Type="http://schemas.openxmlformats.org/officeDocument/2006/relationships/hyperlink" Target="mailto:olsanchez@idep.edu.co" TargetMode="External"/><Relationship Id="rId11" Type="http://schemas.openxmlformats.org/officeDocument/2006/relationships/hyperlink" Target="mailto:olsanchez@idep.edu.co" TargetMode="External"/><Relationship Id="rId24" Type="http://schemas.openxmlformats.org/officeDocument/2006/relationships/hyperlink" Target="mailto:cplazas@idep.edu.co" TargetMode="External"/><Relationship Id="rId32" Type="http://schemas.openxmlformats.org/officeDocument/2006/relationships/hyperlink" Target="mailto:cblanco@idep.edu.co" TargetMode="External"/><Relationship Id="rId5" Type="http://schemas.openxmlformats.org/officeDocument/2006/relationships/hyperlink" Target="mailto:olsanchez@idep.edu.co" TargetMode="External"/><Relationship Id="rId15" Type="http://schemas.openxmlformats.org/officeDocument/2006/relationships/hyperlink" Target="mailto:olsanchez@idep.edu.co" TargetMode="External"/><Relationship Id="rId23" Type="http://schemas.openxmlformats.org/officeDocument/2006/relationships/hyperlink" Target="mailto:cblanco@idep.edu.co" TargetMode="External"/><Relationship Id="rId28" Type="http://schemas.openxmlformats.org/officeDocument/2006/relationships/hyperlink" Target="mailto:jramirez@idep.edu.co" TargetMode="External"/><Relationship Id="rId10" Type="http://schemas.openxmlformats.org/officeDocument/2006/relationships/hyperlink" Target="mailto:olsanchez@idep.edu.co" TargetMode="External"/><Relationship Id="rId19" Type="http://schemas.openxmlformats.org/officeDocument/2006/relationships/hyperlink" Target="mailto:hmorales@idep.edu.co" TargetMode="External"/><Relationship Id="rId31" Type="http://schemas.openxmlformats.org/officeDocument/2006/relationships/hyperlink" Target="mailto:jramirez@idep.edu.co" TargetMode="External"/><Relationship Id="rId4" Type="http://schemas.openxmlformats.org/officeDocument/2006/relationships/hyperlink" Target="mailto:olsanchez@idep.edu.co" TargetMode="External"/><Relationship Id="rId9" Type="http://schemas.openxmlformats.org/officeDocument/2006/relationships/hyperlink" Target="mailto:olsanchez@idep.edu.co" TargetMode="External"/><Relationship Id="rId14" Type="http://schemas.openxmlformats.org/officeDocument/2006/relationships/hyperlink" Target="mailto:olsanchez@idep.edu.co" TargetMode="External"/><Relationship Id="rId22" Type="http://schemas.openxmlformats.org/officeDocument/2006/relationships/hyperlink" Target="mailto:cplazas@idep.edu.co" TargetMode="External"/><Relationship Id="rId27" Type="http://schemas.openxmlformats.org/officeDocument/2006/relationships/hyperlink" Target="mailto:cblanco@idep.edu.co" TargetMode="External"/><Relationship Id="rId30" Type="http://schemas.openxmlformats.org/officeDocument/2006/relationships/hyperlink" Target="mailto:jramirez@idep.edu.co" TargetMode="External"/><Relationship Id="rId35" Type="http://schemas.openxmlformats.org/officeDocument/2006/relationships/comments" Target="../comments1.xml"/><Relationship Id="rId8" Type="http://schemas.openxmlformats.org/officeDocument/2006/relationships/hyperlink" Target="mailto:olsanchez@idep.edu.co"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cplazas@idep.edu.co" TargetMode="External"/><Relationship Id="rId18" Type="http://schemas.openxmlformats.org/officeDocument/2006/relationships/hyperlink" Target="mailto:cplazas@idep.edu.co" TargetMode="External"/><Relationship Id="rId26" Type="http://schemas.openxmlformats.org/officeDocument/2006/relationships/hyperlink" Target="mailto:olsanchez@idep.edu.co" TargetMode="External"/><Relationship Id="rId39" Type="http://schemas.openxmlformats.org/officeDocument/2006/relationships/hyperlink" Target="mailto:wfarfan@idep.edu.co" TargetMode="External"/><Relationship Id="rId21" Type="http://schemas.openxmlformats.org/officeDocument/2006/relationships/hyperlink" Target="mailto:olsanchez@idep.edu.co" TargetMode="External"/><Relationship Id="rId34" Type="http://schemas.openxmlformats.org/officeDocument/2006/relationships/hyperlink" Target="mailto:olsanchez@idep.edu.co" TargetMode="External"/><Relationship Id="rId42" Type="http://schemas.openxmlformats.org/officeDocument/2006/relationships/hyperlink" Target="mailto:olsanchez@idep.edu.co" TargetMode="External"/><Relationship Id="rId47" Type="http://schemas.openxmlformats.org/officeDocument/2006/relationships/hyperlink" Target="mailto:lcorrea@idep.edu.co" TargetMode="External"/><Relationship Id="rId50" Type="http://schemas.openxmlformats.org/officeDocument/2006/relationships/hyperlink" Target="mailto:cplazas@idep.edu.co" TargetMode="External"/><Relationship Id="rId55" Type="http://schemas.openxmlformats.org/officeDocument/2006/relationships/hyperlink" Target="mailto:cblanco@idep.edu.co" TargetMode="External"/><Relationship Id="rId7" Type="http://schemas.openxmlformats.org/officeDocument/2006/relationships/hyperlink" Target="mailto:cplazas@idep.edu.co" TargetMode="External"/><Relationship Id="rId2" Type="http://schemas.openxmlformats.org/officeDocument/2006/relationships/hyperlink" Target="mailto:lcorrea@idep.edu.co" TargetMode="External"/><Relationship Id="rId16" Type="http://schemas.openxmlformats.org/officeDocument/2006/relationships/hyperlink" Target="mailto:cplazas@idep.edu.co" TargetMode="External"/><Relationship Id="rId29" Type="http://schemas.openxmlformats.org/officeDocument/2006/relationships/hyperlink" Target="mailto:cplazas@idep.edu.co" TargetMode="External"/><Relationship Id="rId11" Type="http://schemas.openxmlformats.org/officeDocument/2006/relationships/hyperlink" Target="mailto:cplazas@idep.edu.co" TargetMode="External"/><Relationship Id="rId24" Type="http://schemas.openxmlformats.org/officeDocument/2006/relationships/hyperlink" Target="mailto:olsanchez@idep.edu.co" TargetMode="External"/><Relationship Id="rId32" Type="http://schemas.openxmlformats.org/officeDocument/2006/relationships/hyperlink" Target="mailto:olsanchez@idep.edu.co" TargetMode="External"/><Relationship Id="rId37" Type="http://schemas.openxmlformats.org/officeDocument/2006/relationships/hyperlink" Target="mailto:lcorrea@idep.edu.co" TargetMode="External"/><Relationship Id="rId40" Type="http://schemas.openxmlformats.org/officeDocument/2006/relationships/hyperlink" Target="mailto:pleguizamon@idep.edu.co" TargetMode="External"/><Relationship Id="rId45" Type="http://schemas.openxmlformats.org/officeDocument/2006/relationships/hyperlink" Target="mailto:aguevara@idep.edu.co" TargetMode="External"/><Relationship Id="rId53" Type="http://schemas.openxmlformats.org/officeDocument/2006/relationships/hyperlink" Target="mailto:wfarfan@idep.edu.co" TargetMode="External"/><Relationship Id="rId58" Type="http://schemas.openxmlformats.org/officeDocument/2006/relationships/vmlDrawing" Target="../drawings/vmlDrawing2.vml"/><Relationship Id="rId5" Type="http://schemas.openxmlformats.org/officeDocument/2006/relationships/hyperlink" Target="mailto:agevara@idep.edu.co" TargetMode="External"/><Relationship Id="rId19" Type="http://schemas.openxmlformats.org/officeDocument/2006/relationships/hyperlink" Target="mailto:olsanchez@idep.edu.co" TargetMode="External"/><Relationship Id="rId4" Type="http://schemas.openxmlformats.org/officeDocument/2006/relationships/hyperlink" Target="mailto:agevara@idep.edu.co" TargetMode="External"/><Relationship Id="rId9" Type="http://schemas.openxmlformats.org/officeDocument/2006/relationships/hyperlink" Target="mailto:cplazas@idep.edu.co" TargetMode="External"/><Relationship Id="rId14" Type="http://schemas.openxmlformats.org/officeDocument/2006/relationships/hyperlink" Target="mailto:cplazas@idep.edu.co" TargetMode="External"/><Relationship Id="rId22" Type="http://schemas.openxmlformats.org/officeDocument/2006/relationships/hyperlink" Target="mailto:olsanchez@idep.edu.co" TargetMode="External"/><Relationship Id="rId27" Type="http://schemas.openxmlformats.org/officeDocument/2006/relationships/hyperlink" Target="mailto:olsanchez@idep.edu.co" TargetMode="External"/><Relationship Id="rId30" Type="http://schemas.openxmlformats.org/officeDocument/2006/relationships/hyperlink" Target="mailto:olsanchez@idep.edu.co" TargetMode="External"/><Relationship Id="rId35" Type="http://schemas.openxmlformats.org/officeDocument/2006/relationships/hyperlink" Target="mailto:lcorrea@idep.edu.co" TargetMode="External"/><Relationship Id="rId43" Type="http://schemas.openxmlformats.org/officeDocument/2006/relationships/hyperlink" Target="mailto:lcorrea@idep.edu.co" TargetMode="External"/><Relationship Id="rId48" Type="http://schemas.openxmlformats.org/officeDocument/2006/relationships/hyperlink" Target="mailto:agevara@idep.edu.co" TargetMode="External"/><Relationship Id="rId56" Type="http://schemas.openxmlformats.org/officeDocument/2006/relationships/hyperlink" Target="mailto:cplazas@idep.edu.co" TargetMode="External"/><Relationship Id="rId8" Type="http://schemas.openxmlformats.org/officeDocument/2006/relationships/hyperlink" Target="mailto:cplazas@idep.edu.co" TargetMode="External"/><Relationship Id="rId51" Type="http://schemas.openxmlformats.org/officeDocument/2006/relationships/hyperlink" Target="mailto:cplazas@idep.edu.co" TargetMode="External"/><Relationship Id="rId3" Type="http://schemas.openxmlformats.org/officeDocument/2006/relationships/hyperlink" Target="mailto:lcorrea@idep.edu.co" TargetMode="External"/><Relationship Id="rId12" Type="http://schemas.openxmlformats.org/officeDocument/2006/relationships/hyperlink" Target="mailto:cplazas@idep.edu.co" TargetMode="External"/><Relationship Id="rId17" Type="http://schemas.openxmlformats.org/officeDocument/2006/relationships/hyperlink" Target="mailto:cplazas@idep.edu.co" TargetMode="External"/><Relationship Id="rId25" Type="http://schemas.openxmlformats.org/officeDocument/2006/relationships/hyperlink" Target="mailto:olsanchez@idep.edu.co" TargetMode="External"/><Relationship Id="rId33" Type="http://schemas.openxmlformats.org/officeDocument/2006/relationships/hyperlink" Target="mailto:olsanchez@idep.edu.co" TargetMode="External"/><Relationship Id="rId38" Type="http://schemas.openxmlformats.org/officeDocument/2006/relationships/hyperlink" Target="mailto:wfarfan@idep.edu.co" TargetMode="External"/><Relationship Id="rId46" Type="http://schemas.openxmlformats.org/officeDocument/2006/relationships/hyperlink" Target="mailto:lcorrea@idep.edu.co" TargetMode="External"/><Relationship Id="rId59" Type="http://schemas.openxmlformats.org/officeDocument/2006/relationships/comments" Target="../comments2.xml"/><Relationship Id="rId20" Type="http://schemas.openxmlformats.org/officeDocument/2006/relationships/hyperlink" Target="mailto:olsanchez@idep.edu.co" TargetMode="External"/><Relationship Id="rId41" Type="http://schemas.openxmlformats.org/officeDocument/2006/relationships/hyperlink" Target="mailto:obonilla@idep.edu.co" TargetMode="External"/><Relationship Id="rId54" Type="http://schemas.openxmlformats.org/officeDocument/2006/relationships/hyperlink" Target="mailto:cplazas@idep.edu.co" TargetMode="External"/><Relationship Id="rId1" Type="http://schemas.openxmlformats.org/officeDocument/2006/relationships/hyperlink" Target="mailto:wfarfan@idep.edu.co" TargetMode="External"/><Relationship Id="rId6" Type="http://schemas.openxmlformats.org/officeDocument/2006/relationships/hyperlink" Target="mailto:obonilla@idep.edu.co" TargetMode="External"/><Relationship Id="rId15" Type="http://schemas.openxmlformats.org/officeDocument/2006/relationships/hyperlink" Target="mailto:cplazas@idep.edu.co" TargetMode="External"/><Relationship Id="rId23" Type="http://schemas.openxmlformats.org/officeDocument/2006/relationships/hyperlink" Target="mailto:olsanchez@idep.edu.co" TargetMode="External"/><Relationship Id="rId28" Type="http://schemas.openxmlformats.org/officeDocument/2006/relationships/hyperlink" Target="mailto:cplazas@idep.edu.co" TargetMode="External"/><Relationship Id="rId36" Type="http://schemas.openxmlformats.org/officeDocument/2006/relationships/hyperlink" Target="mailto:lcorrea@idep.edu.co" TargetMode="External"/><Relationship Id="rId49" Type="http://schemas.openxmlformats.org/officeDocument/2006/relationships/hyperlink" Target="mailto:cplazas@idep.edu.co" TargetMode="External"/><Relationship Id="rId57" Type="http://schemas.openxmlformats.org/officeDocument/2006/relationships/drawing" Target="../drawings/drawing2.xml"/><Relationship Id="rId10" Type="http://schemas.openxmlformats.org/officeDocument/2006/relationships/hyperlink" Target="mailto:cplazas@idep.edu.co" TargetMode="External"/><Relationship Id="rId31" Type="http://schemas.openxmlformats.org/officeDocument/2006/relationships/hyperlink" Target="mailto:olsanchez@idep.edu.co" TargetMode="External"/><Relationship Id="rId44" Type="http://schemas.openxmlformats.org/officeDocument/2006/relationships/hyperlink" Target="mailto:cplazas@idep.edu.co" TargetMode="External"/><Relationship Id="rId52" Type="http://schemas.openxmlformats.org/officeDocument/2006/relationships/hyperlink" Target="mailto:wfarfan@idep.edu.co"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olsanchez@idep.edu.co" TargetMode="External"/><Relationship Id="rId13" Type="http://schemas.openxmlformats.org/officeDocument/2006/relationships/hyperlink" Target="mailto:cblanco@idep.edu.co" TargetMode="External"/><Relationship Id="rId18" Type="http://schemas.openxmlformats.org/officeDocument/2006/relationships/printerSettings" Target="../printerSettings/printerSettings1.bin"/><Relationship Id="rId3" Type="http://schemas.openxmlformats.org/officeDocument/2006/relationships/hyperlink" Target="mailto:olsanchez@idep.edu.co" TargetMode="External"/><Relationship Id="rId21" Type="http://schemas.openxmlformats.org/officeDocument/2006/relationships/comments" Target="../comments3.xml"/><Relationship Id="rId7" Type="http://schemas.openxmlformats.org/officeDocument/2006/relationships/hyperlink" Target="mailto:olsanchez@idep.edu.co" TargetMode="External"/><Relationship Id="rId12" Type="http://schemas.openxmlformats.org/officeDocument/2006/relationships/hyperlink" Target="mailto:cblanco@idep.edu.co" TargetMode="External"/><Relationship Id="rId17" Type="http://schemas.openxmlformats.org/officeDocument/2006/relationships/hyperlink" Target="mailto:jramirez@idep.edu.co" TargetMode="External"/><Relationship Id="rId2" Type="http://schemas.openxmlformats.org/officeDocument/2006/relationships/hyperlink" Target="mailto:olsanchez@idep.edu.co" TargetMode="External"/><Relationship Id="rId16" Type="http://schemas.openxmlformats.org/officeDocument/2006/relationships/hyperlink" Target="mailto:jramirez@idep.edu.co" TargetMode="External"/><Relationship Id="rId20" Type="http://schemas.openxmlformats.org/officeDocument/2006/relationships/vmlDrawing" Target="../drawings/vmlDrawing3.vml"/><Relationship Id="rId1" Type="http://schemas.openxmlformats.org/officeDocument/2006/relationships/hyperlink" Target="mailto:olsanchez@idep.edu.co" TargetMode="External"/><Relationship Id="rId6" Type="http://schemas.openxmlformats.org/officeDocument/2006/relationships/hyperlink" Target="mailto:olsanchez@idep.edu.co" TargetMode="External"/><Relationship Id="rId11" Type="http://schemas.openxmlformats.org/officeDocument/2006/relationships/hyperlink" Target="mailto:obonilla@idep.edu.co" TargetMode="External"/><Relationship Id="rId5" Type="http://schemas.openxmlformats.org/officeDocument/2006/relationships/hyperlink" Target="mailto:olsanchez@idep.edu.co" TargetMode="External"/><Relationship Id="rId15" Type="http://schemas.openxmlformats.org/officeDocument/2006/relationships/hyperlink" Target="mailto:jramirez@idep.edu.co" TargetMode="External"/><Relationship Id="rId10" Type="http://schemas.openxmlformats.org/officeDocument/2006/relationships/hyperlink" Target="mailto:cblanco@idep.edu.co" TargetMode="External"/><Relationship Id="rId19" Type="http://schemas.openxmlformats.org/officeDocument/2006/relationships/drawing" Target="../drawings/drawing3.xml"/><Relationship Id="rId4" Type="http://schemas.openxmlformats.org/officeDocument/2006/relationships/hyperlink" Target="mailto:olsanchez@idep.edu.co" TargetMode="External"/><Relationship Id="rId9" Type="http://schemas.openxmlformats.org/officeDocument/2006/relationships/hyperlink" Target="mailto:cblanco@idep.edu.co" TargetMode="External"/><Relationship Id="rId14" Type="http://schemas.openxmlformats.org/officeDocument/2006/relationships/hyperlink" Target="mailto:cblanco@idep.edu.c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548DD4"/>
  </sheetPr>
  <dimension ref="A1:BE1000"/>
  <sheetViews>
    <sheetView topLeftCell="A7" workbookViewId="0">
      <selection activeCell="A9" sqref="A9:D9"/>
    </sheetView>
  </sheetViews>
  <sheetFormatPr baseColWidth="10" defaultColWidth="14.44140625" defaultRowHeight="15" customHeight="1"/>
  <cols>
    <col min="1" max="1" width="10.6640625" customWidth="1"/>
    <col min="2" max="2" width="9.88671875" customWidth="1"/>
    <col min="3" max="3" width="10.33203125" customWidth="1"/>
    <col min="4" max="4" width="8.6640625" customWidth="1"/>
    <col min="5" max="5" width="9.33203125" customWidth="1"/>
    <col min="6" max="6" width="13.88671875" customWidth="1"/>
    <col min="7" max="7" width="7.33203125" customWidth="1"/>
    <col min="8" max="8" width="54.88671875" customWidth="1"/>
    <col min="9" max="9" width="12" customWidth="1"/>
    <col min="10" max="10" width="14.33203125" customWidth="1"/>
    <col min="11" max="11" width="22.109375" customWidth="1"/>
    <col min="12" max="12" width="10.33203125" customWidth="1"/>
    <col min="13" max="13" width="18" customWidth="1"/>
    <col min="14" max="14" width="17.44140625" customWidth="1"/>
    <col min="15" max="17" width="22.33203125" customWidth="1"/>
    <col min="18" max="18" width="10" customWidth="1"/>
    <col min="19" max="19" width="9" customWidth="1"/>
    <col min="20" max="20" width="8.88671875" customWidth="1"/>
    <col min="21" max="21" width="11" customWidth="1"/>
    <col min="22" max="22" width="13.88671875" customWidth="1"/>
    <col min="23" max="23" width="16.88671875" customWidth="1"/>
    <col min="24" max="24" width="19.6640625" customWidth="1"/>
    <col min="25" max="26" width="22.33203125" customWidth="1"/>
    <col min="27" max="27" width="19.44140625" customWidth="1"/>
    <col min="28" max="28" width="18.44140625" customWidth="1"/>
    <col min="29" max="29" width="11.44140625" hidden="1" customWidth="1"/>
    <col min="30" max="31" width="14.44140625" hidden="1" customWidth="1"/>
    <col min="32" max="32" width="16.88671875" hidden="1" customWidth="1"/>
    <col min="33" max="34" width="17.33203125" hidden="1" customWidth="1"/>
    <col min="35" max="35" width="16.88671875" hidden="1" customWidth="1"/>
    <col min="36" max="36" width="18" hidden="1" customWidth="1"/>
    <col min="37" max="40" width="16.88671875" hidden="1" customWidth="1"/>
    <col min="41" max="41" width="14.44140625" hidden="1" customWidth="1"/>
    <col min="42" max="42" width="18.109375" hidden="1" customWidth="1"/>
    <col min="43" max="43" width="26.44140625" hidden="1" customWidth="1"/>
    <col min="44" max="44" width="14.88671875" hidden="1" customWidth="1"/>
    <col min="45" max="45" width="11.44140625" hidden="1" customWidth="1"/>
    <col min="46" max="46" width="16.33203125" hidden="1" customWidth="1"/>
    <col min="47" max="48" width="11.44140625" hidden="1" customWidth="1"/>
    <col min="49" max="49" width="17.44140625" hidden="1" customWidth="1"/>
    <col min="50" max="52" width="11.44140625" hidden="1" customWidth="1"/>
    <col min="53" max="53" width="18.109375" hidden="1" customWidth="1"/>
    <col min="54" max="55" width="11.44140625" hidden="1" customWidth="1"/>
    <col min="56" max="56" width="22" hidden="1" customWidth="1"/>
    <col min="57" max="57" width="13" customWidth="1"/>
  </cols>
  <sheetData>
    <row r="1" spans="1:57" ht="15.75" customHeight="1">
      <c r="A1" s="1"/>
      <c r="B1" s="1"/>
      <c r="C1" s="1"/>
      <c r="D1" s="1"/>
      <c r="E1" s="819" t="s">
        <v>0</v>
      </c>
      <c r="F1" s="820"/>
      <c r="G1" s="820"/>
      <c r="H1" s="820"/>
      <c r="I1" s="820"/>
      <c r="J1" s="820"/>
      <c r="K1" s="820"/>
      <c r="L1" s="820"/>
      <c r="M1" s="820"/>
      <c r="N1" s="820"/>
      <c r="O1" s="820"/>
      <c r="P1" s="820"/>
      <c r="Q1" s="820"/>
      <c r="R1" s="820"/>
      <c r="S1" s="820"/>
      <c r="T1" s="820"/>
      <c r="U1" s="820"/>
      <c r="V1" s="820"/>
      <c r="W1" s="821"/>
      <c r="X1" s="3"/>
      <c r="Y1" s="824" t="s">
        <v>1</v>
      </c>
      <c r="Z1" s="801"/>
      <c r="AA1" s="801"/>
      <c r="AB1" s="802"/>
      <c r="AC1" s="4"/>
      <c r="AD1" s="4"/>
      <c r="AE1" s="4"/>
      <c r="AF1" s="4"/>
      <c r="AG1" s="4"/>
      <c r="AH1" s="4"/>
      <c r="AI1" s="4"/>
      <c r="AJ1" s="4"/>
      <c r="AK1" s="4"/>
      <c r="AL1" s="4"/>
      <c r="AM1" s="4"/>
      <c r="AN1" s="4"/>
      <c r="AO1" s="4"/>
      <c r="AP1" s="4"/>
      <c r="AQ1" s="4"/>
      <c r="AR1" s="4"/>
      <c r="AS1" s="4"/>
      <c r="AT1" s="5"/>
      <c r="AU1" s="5"/>
      <c r="AV1" s="5"/>
      <c r="AW1" s="5"/>
    </row>
    <row r="2" spans="1:57" ht="21.75" customHeight="1">
      <c r="A2" s="1"/>
      <c r="B2" s="1"/>
      <c r="C2" s="1"/>
      <c r="D2" s="1"/>
      <c r="E2" s="820"/>
      <c r="F2" s="820"/>
      <c r="G2" s="820"/>
      <c r="H2" s="820"/>
      <c r="I2" s="820"/>
      <c r="J2" s="820"/>
      <c r="K2" s="820"/>
      <c r="L2" s="820"/>
      <c r="M2" s="820"/>
      <c r="N2" s="820"/>
      <c r="O2" s="820"/>
      <c r="P2" s="820"/>
      <c r="Q2" s="820"/>
      <c r="R2" s="820"/>
      <c r="S2" s="820"/>
      <c r="T2" s="820"/>
      <c r="U2" s="820"/>
      <c r="V2" s="820"/>
      <c r="W2" s="821"/>
      <c r="X2" s="3"/>
      <c r="Y2" s="824" t="s">
        <v>2</v>
      </c>
      <c r="Z2" s="801"/>
      <c r="AA2" s="801"/>
      <c r="AB2" s="802"/>
      <c r="AC2" s="4"/>
      <c r="AD2" s="4"/>
      <c r="AE2" s="4"/>
      <c r="AF2" s="4"/>
      <c r="AG2" s="4"/>
      <c r="AH2" s="4"/>
      <c r="AI2" s="4"/>
      <c r="AJ2" s="4"/>
      <c r="AK2" s="4"/>
      <c r="AL2" s="4"/>
      <c r="AM2" s="4"/>
      <c r="AN2" s="4"/>
      <c r="AO2" s="4"/>
      <c r="AP2" s="4"/>
      <c r="AQ2" s="4"/>
      <c r="AR2" s="4"/>
      <c r="AS2" s="4"/>
      <c r="AT2" s="5"/>
      <c r="AU2" s="5"/>
      <c r="AV2" s="5"/>
      <c r="AW2" s="5"/>
    </row>
    <row r="3" spans="1:57" ht="21.75" customHeight="1">
      <c r="A3" s="1"/>
      <c r="B3" s="1"/>
      <c r="C3" s="1"/>
      <c r="D3" s="1"/>
      <c r="E3" s="820"/>
      <c r="F3" s="820"/>
      <c r="G3" s="820"/>
      <c r="H3" s="820"/>
      <c r="I3" s="820"/>
      <c r="J3" s="820"/>
      <c r="K3" s="820"/>
      <c r="L3" s="820"/>
      <c r="M3" s="820"/>
      <c r="N3" s="820"/>
      <c r="O3" s="820"/>
      <c r="P3" s="820"/>
      <c r="Q3" s="820"/>
      <c r="R3" s="820"/>
      <c r="S3" s="820"/>
      <c r="T3" s="820"/>
      <c r="U3" s="820"/>
      <c r="V3" s="820"/>
      <c r="W3" s="821"/>
      <c r="X3" s="3"/>
      <c r="Y3" s="825" t="s">
        <v>3</v>
      </c>
      <c r="Z3" s="801"/>
      <c r="AA3" s="801"/>
      <c r="AB3" s="802"/>
      <c r="AC3" s="826" t="s">
        <v>4</v>
      </c>
      <c r="AD3" s="827"/>
      <c r="AE3" s="827"/>
      <c r="AF3" s="827"/>
      <c r="AG3" s="827"/>
      <c r="AH3" s="827"/>
      <c r="AI3" s="827"/>
      <c r="AJ3" s="827"/>
      <c r="AK3" s="827"/>
      <c r="AL3" s="827"/>
      <c r="AM3" s="827"/>
      <c r="AN3" s="827"/>
      <c r="AO3" s="827"/>
      <c r="AP3" s="828"/>
      <c r="AQ3" s="4"/>
      <c r="AR3" s="4"/>
      <c r="AS3" s="4"/>
      <c r="AT3" s="5"/>
      <c r="AU3" s="5"/>
      <c r="AV3" s="5"/>
      <c r="AW3" s="5"/>
    </row>
    <row r="4" spans="1:57" ht="15.75" customHeight="1">
      <c r="A4" s="1"/>
      <c r="B4" s="1"/>
      <c r="C4" s="1"/>
      <c r="D4" s="6"/>
      <c r="E4" s="822"/>
      <c r="F4" s="822"/>
      <c r="G4" s="822"/>
      <c r="H4" s="822"/>
      <c r="I4" s="822"/>
      <c r="J4" s="822"/>
      <c r="K4" s="822"/>
      <c r="L4" s="822"/>
      <c r="M4" s="822"/>
      <c r="N4" s="822"/>
      <c r="O4" s="822"/>
      <c r="P4" s="822"/>
      <c r="Q4" s="822"/>
      <c r="R4" s="822"/>
      <c r="S4" s="822"/>
      <c r="T4" s="822"/>
      <c r="U4" s="822"/>
      <c r="V4" s="822"/>
      <c r="W4" s="823"/>
      <c r="X4" s="7"/>
      <c r="Y4" s="824" t="s">
        <v>5</v>
      </c>
      <c r="Z4" s="801"/>
      <c r="AA4" s="801"/>
      <c r="AB4" s="802"/>
      <c r="AC4" s="829"/>
      <c r="AD4" s="820"/>
      <c r="AE4" s="820"/>
      <c r="AF4" s="820"/>
      <c r="AG4" s="820"/>
      <c r="AH4" s="820"/>
      <c r="AI4" s="820"/>
      <c r="AJ4" s="820"/>
      <c r="AK4" s="820"/>
      <c r="AL4" s="820"/>
      <c r="AM4" s="820"/>
      <c r="AN4" s="820"/>
      <c r="AO4" s="820"/>
      <c r="AP4" s="821"/>
      <c r="AQ4" s="4"/>
      <c r="AR4" s="4"/>
      <c r="AS4" s="4"/>
      <c r="AT4" s="5"/>
      <c r="AU4" s="5"/>
      <c r="AV4" s="5"/>
      <c r="AW4" s="5"/>
    </row>
    <row r="5" spans="1:57" ht="12" customHeight="1">
      <c r="A5" s="8" t="s">
        <v>6</v>
      </c>
      <c r="B5" s="9"/>
      <c r="C5" s="9"/>
      <c r="D5" s="10"/>
      <c r="E5" s="831" t="s">
        <v>7</v>
      </c>
      <c r="F5" s="801"/>
      <c r="G5" s="801"/>
      <c r="H5" s="801"/>
      <c r="I5" s="801"/>
      <c r="J5" s="801"/>
      <c r="K5" s="801"/>
      <c r="L5" s="801"/>
      <c r="M5" s="801"/>
      <c r="N5" s="801"/>
      <c r="O5" s="801"/>
      <c r="P5" s="801"/>
      <c r="Q5" s="801"/>
      <c r="R5" s="801"/>
      <c r="S5" s="801"/>
      <c r="T5" s="801"/>
      <c r="U5" s="801"/>
      <c r="V5" s="801"/>
      <c r="W5" s="801"/>
      <c r="X5" s="801"/>
      <c r="Y5" s="801"/>
      <c r="Z5" s="801"/>
      <c r="AA5" s="801"/>
      <c r="AB5" s="816"/>
      <c r="AC5" s="829"/>
      <c r="AD5" s="820"/>
      <c r="AE5" s="820"/>
      <c r="AF5" s="820"/>
      <c r="AG5" s="820"/>
      <c r="AH5" s="820"/>
      <c r="AI5" s="820"/>
      <c r="AJ5" s="820"/>
      <c r="AK5" s="820"/>
      <c r="AL5" s="820"/>
      <c r="AM5" s="820"/>
      <c r="AN5" s="820"/>
      <c r="AO5" s="820"/>
      <c r="AP5" s="821"/>
      <c r="AQ5" s="4"/>
      <c r="AR5" s="4"/>
      <c r="AS5" s="4"/>
      <c r="AT5" s="5"/>
      <c r="AU5" s="5"/>
      <c r="AV5" s="5"/>
      <c r="AW5" s="5"/>
      <c r="AX5" s="5"/>
      <c r="AY5" s="5"/>
      <c r="AZ5" s="5"/>
      <c r="BA5" s="5"/>
      <c r="BB5" s="5"/>
      <c r="BC5" s="5"/>
      <c r="BD5" s="5"/>
      <c r="BE5" s="4"/>
    </row>
    <row r="6" spans="1:57" ht="12" customHeight="1">
      <c r="A6" s="812" t="s">
        <v>8</v>
      </c>
      <c r="B6" s="801"/>
      <c r="C6" s="801"/>
      <c r="D6" s="802"/>
      <c r="E6" s="812" t="s">
        <v>9</v>
      </c>
      <c r="F6" s="801"/>
      <c r="G6" s="801"/>
      <c r="H6" s="801"/>
      <c r="I6" s="801"/>
      <c r="J6" s="801"/>
      <c r="K6" s="801"/>
      <c r="L6" s="801"/>
      <c r="M6" s="801"/>
      <c r="N6" s="801"/>
      <c r="O6" s="801"/>
      <c r="P6" s="801"/>
      <c r="Q6" s="801"/>
      <c r="R6" s="801"/>
      <c r="S6" s="801"/>
      <c r="T6" s="801"/>
      <c r="U6" s="801"/>
      <c r="V6" s="801"/>
      <c r="W6" s="801"/>
      <c r="X6" s="801"/>
      <c r="Y6" s="801"/>
      <c r="Z6" s="801"/>
      <c r="AA6" s="801"/>
      <c r="AB6" s="801"/>
      <c r="AC6" s="829"/>
      <c r="AD6" s="820"/>
      <c r="AE6" s="820"/>
      <c r="AF6" s="820"/>
      <c r="AG6" s="820"/>
      <c r="AH6" s="820"/>
      <c r="AI6" s="820"/>
      <c r="AJ6" s="820"/>
      <c r="AK6" s="820"/>
      <c r="AL6" s="820"/>
      <c r="AM6" s="820"/>
      <c r="AN6" s="820"/>
      <c r="AO6" s="820"/>
      <c r="AP6" s="821"/>
      <c r="AQ6" s="4"/>
      <c r="AR6" s="4"/>
      <c r="AS6" s="4"/>
      <c r="AT6" s="5"/>
      <c r="AU6" s="5"/>
      <c r="AV6" s="5"/>
      <c r="AW6" s="5"/>
      <c r="AX6" s="5"/>
      <c r="AY6" s="5"/>
      <c r="AZ6" s="5"/>
      <c r="BA6" s="5"/>
      <c r="BB6" s="5"/>
      <c r="BC6" s="5"/>
      <c r="BD6" s="5"/>
      <c r="BE6" s="4"/>
    </row>
    <row r="7" spans="1:57" ht="12" customHeight="1">
      <c r="A7" s="813" t="s">
        <v>10</v>
      </c>
      <c r="B7" s="801"/>
      <c r="C7" s="801"/>
      <c r="D7" s="802"/>
      <c r="E7" s="813" t="s">
        <v>11</v>
      </c>
      <c r="F7" s="801"/>
      <c r="G7" s="801"/>
      <c r="H7" s="801"/>
      <c r="I7" s="801"/>
      <c r="J7" s="801"/>
      <c r="K7" s="801"/>
      <c r="L7" s="801"/>
      <c r="M7" s="801"/>
      <c r="N7" s="801"/>
      <c r="O7" s="801"/>
      <c r="P7" s="801"/>
      <c r="Q7" s="801"/>
      <c r="R7" s="801"/>
      <c r="S7" s="801"/>
      <c r="T7" s="801"/>
      <c r="U7" s="801"/>
      <c r="V7" s="801"/>
      <c r="W7" s="801"/>
      <c r="X7" s="801"/>
      <c r="Y7" s="801"/>
      <c r="Z7" s="801"/>
      <c r="AA7" s="801"/>
      <c r="AB7" s="801"/>
      <c r="AC7" s="829"/>
      <c r="AD7" s="820"/>
      <c r="AE7" s="820"/>
      <c r="AF7" s="820"/>
      <c r="AG7" s="820"/>
      <c r="AH7" s="820"/>
      <c r="AI7" s="820"/>
      <c r="AJ7" s="820"/>
      <c r="AK7" s="820"/>
      <c r="AL7" s="820"/>
      <c r="AM7" s="820"/>
      <c r="AN7" s="820"/>
      <c r="AO7" s="820"/>
      <c r="AP7" s="821"/>
      <c r="AQ7" s="4"/>
      <c r="AR7" s="4"/>
      <c r="AS7" s="4"/>
      <c r="AT7" s="5"/>
      <c r="AU7" s="5"/>
      <c r="AV7" s="5"/>
      <c r="AW7" s="5"/>
      <c r="AX7" s="5"/>
      <c r="AY7" s="5"/>
      <c r="AZ7" s="5"/>
      <c r="BA7" s="5"/>
      <c r="BB7" s="5"/>
      <c r="BC7" s="5"/>
      <c r="BD7" s="5"/>
      <c r="BE7" s="4"/>
    </row>
    <row r="8" spans="1:57" ht="12" customHeight="1">
      <c r="A8" s="813" t="s">
        <v>12</v>
      </c>
      <c r="B8" s="801"/>
      <c r="C8" s="801"/>
      <c r="D8" s="802"/>
      <c r="E8" s="813" t="s">
        <v>13</v>
      </c>
      <c r="F8" s="801"/>
      <c r="G8" s="801"/>
      <c r="H8" s="801"/>
      <c r="I8" s="801"/>
      <c r="J8" s="801"/>
      <c r="K8" s="801"/>
      <c r="L8" s="801"/>
      <c r="M8" s="801"/>
      <c r="N8" s="801"/>
      <c r="O8" s="801"/>
      <c r="P8" s="801"/>
      <c r="Q8" s="801"/>
      <c r="R8" s="801"/>
      <c r="S8" s="801"/>
      <c r="T8" s="801"/>
      <c r="U8" s="801"/>
      <c r="V8" s="801"/>
      <c r="W8" s="801"/>
      <c r="X8" s="801"/>
      <c r="Y8" s="801"/>
      <c r="Z8" s="801"/>
      <c r="AA8" s="801"/>
      <c r="AB8" s="801"/>
      <c r="AC8" s="829"/>
      <c r="AD8" s="820"/>
      <c r="AE8" s="820"/>
      <c r="AF8" s="820"/>
      <c r="AG8" s="820"/>
      <c r="AH8" s="820"/>
      <c r="AI8" s="820"/>
      <c r="AJ8" s="820"/>
      <c r="AK8" s="820"/>
      <c r="AL8" s="820"/>
      <c r="AM8" s="820"/>
      <c r="AN8" s="820"/>
      <c r="AO8" s="820"/>
      <c r="AP8" s="821"/>
      <c r="AQ8" s="4"/>
      <c r="AR8" s="4"/>
      <c r="AS8" s="4"/>
      <c r="AT8" s="5"/>
      <c r="AU8" s="5"/>
      <c r="AV8" s="5"/>
      <c r="AW8" s="5"/>
      <c r="AX8" s="5"/>
      <c r="AY8" s="5"/>
      <c r="AZ8" s="5"/>
      <c r="BA8" s="5"/>
      <c r="BB8" s="5"/>
      <c r="BC8" s="5"/>
      <c r="BD8" s="5"/>
      <c r="BE8" s="4"/>
    </row>
    <row r="9" spans="1:57" ht="27.75" customHeight="1">
      <c r="A9" s="813" t="s">
        <v>14</v>
      </c>
      <c r="B9" s="801"/>
      <c r="C9" s="801"/>
      <c r="D9" s="802"/>
      <c r="E9" s="813" t="s">
        <v>15</v>
      </c>
      <c r="F9" s="801"/>
      <c r="G9" s="801"/>
      <c r="H9" s="801"/>
      <c r="I9" s="801"/>
      <c r="J9" s="801"/>
      <c r="K9" s="801"/>
      <c r="L9" s="801"/>
      <c r="M9" s="801"/>
      <c r="N9" s="801"/>
      <c r="O9" s="801"/>
      <c r="P9" s="801"/>
      <c r="Q9" s="801"/>
      <c r="R9" s="801"/>
      <c r="S9" s="801"/>
      <c r="T9" s="801"/>
      <c r="U9" s="801"/>
      <c r="V9" s="801"/>
      <c r="W9" s="801"/>
      <c r="X9" s="801"/>
      <c r="Y9" s="801"/>
      <c r="Z9" s="801"/>
      <c r="AA9" s="801"/>
      <c r="AB9" s="801"/>
      <c r="AC9" s="830"/>
      <c r="AD9" s="822"/>
      <c r="AE9" s="822"/>
      <c r="AF9" s="822"/>
      <c r="AG9" s="822"/>
      <c r="AH9" s="822"/>
      <c r="AI9" s="822"/>
      <c r="AJ9" s="822"/>
      <c r="AK9" s="822"/>
      <c r="AL9" s="822"/>
      <c r="AM9" s="822"/>
      <c r="AN9" s="822"/>
      <c r="AO9" s="822"/>
      <c r="AP9" s="823"/>
      <c r="AQ9" s="4"/>
      <c r="AR9" s="4"/>
      <c r="AS9" s="4"/>
      <c r="AT9" s="5"/>
      <c r="AU9" s="5"/>
      <c r="AV9" s="5"/>
      <c r="AW9" s="5"/>
      <c r="AX9" s="5"/>
      <c r="AY9" s="5"/>
      <c r="AZ9" s="5"/>
      <c r="BA9" s="5"/>
      <c r="BB9" s="5"/>
      <c r="BC9" s="5"/>
      <c r="BD9" s="5"/>
      <c r="BE9" s="4"/>
    </row>
    <row r="10" spans="1:57" ht="29.25" customHeight="1">
      <c r="A10" s="11" t="s">
        <v>16</v>
      </c>
      <c r="B10" s="11" t="s">
        <v>17</v>
      </c>
      <c r="C10" s="11" t="s">
        <v>18</v>
      </c>
      <c r="D10" s="11" t="s">
        <v>19</v>
      </c>
      <c r="E10" s="12" t="s">
        <v>20</v>
      </c>
      <c r="F10" s="13" t="s">
        <v>21</v>
      </c>
      <c r="G10" s="14" t="s">
        <v>22</v>
      </c>
      <c r="H10" s="15" t="s">
        <v>23</v>
      </c>
      <c r="I10" s="11" t="s">
        <v>24</v>
      </c>
      <c r="J10" s="11" t="s">
        <v>25</v>
      </c>
      <c r="K10" s="12" t="s">
        <v>26</v>
      </c>
      <c r="L10" s="12" t="s">
        <v>27</v>
      </c>
      <c r="M10" s="11" t="s">
        <v>28</v>
      </c>
      <c r="N10" s="11" t="s">
        <v>29</v>
      </c>
      <c r="O10" s="12" t="s">
        <v>30</v>
      </c>
      <c r="P10" s="814" t="s">
        <v>31</v>
      </c>
      <c r="Q10" s="802"/>
      <c r="R10" s="815" t="s">
        <v>32</v>
      </c>
      <c r="S10" s="801"/>
      <c r="T10" s="801"/>
      <c r="U10" s="801"/>
      <c r="V10" s="816"/>
      <c r="W10" s="16"/>
      <c r="X10" s="16"/>
      <c r="Y10" s="817" t="s">
        <v>33</v>
      </c>
      <c r="Z10" s="801"/>
      <c r="AA10" s="801"/>
      <c r="AB10" s="816"/>
      <c r="AC10" s="818">
        <v>2020</v>
      </c>
      <c r="AD10" s="801"/>
      <c r="AE10" s="801"/>
      <c r="AF10" s="801"/>
      <c r="AG10" s="801"/>
      <c r="AH10" s="801"/>
      <c r="AI10" s="801"/>
      <c r="AJ10" s="801"/>
      <c r="AK10" s="801"/>
      <c r="AL10" s="801"/>
      <c r="AM10" s="801"/>
      <c r="AN10" s="802"/>
      <c r="AO10" s="818">
        <v>2021</v>
      </c>
      <c r="AP10" s="802"/>
      <c r="AQ10" s="810" t="s">
        <v>34</v>
      </c>
      <c r="AR10" s="801"/>
      <c r="AS10" s="801"/>
      <c r="AT10" s="801"/>
      <c r="AU10" s="801"/>
      <c r="AV10" s="801"/>
      <c r="AW10" s="801"/>
      <c r="AX10" s="801"/>
      <c r="AY10" s="801"/>
      <c r="AZ10" s="802"/>
      <c r="BA10" s="811" t="s">
        <v>35</v>
      </c>
      <c r="BB10" s="801"/>
      <c r="BC10" s="801"/>
      <c r="BD10" s="802"/>
      <c r="BE10" s="4"/>
    </row>
    <row r="11" spans="1:57" ht="89.25" customHeight="1">
      <c r="A11" s="17"/>
      <c r="B11" s="17"/>
      <c r="C11" s="17"/>
      <c r="D11" s="17"/>
      <c r="E11" s="12"/>
      <c r="F11" s="13"/>
      <c r="G11" s="14"/>
      <c r="H11" s="15"/>
      <c r="I11" s="18"/>
      <c r="J11" s="18"/>
      <c r="K11" s="12"/>
      <c r="L11" s="12"/>
      <c r="M11" s="18"/>
      <c r="N11" s="18"/>
      <c r="O11" s="12" t="s">
        <v>30</v>
      </c>
      <c r="P11" s="11" t="s">
        <v>36</v>
      </c>
      <c r="Q11" s="11" t="s">
        <v>37</v>
      </c>
      <c r="R11" s="11" t="s">
        <v>38</v>
      </c>
      <c r="S11" s="11" t="s">
        <v>39</v>
      </c>
      <c r="T11" s="11" t="s">
        <v>40</v>
      </c>
      <c r="U11" s="11" t="s">
        <v>41</v>
      </c>
      <c r="V11" s="19" t="s">
        <v>42</v>
      </c>
      <c r="W11" s="19" t="s">
        <v>43</v>
      </c>
      <c r="X11" s="19" t="s">
        <v>44</v>
      </c>
      <c r="Y11" s="20" t="s">
        <v>45</v>
      </c>
      <c r="Z11" s="20" t="s">
        <v>46</v>
      </c>
      <c r="AA11" s="20" t="s">
        <v>47</v>
      </c>
      <c r="AB11" s="21" t="s">
        <v>48</v>
      </c>
      <c r="AC11" s="22" t="s">
        <v>49</v>
      </c>
      <c r="AD11" s="22" t="s">
        <v>50</v>
      </c>
      <c r="AE11" s="22" t="s">
        <v>51</v>
      </c>
      <c r="AF11" s="22" t="s">
        <v>52</v>
      </c>
      <c r="AG11" s="22" t="s">
        <v>53</v>
      </c>
      <c r="AH11" s="22" t="s">
        <v>54</v>
      </c>
      <c r="AI11" s="22" t="s">
        <v>55</v>
      </c>
      <c r="AJ11" s="22" t="s">
        <v>56</v>
      </c>
      <c r="AK11" s="22" t="s">
        <v>57</v>
      </c>
      <c r="AL11" s="22" t="s">
        <v>58</v>
      </c>
      <c r="AM11" s="22" t="s">
        <v>59</v>
      </c>
      <c r="AN11" s="22" t="s">
        <v>60</v>
      </c>
      <c r="AO11" s="23" t="s">
        <v>61</v>
      </c>
      <c r="AP11" s="23" t="s">
        <v>62</v>
      </c>
      <c r="AQ11" s="24" t="s">
        <v>63</v>
      </c>
      <c r="AR11" s="25" t="s">
        <v>64</v>
      </c>
      <c r="AS11" s="25" t="s">
        <v>65</v>
      </c>
      <c r="AT11" s="26" t="s">
        <v>66</v>
      </c>
      <c r="AU11" s="26" t="s">
        <v>67</v>
      </c>
      <c r="AV11" s="26" t="s">
        <v>68</v>
      </c>
      <c r="AW11" s="27" t="s">
        <v>48</v>
      </c>
      <c r="AX11" s="28" t="s">
        <v>69</v>
      </c>
      <c r="AY11" s="29" t="s">
        <v>70</v>
      </c>
      <c r="AZ11" s="29" t="s">
        <v>71</v>
      </c>
      <c r="BA11" s="30" t="s">
        <v>66</v>
      </c>
      <c r="BB11" s="30" t="s">
        <v>67</v>
      </c>
      <c r="BC11" s="30" t="s">
        <v>68</v>
      </c>
      <c r="BD11" s="31" t="s">
        <v>48</v>
      </c>
      <c r="BE11" s="4"/>
    </row>
    <row r="12" spans="1:57" ht="82.5" customHeight="1">
      <c r="A12" s="32" t="str">
        <f>+E9</f>
        <v>184 Fortalecimiento de la gestión educativa institucional</v>
      </c>
      <c r="B12" s="32" t="s">
        <v>72</v>
      </c>
      <c r="C12" s="33" t="s">
        <v>73</v>
      </c>
      <c r="D12" s="34" t="s">
        <v>74</v>
      </c>
      <c r="E12" s="34" t="s">
        <v>74</v>
      </c>
      <c r="F12" s="35" t="s">
        <v>75</v>
      </c>
      <c r="G12" s="35">
        <v>1</v>
      </c>
      <c r="H12" s="36" t="s">
        <v>76</v>
      </c>
      <c r="I12" s="37">
        <v>80111600</v>
      </c>
      <c r="J12" s="38" t="s">
        <v>77</v>
      </c>
      <c r="K12" s="39" t="s">
        <v>78</v>
      </c>
      <c r="L12" s="38">
        <v>20101</v>
      </c>
      <c r="M12" s="38" t="s">
        <v>79</v>
      </c>
      <c r="N12" s="38" t="s">
        <v>80</v>
      </c>
      <c r="O12" s="38" t="s">
        <v>81</v>
      </c>
      <c r="P12" s="38" t="s">
        <v>82</v>
      </c>
      <c r="Q12" s="38" t="s">
        <v>83</v>
      </c>
      <c r="R12" s="40" t="s">
        <v>49</v>
      </c>
      <c r="S12" s="40" t="s">
        <v>49</v>
      </c>
      <c r="T12" s="41">
        <v>4</v>
      </c>
      <c r="U12" s="42">
        <v>1</v>
      </c>
      <c r="V12" s="37" t="s">
        <v>84</v>
      </c>
      <c r="W12" s="37" t="s">
        <v>85</v>
      </c>
      <c r="X12" s="37"/>
      <c r="Y12" s="43">
        <v>20169000</v>
      </c>
      <c r="Z12" s="43">
        <v>0</v>
      </c>
      <c r="AA12" s="43">
        <v>0</v>
      </c>
      <c r="AB12" s="43">
        <f t="shared" ref="AB12:AB28" si="0">+AA12+Z12+Y12</f>
        <v>20169000</v>
      </c>
      <c r="AC12" s="44"/>
      <c r="AD12" s="45">
        <v>5500000</v>
      </c>
      <c r="AE12" s="46">
        <v>4500000</v>
      </c>
      <c r="AF12" s="46">
        <v>5500000</v>
      </c>
      <c r="AG12" s="45">
        <f>+AB12-(SUM(AD12:AF12))</f>
        <v>4669000</v>
      </c>
      <c r="AH12" s="46"/>
      <c r="AI12" s="46"/>
      <c r="AJ12" s="46"/>
      <c r="AK12" s="46"/>
      <c r="AL12" s="46"/>
      <c r="AM12" s="46"/>
      <c r="AN12" s="46"/>
      <c r="AO12" s="47"/>
      <c r="AP12" s="47"/>
      <c r="AQ12" s="44"/>
      <c r="AR12" s="44"/>
      <c r="AS12" s="47"/>
      <c r="AT12" s="43">
        <v>20169000</v>
      </c>
      <c r="AU12" s="48"/>
      <c r="AV12" s="48"/>
      <c r="AW12" s="49">
        <f t="shared" ref="AW12:AW13" si="1">SUM(AT12:AV12)</f>
        <v>20169000</v>
      </c>
      <c r="AX12" s="50">
        <v>43860</v>
      </c>
      <c r="AY12" s="48">
        <v>6</v>
      </c>
      <c r="AZ12" s="51" t="s">
        <v>86</v>
      </c>
      <c r="BA12" s="49">
        <v>10000000</v>
      </c>
      <c r="BB12" s="48"/>
      <c r="BC12" s="48"/>
      <c r="BD12" s="52">
        <f t="shared" ref="BD12:BD13" si="2">SUM(BA12:BC12)</f>
        <v>10000000</v>
      </c>
      <c r="BE12" s="53"/>
    </row>
    <row r="13" spans="1:57" ht="105" customHeight="1">
      <c r="A13" s="54"/>
      <c r="B13" s="54"/>
      <c r="C13" s="55"/>
      <c r="D13" s="56"/>
      <c r="E13" s="56"/>
      <c r="F13" s="57"/>
      <c r="G13" s="35">
        <v>1</v>
      </c>
      <c r="H13" s="36" t="s">
        <v>87</v>
      </c>
      <c r="I13" s="37">
        <v>80111600</v>
      </c>
      <c r="J13" s="38" t="s">
        <v>77</v>
      </c>
      <c r="K13" s="39" t="s">
        <v>78</v>
      </c>
      <c r="L13" s="38">
        <v>20101</v>
      </c>
      <c r="M13" s="38" t="s">
        <v>79</v>
      </c>
      <c r="N13" s="38" t="s">
        <v>80</v>
      </c>
      <c r="O13" s="38" t="s">
        <v>81</v>
      </c>
      <c r="P13" s="38" t="s">
        <v>82</v>
      </c>
      <c r="Q13" s="38" t="s">
        <v>83</v>
      </c>
      <c r="R13" s="58" t="s">
        <v>88</v>
      </c>
      <c r="S13" s="58" t="s">
        <v>88</v>
      </c>
      <c r="T13" s="59">
        <v>5</v>
      </c>
      <c r="U13" s="42">
        <v>1</v>
      </c>
      <c r="V13" s="37" t="s">
        <v>84</v>
      </c>
      <c r="W13" s="37" t="s">
        <v>85</v>
      </c>
      <c r="X13" s="37" t="s">
        <v>89</v>
      </c>
      <c r="Y13" s="43">
        <f>(55434000*1.046)-20169000-10084500-27730464</f>
        <v>0</v>
      </c>
      <c r="Z13" s="43">
        <v>0</v>
      </c>
      <c r="AA13" s="43">
        <v>0</v>
      </c>
      <c r="AB13" s="43">
        <f t="shared" si="0"/>
        <v>0</v>
      </c>
      <c r="AC13" s="44"/>
      <c r="AD13" s="46"/>
      <c r="AE13" s="46"/>
      <c r="AF13" s="46"/>
      <c r="AG13" s="46">
        <f>+AB13-(SUM(AH13:AN13))</f>
        <v>-36626736</v>
      </c>
      <c r="AH13" s="46">
        <v>4590894</v>
      </c>
      <c r="AI13" s="46">
        <v>6087720</v>
      </c>
      <c r="AJ13" s="46">
        <v>4590894</v>
      </c>
      <c r="AK13" s="46">
        <v>4590894</v>
      </c>
      <c r="AL13" s="46">
        <v>6087720</v>
      </c>
      <c r="AM13" s="46">
        <v>4590894</v>
      </c>
      <c r="AN13" s="46">
        <v>6087720</v>
      </c>
      <c r="AO13" s="47"/>
      <c r="AP13" s="47"/>
      <c r="AQ13" s="44"/>
      <c r="AR13" s="44"/>
      <c r="AS13" s="47"/>
      <c r="AT13" s="48"/>
      <c r="AU13" s="48"/>
      <c r="AV13" s="48"/>
      <c r="AW13" s="49">
        <f t="shared" si="1"/>
        <v>0</v>
      </c>
      <c r="AX13" s="48"/>
      <c r="AY13" s="48"/>
      <c r="AZ13" s="48"/>
      <c r="BA13" s="48"/>
      <c r="BB13" s="48"/>
      <c r="BC13" s="48"/>
      <c r="BD13" s="49">
        <f t="shared" si="2"/>
        <v>0</v>
      </c>
      <c r="BE13" s="60"/>
    </row>
    <row r="14" spans="1:57" ht="105" customHeight="1">
      <c r="A14" s="54"/>
      <c r="B14" s="54"/>
      <c r="C14" s="55"/>
      <c r="D14" s="56"/>
      <c r="E14" s="56"/>
      <c r="F14" s="57"/>
      <c r="G14" s="35">
        <v>1</v>
      </c>
      <c r="H14" s="36" t="s">
        <v>90</v>
      </c>
      <c r="I14" s="37">
        <v>80111600</v>
      </c>
      <c r="J14" s="38" t="s">
        <v>77</v>
      </c>
      <c r="K14" s="39" t="s">
        <v>78</v>
      </c>
      <c r="L14" s="38">
        <v>20101</v>
      </c>
      <c r="M14" s="38" t="s">
        <v>79</v>
      </c>
      <c r="N14" s="38" t="s">
        <v>80</v>
      </c>
      <c r="O14" s="38" t="s">
        <v>81</v>
      </c>
      <c r="P14" s="38" t="s">
        <v>82</v>
      </c>
      <c r="Q14" s="38" t="s">
        <v>83</v>
      </c>
      <c r="R14" s="58" t="s">
        <v>53</v>
      </c>
      <c r="S14" s="58" t="s">
        <v>53</v>
      </c>
      <c r="T14" s="59">
        <v>2</v>
      </c>
      <c r="U14" s="61">
        <v>1</v>
      </c>
      <c r="V14" s="37" t="s">
        <v>84</v>
      </c>
      <c r="W14" s="37" t="s">
        <v>85</v>
      </c>
      <c r="X14" s="37" t="s">
        <v>91</v>
      </c>
      <c r="Y14" s="43">
        <v>10084500</v>
      </c>
      <c r="Z14" s="43"/>
      <c r="AA14" s="43"/>
      <c r="AB14" s="43">
        <f t="shared" si="0"/>
        <v>10084500</v>
      </c>
      <c r="AC14" s="44"/>
      <c r="AD14" s="46"/>
      <c r="AE14" s="46"/>
      <c r="AF14" s="46"/>
      <c r="AG14" s="46"/>
      <c r="AH14" s="46"/>
      <c r="AI14" s="46"/>
      <c r="AJ14" s="46"/>
      <c r="AK14" s="46"/>
      <c r="AL14" s="46"/>
      <c r="AM14" s="46"/>
      <c r="AN14" s="46"/>
      <c r="AO14" s="47"/>
      <c r="AP14" s="47"/>
      <c r="AQ14" s="44"/>
      <c r="AR14" s="44"/>
      <c r="AS14" s="47"/>
      <c r="AT14" s="48"/>
      <c r="AU14" s="48"/>
      <c r="AV14" s="48"/>
      <c r="AW14" s="49"/>
      <c r="AX14" s="48"/>
      <c r="AY14" s="48"/>
      <c r="AZ14" s="48"/>
      <c r="BA14" s="48"/>
      <c r="BB14" s="48"/>
      <c r="BC14" s="48"/>
      <c r="BD14" s="49"/>
      <c r="BE14" s="60"/>
    </row>
    <row r="15" spans="1:57" ht="90.75" customHeight="1">
      <c r="A15" s="54"/>
      <c r="B15" s="54"/>
      <c r="C15" s="55"/>
      <c r="D15" s="56"/>
      <c r="E15" s="56"/>
      <c r="F15" s="57"/>
      <c r="G15" s="35">
        <v>1</v>
      </c>
      <c r="H15" s="36" t="s">
        <v>92</v>
      </c>
      <c r="I15" s="37">
        <v>80111600</v>
      </c>
      <c r="J15" s="38" t="s">
        <v>77</v>
      </c>
      <c r="K15" s="39" t="s">
        <v>78</v>
      </c>
      <c r="L15" s="38">
        <v>20101</v>
      </c>
      <c r="M15" s="38" t="s">
        <v>79</v>
      </c>
      <c r="N15" s="38" t="s">
        <v>80</v>
      </c>
      <c r="O15" s="38" t="s">
        <v>81</v>
      </c>
      <c r="P15" s="38" t="s">
        <v>82</v>
      </c>
      <c r="Q15" s="38" t="s">
        <v>83</v>
      </c>
      <c r="R15" s="40" t="s">
        <v>50</v>
      </c>
      <c r="S15" s="40" t="s">
        <v>50</v>
      </c>
      <c r="T15" s="41">
        <v>345</v>
      </c>
      <c r="U15" s="42">
        <v>0</v>
      </c>
      <c r="V15" s="37" t="s">
        <v>84</v>
      </c>
      <c r="W15" s="37" t="s">
        <v>85</v>
      </c>
      <c r="X15" s="37" t="s">
        <v>93</v>
      </c>
      <c r="Y15" s="43">
        <f>(55434000*1.046)-57983964</f>
        <v>0</v>
      </c>
      <c r="Z15" s="43">
        <v>0</v>
      </c>
      <c r="AA15" s="43">
        <v>0</v>
      </c>
      <c r="AB15" s="43">
        <f t="shared" si="0"/>
        <v>0</v>
      </c>
      <c r="AC15" s="44"/>
      <c r="AD15" s="45">
        <v>6087720</v>
      </c>
      <c r="AE15" s="45">
        <v>4590894</v>
      </c>
      <c r="AF15" s="45">
        <v>6087720</v>
      </c>
      <c r="AG15" s="45">
        <v>4590894</v>
      </c>
      <c r="AH15" s="45">
        <v>4590894</v>
      </c>
      <c r="AI15" s="45">
        <v>6087720</v>
      </c>
      <c r="AJ15" s="45">
        <v>4590894</v>
      </c>
      <c r="AK15" s="45">
        <v>4590894</v>
      </c>
      <c r="AL15" s="45">
        <v>6087720</v>
      </c>
      <c r="AM15" s="45">
        <v>4590894</v>
      </c>
      <c r="AN15" s="45">
        <v>6087720</v>
      </c>
      <c r="AO15" s="47"/>
      <c r="AP15" s="47">
        <f>+AB15/T15</f>
        <v>0</v>
      </c>
      <c r="AQ15" s="44">
        <f>+AP15*90</f>
        <v>0</v>
      </c>
      <c r="AR15" s="44"/>
      <c r="AS15" s="47"/>
      <c r="AT15" s="48"/>
      <c r="AU15" s="48"/>
      <c r="AV15" s="48"/>
      <c r="AW15" s="49">
        <f t="shared" ref="AW15:AW30" si="3">SUM(AT15:AV15)</f>
        <v>0</v>
      </c>
      <c r="AX15" s="48"/>
      <c r="AY15" s="48"/>
      <c r="AZ15" s="48"/>
      <c r="BA15" s="48"/>
      <c r="BB15" s="48"/>
      <c r="BC15" s="48"/>
      <c r="BD15" s="49">
        <f t="shared" ref="BD15:BD30" si="4">SUM(BA15:BC15)</f>
        <v>0</v>
      </c>
      <c r="BE15" s="60"/>
    </row>
    <row r="16" spans="1:57" ht="66.75" customHeight="1">
      <c r="A16" s="54"/>
      <c r="B16" s="54"/>
      <c r="C16" s="55"/>
      <c r="D16" s="56"/>
      <c r="E16" s="56"/>
      <c r="F16" s="57"/>
      <c r="G16" s="35">
        <v>1</v>
      </c>
      <c r="H16" s="51" t="s">
        <v>94</v>
      </c>
      <c r="I16" s="38" t="s">
        <v>95</v>
      </c>
      <c r="J16" s="38" t="s">
        <v>77</v>
      </c>
      <c r="K16" s="39" t="s">
        <v>78</v>
      </c>
      <c r="L16" s="37">
        <v>20101</v>
      </c>
      <c r="M16" s="38" t="s">
        <v>79</v>
      </c>
      <c r="N16" s="38" t="s">
        <v>80</v>
      </c>
      <c r="O16" s="38" t="s">
        <v>96</v>
      </c>
      <c r="P16" s="38" t="s">
        <v>97</v>
      </c>
      <c r="Q16" s="38" t="s">
        <v>98</v>
      </c>
      <c r="R16" s="40" t="s">
        <v>58</v>
      </c>
      <c r="S16" s="40" t="s">
        <v>59</v>
      </c>
      <c r="T16" s="41">
        <v>2</v>
      </c>
      <c r="U16" s="42">
        <v>1</v>
      </c>
      <c r="V16" s="37" t="s">
        <v>99</v>
      </c>
      <c r="W16" s="37" t="s">
        <v>100</v>
      </c>
      <c r="X16" s="37" t="s">
        <v>101</v>
      </c>
      <c r="Y16" s="43">
        <f>10393379-5000000-5393379</f>
        <v>0</v>
      </c>
      <c r="Z16" s="43">
        <v>0</v>
      </c>
      <c r="AA16" s="43">
        <v>0</v>
      </c>
      <c r="AB16" s="43">
        <f t="shared" si="0"/>
        <v>0</v>
      </c>
      <c r="AC16" s="46">
        <v>0</v>
      </c>
      <c r="AD16" s="46">
        <v>5385639.5700000003</v>
      </c>
      <c r="AE16" s="46">
        <v>5385639.5700000003</v>
      </c>
      <c r="AF16" s="46">
        <v>7539894.352</v>
      </c>
      <c r="AG16" s="46">
        <v>5385639.5700000003</v>
      </c>
      <c r="AH16" s="46">
        <v>5385639.5700000003</v>
      </c>
      <c r="AI16" s="46">
        <v>7539894.352</v>
      </c>
      <c r="AJ16" s="46">
        <v>5385639.5700000003</v>
      </c>
      <c r="AK16" s="46">
        <v>5385639.5700000003</v>
      </c>
      <c r="AL16" s="46">
        <v>7539894.352</v>
      </c>
      <c r="AM16" s="46">
        <v>5385639.5700000003</v>
      </c>
      <c r="AN16" s="46">
        <v>7539894.352</v>
      </c>
      <c r="AO16" s="46">
        <v>6821811.1680000005</v>
      </c>
      <c r="AP16" s="44"/>
      <c r="AQ16" s="44"/>
      <c r="AR16" s="44"/>
      <c r="AS16" s="47"/>
      <c r="AT16" s="48"/>
      <c r="AU16" s="48"/>
      <c r="AV16" s="48"/>
      <c r="AW16" s="49">
        <f t="shared" si="3"/>
        <v>0</v>
      </c>
      <c r="AX16" s="48"/>
      <c r="AY16" s="48"/>
      <c r="AZ16" s="48"/>
      <c r="BA16" s="48"/>
      <c r="BB16" s="48"/>
      <c r="BC16" s="48"/>
      <c r="BD16" s="49">
        <f t="shared" si="4"/>
        <v>0</v>
      </c>
      <c r="BE16" s="60"/>
    </row>
    <row r="17" spans="1:57" ht="66.75" customHeight="1">
      <c r="A17" s="54"/>
      <c r="B17" s="54"/>
      <c r="C17" s="55"/>
      <c r="D17" s="56"/>
      <c r="E17" s="56"/>
      <c r="F17" s="57"/>
      <c r="G17" s="37">
        <v>2</v>
      </c>
      <c r="H17" s="36" t="s">
        <v>102</v>
      </c>
      <c r="I17" s="38" t="s">
        <v>103</v>
      </c>
      <c r="J17" s="38" t="s">
        <v>77</v>
      </c>
      <c r="K17" s="39" t="s">
        <v>78</v>
      </c>
      <c r="L17" s="37">
        <v>20102</v>
      </c>
      <c r="M17" s="38" t="s">
        <v>104</v>
      </c>
      <c r="N17" s="38" t="s">
        <v>80</v>
      </c>
      <c r="O17" s="38" t="s">
        <v>81</v>
      </c>
      <c r="P17" s="38" t="s">
        <v>82</v>
      </c>
      <c r="Q17" s="38" t="s">
        <v>83</v>
      </c>
      <c r="R17" s="40" t="s">
        <v>50</v>
      </c>
      <c r="S17" s="40" t="s">
        <v>50</v>
      </c>
      <c r="T17" s="41">
        <v>12</v>
      </c>
      <c r="U17" s="42">
        <v>1</v>
      </c>
      <c r="V17" s="37" t="s">
        <v>84</v>
      </c>
      <c r="W17" s="37" t="s">
        <v>85</v>
      </c>
      <c r="X17" s="37" t="s">
        <v>105</v>
      </c>
      <c r="Y17" s="49">
        <f>(71396620.92*1.046)-74680865</f>
        <v>0.48232001066207886</v>
      </c>
      <c r="Z17" s="43">
        <v>0</v>
      </c>
      <c r="AA17" s="43">
        <v>0</v>
      </c>
      <c r="AB17" s="43">
        <f t="shared" si="0"/>
        <v>0.48232001066207886</v>
      </c>
      <c r="AC17" s="44"/>
      <c r="AD17" s="46">
        <v>6137856</v>
      </c>
      <c r="AE17" s="46">
        <v>6137856</v>
      </c>
      <c r="AF17" s="46">
        <v>7153920</v>
      </c>
      <c r="AG17" s="46">
        <v>6137856</v>
      </c>
      <c r="AH17" s="46">
        <v>6137856</v>
      </c>
      <c r="AI17" s="46">
        <v>7153920</v>
      </c>
      <c r="AJ17" s="46">
        <v>6137856</v>
      </c>
      <c r="AK17" s="46">
        <v>6137856</v>
      </c>
      <c r="AL17" s="46">
        <v>7153920</v>
      </c>
      <c r="AM17" s="46">
        <v>6137856</v>
      </c>
      <c r="AN17" s="46">
        <v>7185037</v>
      </c>
      <c r="AO17" s="60"/>
      <c r="AP17" s="44"/>
      <c r="AQ17" s="44"/>
      <c r="AR17" s="44"/>
      <c r="AS17" s="47"/>
      <c r="AT17" s="48"/>
      <c r="AU17" s="48"/>
      <c r="AV17" s="48"/>
      <c r="AW17" s="49">
        <f t="shared" si="3"/>
        <v>0</v>
      </c>
      <c r="AX17" s="48"/>
      <c r="AY17" s="48"/>
      <c r="AZ17" s="48"/>
      <c r="BA17" s="48"/>
      <c r="BB17" s="48"/>
      <c r="BC17" s="48"/>
      <c r="BD17" s="49">
        <f t="shared" si="4"/>
        <v>0</v>
      </c>
      <c r="BE17" s="60"/>
    </row>
    <row r="18" spans="1:57" ht="68.25" customHeight="1">
      <c r="A18" s="54"/>
      <c r="B18" s="54"/>
      <c r="C18" s="55"/>
      <c r="D18" s="56"/>
      <c r="E18" s="56"/>
      <c r="F18" s="57"/>
      <c r="G18" s="37">
        <v>2</v>
      </c>
      <c r="H18" s="36" t="s">
        <v>106</v>
      </c>
      <c r="I18" s="37" t="s">
        <v>107</v>
      </c>
      <c r="J18" s="38" t="s">
        <v>77</v>
      </c>
      <c r="K18" s="39" t="s">
        <v>78</v>
      </c>
      <c r="L18" s="38">
        <v>20102</v>
      </c>
      <c r="M18" s="38" t="s">
        <v>104</v>
      </c>
      <c r="N18" s="38" t="s">
        <v>80</v>
      </c>
      <c r="O18" s="38" t="s">
        <v>81</v>
      </c>
      <c r="P18" s="38" t="s">
        <v>82</v>
      </c>
      <c r="Q18" s="38" t="s">
        <v>83</v>
      </c>
      <c r="R18" s="40" t="s">
        <v>50</v>
      </c>
      <c r="S18" s="40" t="s">
        <v>50</v>
      </c>
      <c r="T18" s="41">
        <v>345</v>
      </c>
      <c r="U18" s="42">
        <v>0</v>
      </c>
      <c r="V18" s="37" t="s">
        <v>84</v>
      </c>
      <c r="W18" s="37" t="s">
        <v>85</v>
      </c>
      <c r="X18" s="37" t="s">
        <v>93</v>
      </c>
      <c r="Y18" s="62">
        <f>71611788.8989041-71611789</f>
        <v>-0.10109589993953705</v>
      </c>
      <c r="Z18" s="43">
        <v>0</v>
      </c>
      <c r="AA18" s="43">
        <v>0</v>
      </c>
      <c r="AB18" s="43">
        <f t="shared" si="0"/>
        <v>-0.10109589993953705</v>
      </c>
      <c r="AC18" s="44"/>
      <c r="AD18" s="63">
        <v>3582455</v>
      </c>
      <c r="AE18" s="63">
        <v>3582455</v>
      </c>
      <c r="AF18" s="63">
        <v>3582455</v>
      </c>
      <c r="AG18" s="63"/>
      <c r="AH18" s="63"/>
      <c r="AI18" s="63"/>
      <c r="AJ18" s="63"/>
      <c r="AK18" s="63"/>
      <c r="AL18" s="63"/>
      <c r="AM18" s="63"/>
      <c r="AN18" s="63"/>
      <c r="AO18" s="44"/>
      <c r="AP18" s="44"/>
      <c r="AQ18" s="44"/>
      <c r="AR18" s="44"/>
      <c r="AS18" s="47"/>
      <c r="AT18" s="48"/>
      <c r="AU18" s="48"/>
      <c r="AV18" s="48"/>
      <c r="AW18" s="49">
        <f t="shared" si="3"/>
        <v>0</v>
      </c>
      <c r="AX18" s="48"/>
      <c r="AY18" s="48"/>
      <c r="AZ18" s="48"/>
      <c r="BA18" s="48"/>
      <c r="BB18" s="48"/>
      <c r="BC18" s="48"/>
      <c r="BD18" s="49">
        <f t="shared" si="4"/>
        <v>0</v>
      </c>
      <c r="BE18" s="60"/>
    </row>
    <row r="19" spans="1:57" ht="68.25" customHeight="1">
      <c r="A19" s="54"/>
      <c r="B19" s="54"/>
      <c r="C19" s="55"/>
      <c r="D19" s="56"/>
      <c r="E19" s="56"/>
      <c r="F19" s="57"/>
      <c r="G19" s="37">
        <v>2</v>
      </c>
      <c r="H19" s="36" t="s">
        <v>108</v>
      </c>
      <c r="I19" s="37">
        <v>81111500</v>
      </c>
      <c r="J19" s="38" t="s">
        <v>77</v>
      </c>
      <c r="K19" s="39" t="s">
        <v>78</v>
      </c>
      <c r="L19" s="38">
        <v>20102</v>
      </c>
      <c r="M19" s="38" t="s">
        <v>104</v>
      </c>
      <c r="N19" s="38" t="s">
        <v>109</v>
      </c>
      <c r="O19" s="38" t="s">
        <v>110</v>
      </c>
      <c r="P19" s="38" t="s">
        <v>111</v>
      </c>
      <c r="Q19" s="38" t="s">
        <v>112</v>
      </c>
      <c r="R19" s="40" t="s">
        <v>55</v>
      </c>
      <c r="S19" s="40" t="s">
        <v>88</v>
      </c>
      <c r="T19" s="41">
        <v>3</v>
      </c>
      <c r="U19" s="42">
        <v>1</v>
      </c>
      <c r="V19" s="37" t="s">
        <v>113</v>
      </c>
      <c r="W19" s="37" t="s">
        <v>114</v>
      </c>
      <c r="X19" s="37" t="s">
        <v>115</v>
      </c>
      <c r="Y19" s="43">
        <f>100000000-28528000-71472000</f>
        <v>0</v>
      </c>
      <c r="Z19" s="43">
        <v>0</v>
      </c>
      <c r="AA19" s="43">
        <v>0</v>
      </c>
      <c r="AB19" s="43">
        <f t="shared" si="0"/>
        <v>0</v>
      </c>
      <c r="AC19" s="44"/>
      <c r="AD19" s="63"/>
      <c r="AE19" s="63"/>
      <c r="AF19" s="63"/>
      <c r="AG19" s="63">
        <v>3582455</v>
      </c>
      <c r="AH19" s="63">
        <v>3582455</v>
      </c>
      <c r="AI19" s="63">
        <v>3582455</v>
      </c>
      <c r="AJ19" s="63">
        <v>3582455</v>
      </c>
      <c r="AK19" s="63">
        <v>3582455</v>
      </c>
      <c r="AL19" s="63">
        <v>3582455</v>
      </c>
      <c r="AM19" s="63">
        <v>3582455</v>
      </c>
      <c r="AN19" s="63">
        <v>3582454</v>
      </c>
      <c r="AO19" s="44"/>
      <c r="AP19" s="44"/>
      <c r="AQ19" s="44"/>
      <c r="AR19" s="44"/>
      <c r="AS19" s="47"/>
      <c r="AT19" s="48"/>
      <c r="AU19" s="48"/>
      <c r="AV19" s="48"/>
      <c r="AW19" s="49">
        <f t="shared" si="3"/>
        <v>0</v>
      </c>
      <c r="AX19" s="48"/>
      <c r="AY19" s="48"/>
      <c r="AZ19" s="48"/>
      <c r="BA19" s="48"/>
      <c r="BB19" s="48"/>
      <c r="BC19" s="48"/>
      <c r="BD19" s="49">
        <f t="shared" si="4"/>
        <v>0</v>
      </c>
      <c r="BE19" s="60"/>
    </row>
    <row r="20" spans="1:57" ht="47.25" customHeight="1">
      <c r="A20" s="54"/>
      <c r="B20" s="54"/>
      <c r="C20" s="55"/>
      <c r="D20" s="56"/>
      <c r="E20" s="56"/>
      <c r="F20" s="57"/>
      <c r="G20" s="37">
        <v>2</v>
      </c>
      <c r="H20" s="36" t="s">
        <v>116</v>
      </c>
      <c r="I20" s="37">
        <v>81111500</v>
      </c>
      <c r="J20" s="38" t="s">
        <v>77</v>
      </c>
      <c r="K20" s="39" t="s">
        <v>78</v>
      </c>
      <c r="L20" s="38">
        <v>20102</v>
      </c>
      <c r="M20" s="38" t="s">
        <v>104</v>
      </c>
      <c r="N20" s="38" t="s">
        <v>117</v>
      </c>
      <c r="O20" s="38" t="s">
        <v>118</v>
      </c>
      <c r="P20" s="38" t="s">
        <v>111</v>
      </c>
      <c r="Q20" s="38" t="s">
        <v>112</v>
      </c>
      <c r="R20" s="40" t="s">
        <v>119</v>
      </c>
      <c r="S20" s="40" t="s">
        <v>54</v>
      </c>
      <c r="T20" s="41">
        <v>3</v>
      </c>
      <c r="U20" s="42">
        <v>1</v>
      </c>
      <c r="V20" s="37" t="s">
        <v>113</v>
      </c>
      <c r="W20" s="37" t="s">
        <v>114</v>
      </c>
      <c r="X20" s="37" t="s">
        <v>120</v>
      </c>
      <c r="Y20" s="43">
        <f>28000000-28000000</f>
        <v>0</v>
      </c>
      <c r="Z20" s="43">
        <v>0</v>
      </c>
      <c r="AA20" s="43">
        <v>0</v>
      </c>
      <c r="AB20" s="43">
        <f t="shared" si="0"/>
        <v>0</v>
      </c>
      <c r="AC20" s="44"/>
      <c r="AD20" s="63"/>
      <c r="AE20" s="63">
        <v>8357231</v>
      </c>
      <c r="AF20" s="63">
        <v>8357231</v>
      </c>
      <c r="AG20" s="63">
        <v>8357231</v>
      </c>
      <c r="AH20" s="63">
        <v>8357231</v>
      </c>
      <c r="AI20" s="63">
        <v>8357231</v>
      </c>
      <c r="AJ20" s="63">
        <v>8357231</v>
      </c>
      <c r="AK20" s="63">
        <v>8357231</v>
      </c>
      <c r="AL20" s="63">
        <v>8357231</v>
      </c>
      <c r="AM20" s="63">
        <v>8357231</v>
      </c>
      <c r="AN20" s="63">
        <v>8357231</v>
      </c>
      <c r="AO20" s="44"/>
      <c r="AP20" s="63">
        <v>8357231</v>
      </c>
      <c r="AQ20" s="44"/>
      <c r="AR20" s="44"/>
      <c r="AS20" s="47"/>
      <c r="AT20" s="48"/>
      <c r="AU20" s="48"/>
      <c r="AV20" s="48"/>
      <c r="AW20" s="49">
        <f t="shared" si="3"/>
        <v>0</v>
      </c>
      <c r="AX20" s="48"/>
      <c r="AY20" s="48"/>
      <c r="AZ20" s="48"/>
      <c r="BA20" s="48"/>
      <c r="BB20" s="48"/>
      <c r="BC20" s="48"/>
      <c r="BD20" s="49">
        <f t="shared" si="4"/>
        <v>0</v>
      </c>
      <c r="BE20" s="60"/>
    </row>
    <row r="21" spans="1:57" ht="56.25" customHeight="1">
      <c r="A21" s="54"/>
      <c r="B21" s="54"/>
      <c r="C21" s="55"/>
      <c r="D21" s="56"/>
      <c r="E21" s="56"/>
      <c r="F21" s="57"/>
      <c r="G21" s="37">
        <v>2</v>
      </c>
      <c r="H21" s="36" t="s">
        <v>121</v>
      </c>
      <c r="I21" s="37" t="s">
        <v>122</v>
      </c>
      <c r="J21" s="38" t="s">
        <v>77</v>
      </c>
      <c r="K21" s="39" t="s">
        <v>78</v>
      </c>
      <c r="L21" s="38">
        <v>20102</v>
      </c>
      <c r="M21" s="38" t="s">
        <v>104</v>
      </c>
      <c r="N21" s="38" t="s">
        <v>123</v>
      </c>
      <c r="O21" s="38" t="s">
        <v>124</v>
      </c>
      <c r="P21" s="38" t="s">
        <v>82</v>
      </c>
      <c r="Q21" s="38" t="s">
        <v>125</v>
      </c>
      <c r="R21" s="40" t="s">
        <v>119</v>
      </c>
      <c r="S21" s="40" t="s">
        <v>54</v>
      </c>
      <c r="T21" s="41">
        <v>4</v>
      </c>
      <c r="U21" s="42">
        <v>1</v>
      </c>
      <c r="V21" s="37" t="s">
        <v>113</v>
      </c>
      <c r="W21" s="37" t="s">
        <v>126</v>
      </c>
      <c r="X21" s="37" t="s">
        <v>127</v>
      </c>
      <c r="Y21" s="43">
        <f>56000000-27000000-29000000</f>
        <v>0</v>
      </c>
      <c r="Z21" s="43">
        <v>0</v>
      </c>
      <c r="AA21" s="43">
        <v>0</v>
      </c>
      <c r="AB21" s="43">
        <f t="shared" si="0"/>
        <v>0</v>
      </c>
      <c r="AC21" s="44"/>
      <c r="AD21" s="44">
        <f>3307917*2</f>
        <v>6615834</v>
      </c>
      <c r="AE21" s="44">
        <f t="shared" ref="AE21:AG21" si="5">+AC21</f>
        <v>0</v>
      </c>
      <c r="AF21" s="44">
        <f t="shared" si="5"/>
        <v>6615834</v>
      </c>
      <c r="AG21" s="44">
        <f t="shared" si="5"/>
        <v>0</v>
      </c>
      <c r="AH21" s="44">
        <v>6615833</v>
      </c>
      <c r="AI21" s="44">
        <f>+AG21</f>
        <v>0</v>
      </c>
      <c r="AJ21" s="44"/>
      <c r="AK21" s="44"/>
      <c r="AL21" s="44"/>
      <c r="AM21" s="44"/>
      <c r="AN21" s="44"/>
      <c r="AO21" s="44"/>
      <c r="AP21" s="44"/>
      <c r="AQ21" s="44"/>
      <c r="AR21" s="44"/>
      <c r="AS21" s="47"/>
      <c r="AT21" s="48"/>
      <c r="AU21" s="48"/>
      <c r="AV21" s="48"/>
      <c r="AW21" s="49">
        <f t="shared" si="3"/>
        <v>0</v>
      </c>
      <c r="AX21" s="48"/>
      <c r="AY21" s="48"/>
      <c r="AZ21" s="48"/>
      <c r="BA21" s="48"/>
      <c r="BB21" s="48"/>
      <c r="BC21" s="48"/>
      <c r="BD21" s="49">
        <f t="shared" si="4"/>
        <v>0</v>
      </c>
      <c r="BE21" s="60"/>
    </row>
    <row r="22" spans="1:57" ht="75.75" customHeight="1">
      <c r="A22" s="54"/>
      <c r="B22" s="54"/>
      <c r="C22" s="55"/>
      <c r="D22" s="56"/>
      <c r="E22" s="56"/>
      <c r="F22" s="57"/>
      <c r="G22" s="64">
        <v>2</v>
      </c>
      <c r="H22" s="65" t="s">
        <v>128</v>
      </c>
      <c r="I22" s="64" t="s">
        <v>129</v>
      </c>
      <c r="J22" s="66" t="s">
        <v>77</v>
      </c>
      <c r="K22" s="67" t="s">
        <v>78</v>
      </c>
      <c r="L22" s="66">
        <v>20102</v>
      </c>
      <c r="M22" s="66" t="s">
        <v>104</v>
      </c>
      <c r="N22" s="66" t="s">
        <v>130</v>
      </c>
      <c r="O22" s="66" t="s">
        <v>118</v>
      </c>
      <c r="P22" s="66" t="s">
        <v>111</v>
      </c>
      <c r="Q22" s="66" t="s">
        <v>112</v>
      </c>
      <c r="R22" s="68" t="s">
        <v>53</v>
      </c>
      <c r="S22" s="68" t="s">
        <v>54</v>
      </c>
      <c r="T22" s="69">
        <v>6</v>
      </c>
      <c r="U22" s="70">
        <v>1</v>
      </c>
      <c r="V22" s="71" t="s">
        <v>131</v>
      </c>
      <c r="W22" s="71" t="s">
        <v>132</v>
      </c>
      <c r="X22" s="64" t="s">
        <v>133</v>
      </c>
      <c r="Y22" s="72">
        <f>110000000-11648000+32000000+28528000</f>
        <v>158880000</v>
      </c>
      <c r="Z22" s="72">
        <v>0</v>
      </c>
      <c r="AA22" s="72">
        <v>11648000</v>
      </c>
      <c r="AB22" s="72">
        <f t="shared" si="0"/>
        <v>170528000</v>
      </c>
      <c r="AC22" s="73"/>
      <c r="AD22" s="73"/>
      <c r="AE22" s="73"/>
      <c r="AF22" s="73"/>
      <c r="AG22" s="73"/>
      <c r="AH22" s="73"/>
      <c r="AI22" s="73"/>
      <c r="AJ22" s="74"/>
      <c r="AK22" s="73">
        <f>3307917*2</f>
        <v>6615834</v>
      </c>
      <c r="AL22" s="73">
        <f>+AK22</f>
        <v>6615834</v>
      </c>
      <c r="AM22" s="73"/>
      <c r="AN22" s="73">
        <v>6615833</v>
      </c>
      <c r="AO22" s="73"/>
      <c r="AP22" s="73"/>
      <c r="AQ22" s="73"/>
      <c r="AR22" s="73"/>
      <c r="AS22" s="75"/>
      <c r="AT22" s="76"/>
      <c r="AU22" s="76"/>
      <c r="AV22" s="76"/>
      <c r="AW22" s="77">
        <f t="shared" si="3"/>
        <v>0</v>
      </c>
      <c r="AX22" s="76"/>
      <c r="AY22" s="76"/>
      <c r="AZ22" s="76"/>
      <c r="BA22" s="76"/>
      <c r="BB22" s="76"/>
      <c r="BC22" s="76"/>
      <c r="BD22" s="77">
        <f t="shared" si="4"/>
        <v>0</v>
      </c>
      <c r="BE22" s="74"/>
    </row>
    <row r="23" spans="1:57" ht="61.5" customHeight="1">
      <c r="A23" s="54"/>
      <c r="B23" s="54"/>
      <c r="C23" s="55"/>
      <c r="D23" s="56"/>
      <c r="E23" s="56"/>
      <c r="F23" s="57"/>
      <c r="G23" s="37">
        <v>2</v>
      </c>
      <c r="H23" s="51" t="s">
        <v>134</v>
      </c>
      <c r="I23" s="37">
        <v>81111800</v>
      </c>
      <c r="J23" s="37" t="s">
        <v>77</v>
      </c>
      <c r="K23" s="39" t="s">
        <v>78</v>
      </c>
      <c r="L23" s="38">
        <v>20102</v>
      </c>
      <c r="M23" s="38" t="s">
        <v>104</v>
      </c>
      <c r="N23" s="38" t="s">
        <v>135</v>
      </c>
      <c r="O23" s="38" t="s">
        <v>136</v>
      </c>
      <c r="P23" s="38" t="s">
        <v>111</v>
      </c>
      <c r="Q23" s="38" t="s">
        <v>112</v>
      </c>
      <c r="R23" s="40" t="s">
        <v>119</v>
      </c>
      <c r="S23" s="40" t="s">
        <v>137</v>
      </c>
      <c r="T23" s="78">
        <v>4</v>
      </c>
      <c r="U23" s="42">
        <v>1</v>
      </c>
      <c r="V23" s="37" t="s">
        <v>113</v>
      </c>
      <c r="W23" s="37" t="s">
        <v>114</v>
      </c>
      <c r="X23" s="37" t="s">
        <v>138</v>
      </c>
      <c r="Y23" s="43">
        <f>40000000-40000000</f>
        <v>0</v>
      </c>
      <c r="Z23" s="43">
        <v>0</v>
      </c>
      <c r="AA23" s="43">
        <v>0</v>
      </c>
      <c r="AB23" s="43">
        <f t="shared" si="0"/>
        <v>0</v>
      </c>
      <c r="AC23" s="44"/>
      <c r="AD23" s="44">
        <v>5500000</v>
      </c>
      <c r="AE23" s="44">
        <v>5500000</v>
      </c>
      <c r="AF23" s="44">
        <v>4127000</v>
      </c>
      <c r="AG23" s="44"/>
      <c r="AH23" s="44"/>
      <c r="AI23" s="44"/>
      <c r="AJ23" s="44"/>
      <c r="AK23" s="44"/>
      <c r="AL23" s="44"/>
      <c r="AM23" s="44"/>
      <c r="AN23" s="44"/>
      <c r="AO23" s="44"/>
      <c r="AP23" s="44"/>
      <c r="AQ23" s="44"/>
      <c r="AR23" s="44"/>
      <c r="AS23" s="47"/>
      <c r="AT23" s="48"/>
      <c r="AU23" s="48"/>
      <c r="AV23" s="48"/>
      <c r="AW23" s="49">
        <f t="shared" si="3"/>
        <v>0</v>
      </c>
      <c r="AX23" s="48"/>
      <c r="AY23" s="48"/>
      <c r="AZ23" s="48"/>
      <c r="BA23" s="48"/>
      <c r="BB23" s="48"/>
      <c r="BC23" s="48"/>
      <c r="BD23" s="49">
        <f t="shared" si="4"/>
        <v>0</v>
      </c>
      <c r="BE23" s="60"/>
    </row>
    <row r="24" spans="1:57" ht="61.5" customHeight="1">
      <c r="A24" s="54"/>
      <c r="B24" s="54"/>
      <c r="C24" s="55"/>
      <c r="D24" s="56"/>
      <c r="E24" s="56"/>
      <c r="F24" s="57"/>
      <c r="G24" s="37">
        <v>2</v>
      </c>
      <c r="H24" s="79" t="s">
        <v>139</v>
      </c>
      <c r="I24" s="37" t="s">
        <v>140</v>
      </c>
      <c r="J24" s="37" t="s">
        <v>77</v>
      </c>
      <c r="K24" s="39" t="s">
        <v>78</v>
      </c>
      <c r="L24" s="38">
        <v>20102</v>
      </c>
      <c r="M24" s="38" t="s">
        <v>104</v>
      </c>
      <c r="N24" s="80" t="s">
        <v>80</v>
      </c>
      <c r="O24" s="38" t="s">
        <v>81</v>
      </c>
      <c r="P24" s="38" t="s">
        <v>111</v>
      </c>
      <c r="Q24" s="38" t="s">
        <v>83</v>
      </c>
      <c r="R24" s="81" t="s">
        <v>50</v>
      </c>
      <c r="S24" s="81" t="s">
        <v>50</v>
      </c>
      <c r="T24" s="59">
        <v>10</v>
      </c>
      <c r="U24" s="80">
        <v>1</v>
      </c>
      <c r="V24" s="80" t="s">
        <v>84</v>
      </c>
      <c r="W24" s="80" t="s">
        <v>85</v>
      </c>
      <c r="X24" s="37" t="s">
        <v>141</v>
      </c>
      <c r="Y24" s="43">
        <v>75076618</v>
      </c>
      <c r="Z24" s="43"/>
      <c r="AA24" s="43"/>
      <c r="AB24" s="43">
        <f t="shared" si="0"/>
        <v>75076618</v>
      </c>
      <c r="AC24" s="44"/>
      <c r="AD24" s="44"/>
      <c r="AE24" s="44"/>
      <c r="AF24" s="44"/>
      <c r="AG24" s="44"/>
      <c r="AH24" s="44"/>
      <c r="AI24" s="44"/>
      <c r="AJ24" s="44"/>
      <c r="AK24" s="44"/>
      <c r="AL24" s="44"/>
      <c r="AM24" s="44"/>
      <c r="AN24" s="44"/>
      <c r="AO24" s="44"/>
      <c r="AP24" s="44"/>
      <c r="AQ24" s="44"/>
      <c r="AR24" s="44"/>
      <c r="AS24" s="47"/>
      <c r="AT24" s="49">
        <v>75076618</v>
      </c>
      <c r="AU24" s="48"/>
      <c r="AV24" s="48"/>
      <c r="AW24" s="49">
        <f t="shared" si="3"/>
        <v>75076618</v>
      </c>
      <c r="AX24" s="50">
        <v>43882</v>
      </c>
      <c r="AY24" s="48">
        <v>21</v>
      </c>
      <c r="AZ24" s="51" t="s">
        <v>142</v>
      </c>
      <c r="BA24" s="49">
        <v>8507000</v>
      </c>
      <c r="BB24" s="48"/>
      <c r="BC24" s="48"/>
      <c r="BD24" s="49">
        <f t="shared" si="4"/>
        <v>8507000</v>
      </c>
      <c r="BE24" s="60"/>
    </row>
    <row r="25" spans="1:57" ht="61.5" customHeight="1">
      <c r="A25" s="54"/>
      <c r="B25" s="54"/>
      <c r="C25" s="55"/>
      <c r="D25" s="56"/>
      <c r="E25" s="56"/>
      <c r="F25" s="57"/>
      <c r="G25" s="37">
        <v>2</v>
      </c>
      <c r="H25" s="79" t="s">
        <v>143</v>
      </c>
      <c r="I25" s="37" t="s">
        <v>144</v>
      </c>
      <c r="J25" s="37" t="s">
        <v>77</v>
      </c>
      <c r="K25" s="39" t="s">
        <v>78</v>
      </c>
      <c r="L25" s="38">
        <v>20102</v>
      </c>
      <c r="M25" s="38" t="s">
        <v>104</v>
      </c>
      <c r="N25" s="80" t="s">
        <v>80</v>
      </c>
      <c r="O25" s="38" t="s">
        <v>81</v>
      </c>
      <c r="P25" s="38" t="s">
        <v>111</v>
      </c>
      <c r="Q25" s="38" t="s">
        <v>83</v>
      </c>
      <c r="R25" s="81" t="s">
        <v>50</v>
      </c>
      <c r="S25" s="81" t="s">
        <v>50</v>
      </c>
      <c r="T25" s="80">
        <v>10</v>
      </c>
      <c r="U25" s="80">
        <v>1</v>
      </c>
      <c r="V25" s="80" t="s">
        <v>84</v>
      </c>
      <c r="W25" s="80" t="s">
        <v>85</v>
      </c>
      <c r="X25" s="37" t="s">
        <v>141</v>
      </c>
      <c r="Y25" s="43">
        <v>64600000</v>
      </c>
      <c r="Z25" s="43"/>
      <c r="AA25" s="43"/>
      <c r="AB25" s="43">
        <f t="shared" si="0"/>
        <v>64600000</v>
      </c>
      <c r="AC25" s="44"/>
      <c r="AD25" s="44"/>
      <c r="AE25" s="44"/>
      <c r="AF25" s="44"/>
      <c r="AG25" s="44"/>
      <c r="AH25" s="44"/>
      <c r="AI25" s="44"/>
      <c r="AJ25" s="44"/>
      <c r="AK25" s="44"/>
      <c r="AL25" s="44"/>
      <c r="AM25" s="44"/>
      <c r="AN25" s="44"/>
      <c r="AO25" s="44"/>
      <c r="AP25" s="44"/>
      <c r="AQ25" s="44"/>
      <c r="AR25" s="44"/>
      <c r="AS25" s="47"/>
      <c r="AT25" s="49">
        <v>64600000</v>
      </c>
      <c r="AU25" s="48"/>
      <c r="AV25" s="48"/>
      <c r="AW25" s="49">
        <f t="shared" si="3"/>
        <v>64600000</v>
      </c>
      <c r="AX25" s="50">
        <v>43889</v>
      </c>
      <c r="AY25" s="48">
        <v>24</v>
      </c>
      <c r="AZ25" s="51" t="s">
        <v>145</v>
      </c>
      <c r="BA25" s="49">
        <v>7000000</v>
      </c>
      <c r="BB25" s="48"/>
      <c r="BC25" s="48"/>
      <c r="BD25" s="49">
        <f t="shared" si="4"/>
        <v>7000000</v>
      </c>
      <c r="BE25" s="60"/>
    </row>
    <row r="26" spans="1:57" ht="61.5" customHeight="1">
      <c r="A26" s="54"/>
      <c r="B26" s="54"/>
      <c r="C26" s="55"/>
      <c r="D26" s="56"/>
      <c r="E26" s="56"/>
      <c r="F26" s="57"/>
      <c r="G26" s="37">
        <v>2</v>
      </c>
      <c r="H26" s="79" t="s">
        <v>146</v>
      </c>
      <c r="I26" s="37" t="s">
        <v>144</v>
      </c>
      <c r="J26" s="37" t="s">
        <v>77</v>
      </c>
      <c r="K26" s="39" t="s">
        <v>78</v>
      </c>
      <c r="L26" s="38">
        <v>20102</v>
      </c>
      <c r="M26" s="38" t="s">
        <v>104</v>
      </c>
      <c r="N26" s="80" t="s">
        <v>80</v>
      </c>
      <c r="O26" s="38" t="s">
        <v>81</v>
      </c>
      <c r="P26" s="38" t="s">
        <v>111</v>
      </c>
      <c r="Q26" s="38" t="s">
        <v>83</v>
      </c>
      <c r="R26" s="81" t="s">
        <v>50</v>
      </c>
      <c r="S26" s="81" t="s">
        <v>50</v>
      </c>
      <c r="T26" s="80">
        <v>10</v>
      </c>
      <c r="U26" s="80">
        <v>1</v>
      </c>
      <c r="V26" s="80" t="s">
        <v>84</v>
      </c>
      <c r="W26" s="80" t="s">
        <v>85</v>
      </c>
      <c r="X26" s="37" t="s">
        <v>141</v>
      </c>
      <c r="Y26" s="43">
        <v>64600000</v>
      </c>
      <c r="Z26" s="43"/>
      <c r="AA26" s="43"/>
      <c r="AB26" s="43">
        <f t="shared" si="0"/>
        <v>64600000</v>
      </c>
      <c r="AC26" s="44"/>
      <c r="AD26" s="44"/>
      <c r="AE26" s="44"/>
      <c r="AF26" s="44"/>
      <c r="AG26" s="44"/>
      <c r="AH26" s="44"/>
      <c r="AI26" s="44"/>
      <c r="AJ26" s="44"/>
      <c r="AK26" s="44"/>
      <c r="AL26" s="44"/>
      <c r="AM26" s="44"/>
      <c r="AN26" s="44"/>
      <c r="AO26" s="44"/>
      <c r="AP26" s="44"/>
      <c r="AQ26" s="44"/>
      <c r="AR26" s="44"/>
      <c r="AS26" s="47"/>
      <c r="AT26" s="48">
        <v>64600000</v>
      </c>
      <c r="AU26" s="48"/>
      <c r="AV26" s="48"/>
      <c r="AW26" s="49">
        <f t="shared" si="3"/>
        <v>64600000</v>
      </c>
      <c r="AX26" s="50">
        <v>43889</v>
      </c>
      <c r="AY26" s="48">
        <v>25</v>
      </c>
      <c r="AZ26" s="51" t="s">
        <v>147</v>
      </c>
      <c r="BA26" s="49">
        <v>7000000</v>
      </c>
      <c r="BB26" s="48"/>
      <c r="BC26" s="48"/>
      <c r="BD26" s="49">
        <f t="shared" si="4"/>
        <v>7000000</v>
      </c>
      <c r="BE26" s="60"/>
    </row>
    <row r="27" spans="1:57" ht="87" customHeight="1">
      <c r="A27" s="54"/>
      <c r="B27" s="54"/>
      <c r="C27" s="55"/>
      <c r="D27" s="56"/>
      <c r="E27" s="56"/>
      <c r="F27" s="57"/>
      <c r="G27" s="37">
        <v>3</v>
      </c>
      <c r="H27" s="36" t="s">
        <v>148</v>
      </c>
      <c r="I27" s="37">
        <v>80111600</v>
      </c>
      <c r="J27" s="36" t="s">
        <v>149</v>
      </c>
      <c r="K27" s="39" t="s">
        <v>150</v>
      </c>
      <c r="L27" s="38">
        <v>10101</v>
      </c>
      <c r="M27" s="38" t="s">
        <v>151</v>
      </c>
      <c r="N27" s="38" t="s">
        <v>152</v>
      </c>
      <c r="O27" s="38" t="s">
        <v>153</v>
      </c>
      <c r="P27" s="38" t="s">
        <v>82</v>
      </c>
      <c r="Q27" s="38" t="s">
        <v>154</v>
      </c>
      <c r="R27" s="80" t="s">
        <v>55</v>
      </c>
      <c r="S27" s="82" t="s">
        <v>55</v>
      </c>
      <c r="T27" s="82">
        <v>5</v>
      </c>
      <c r="U27" s="42">
        <v>1</v>
      </c>
      <c r="V27" s="37" t="s">
        <v>84</v>
      </c>
      <c r="W27" s="37" t="s">
        <v>85</v>
      </c>
      <c r="X27" s="37" t="s">
        <v>155</v>
      </c>
      <c r="Y27" s="43">
        <f t="shared" ref="Y27:Y28" si="6">18700000-2910346-3500412-1755606-10533636</f>
        <v>0</v>
      </c>
      <c r="Z27" s="43">
        <v>0</v>
      </c>
      <c r="AA27" s="43">
        <v>0</v>
      </c>
      <c r="AB27" s="43">
        <f t="shared" si="0"/>
        <v>0</v>
      </c>
      <c r="AC27" s="44"/>
      <c r="AD27" s="44"/>
      <c r="AE27" s="44"/>
      <c r="AF27" s="44"/>
      <c r="AG27" s="44">
        <v>5500000</v>
      </c>
      <c r="AH27" s="44">
        <v>5500000</v>
      </c>
      <c r="AI27" s="44">
        <v>5500000</v>
      </c>
      <c r="AJ27" s="44">
        <v>5500000</v>
      </c>
      <c r="AK27" s="44">
        <v>5500000</v>
      </c>
      <c r="AL27" s="44">
        <v>5500000</v>
      </c>
      <c r="AM27" s="44">
        <v>5500000</v>
      </c>
      <c r="AN27" s="44">
        <v>4356964</v>
      </c>
      <c r="AO27" s="44"/>
      <c r="AP27" s="44"/>
      <c r="AQ27" s="44"/>
      <c r="AR27" s="44"/>
      <c r="AS27" s="47"/>
      <c r="AT27" s="48"/>
      <c r="AU27" s="48"/>
      <c r="AV27" s="48"/>
      <c r="AW27" s="49">
        <f t="shared" si="3"/>
        <v>0</v>
      </c>
      <c r="AX27" s="48"/>
      <c r="AY27" s="48"/>
      <c r="AZ27" s="48"/>
      <c r="BA27" s="48"/>
      <c r="BB27" s="48"/>
      <c r="BC27" s="48"/>
      <c r="BD27" s="49">
        <f t="shared" si="4"/>
        <v>0</v>
      </c>
      <c r="BE27" s="60"/>
    </row>
    <row r="28" spans="1:57" ht="91.5" customHeight="1">
      <c r="A28" s="54"/>
      <c r="B28" s="54"/>
      <c r="C28" s="55"/>
      <c r="D28" s="56"/>
      <c r="E28" s="56"/>
      <c r="F28" s="57"/>
      <c r="G28" s="37">
        <v>3</v>
      </c>
      <c r="H28" s="36" t="s">
        <v>156</v>
      </c>
      <c r="I28" s="37">
        <v>80111600</v>
      </c>
      <c r="J28" s="36" t="s">
        <v>149</v>
      </c>
      <c r="K28" s="39" t="s">
        <v>150</v>
      </c>
      <c r="L28" s="38">
        <v>10101</v>
      </c>
      <c r="M28" s="38" t="s">
        <v>151</v>
      </c>
      <c r="N28" s="38" t="s">
        <v>152</v>
      </c>
      <c r="O28" s="38" t="s">
        <v>153</v>
      </c>
      <c r="P28" s="38" t="s">
        <v>82</v>
      </c>
      <c r="Q28" s="38" t="s">
        <v>154</v>
      </c>
      <c r="R28" s="80" t="s">
        <v>55</v>
      </c>
      <c r="S28" s="82" t="s">
        <v>55</v>
      </c>
      <c r="T28" s="82">
        <v>5</v>
      </c>
      <c r="U28" s="42">
        <v>1</v>
      </c>
      <c r="V28" s="37" t="s">
        <v>84</v>
      </c>
      <c r="W28" s="37" t="s">
        <v>85</v>
      </c>
      <c r="X28" s="37" t="s">
        <v>157</v>
      </c>
      <c r="Y28" s="43">
        <f t="shared" si="6"/>
        <v>0</v>
      </c>
      <c r="Z28" s="43">
        <v>0</v>
      </c>
      <c r="AA28" s="43">
        <v>0</v>
      </c>
      <c r="AB28" s="43">
        <f t="shared" si="0"/>
        <v>0</v>
      </c>
      <c r="AC28" s="44"/>
      <c r="AD28" s="44"/>
      <c r="AE28" s="44">
        <v>5042000</v>
      </c>
      <c r="AF28" s="44">
        <f t="shared" ref="AF28:AN28" si="7">+AE28</f>
        <v>5042000</v>
      </c>
      <c r="AG28" s="44">
        <f t="shared" si="7"/>
        <v>5042000</v>
      </c>
      <c r="AH28" s="44">
        <f t="shared" si="7"/>
        <v>5042000</v>
      </c>
      <c r="AI28" s="44">
        <f t="shared" si="7"/>
        <v>5042000</v>
      </c>
      <c r="AJ28" s="44">
        <f t="shared" si="7"/>
        <v>5042000</v>
      </c>
      <c r="AK28" s="44">
        <f t="shared" si="7"/>
        <v>5042000</v>
      </c>
      <c r="AL28" s="44">
        <f t="shared" si="7"/>
        <v>5042000</v>
      </c>
      <c r="AM28" s="44">
        <f t="shared" si="7"/>
        <v>5042000</v>
      </c>
      <c r="AN28" s="44">
        <f t="shared" si="7"/>
        <v>5042000</v>
      </c>
      <c r="AO28" s="44">
        <v>7563964</v>
      </c>
      <c r="AP28" s="44"/>
      <c r="AQ28" s="44"/>
      <c r="AR28" s="44"/>
      <c r="AS28" s="47"/>
      <c r="AT28" s="48"/>
      <c r="AU28" s="48"/>
      <c r="AV28" s="48"/>
      <c r="AW28" s="49">
        <f t="shared" si="3"/>
        <v>0</v>
      </c>
      <c r="AX28" s="48"/>
      <c r="AY28" s="48"/>
      <c r="AZ28" s="48"/>
      <c r="BA28" s="48"/>
      <c r="BB28" s="48"/>
      <c r="BC28" s="48"/>
      <c r="BD28" s="49">
        <f t="shared" si="4"/>
        <v>0</v>
      </c>
      <c r="BE28" s="60"/>
    </row>
    <row r="29" spans="1:57" ht="68.25" customHeight="1">
      <c r="A29" s="54"/>
      <c r="B29" s="54"/>
      <c r="C29" s="55"/>
      <c r="D29" s="56"/>
      <c r="E29" s="56"/>
      <c r="F29" s="57"/>
      <c r="G29" s="37">
        <v>3</v>
      </c>
      <c r="H29" s="36" t="s">
        <v>158</v>
      </c>
      <c r="I29" s="37">
        <v>80111600</v>
      </c>
      <c r="J29" s="36" t="s">
        <v>149</v>
      </c>
      <c r="K29" s="39" t="s">
        <v>150</v>
      </c>
      <c r="L29" s="38">
        <v>10101</v>
      </c>
      <c r="M29" s="38" t="s">
        <v>151</v>
      </c>
      <c r="N29" s="38" t="s">
        <v>80</v>
      </c>
      <c r="O29" s="38" t="s">
        <v>81</v>
      </c>
      <c r="P29" s="38" t="s">
        <v>82</v>
      </c>
      <c r="Q29" s="38" t="s">
        <v>83</v>
      </c>
      <c r="R29" s="80" t="s">
        <v>55</v>
      </c>
      <c r="S29" s="82" t="s">
        <v>55</v>
      </c>
      <c r="T29" s="82">
        <v>5</v>
      </c>
      <c r="U29" s="42">
        <v>1</v>
      </c>
      <c r="V29" s="37" t="s">
        <v>84</v>
      </c>
      <c r="W29" s="37" t="s">
        <v>85</v>
      </c>
      <c r="X29" s="37" t="s">
        <v>159</v>
      </c>
      <c r="Y29" s="43">
        <f>22849600+5820692-6371176-3185588-19113528</f>
        <v>0</v>
      </c>
      <c r="Z29" s="43"/>
      <c r="AA29" s="43"/>
      <c r="AB29" s="43">
        <f>Y29</f>
        <v>0</v>
      </c>
      <c r="AC29" s="44"/>
      <c r="AD29" s="44">
        <v>1700000</v>
      </c>
      <c r="AE29" s="44">
        <f t="shared" ref="AE29:AM29" si="8">+AD29</f>
        <v>1700000</v>
      </c>
      <c r="AF29" s="44">
        <f t="shared" si="8"/>
        <v>1700000</v>
      </c>
      <c r="AG29" s="44">
        <f t="shared" si="8"/>
        <v>1700000</v>
      </c>
      <c r="AH29" s="44">
        <f t="shared" si="8"/>
        <v>1700000</v>
      </c>
      <c r="AI29" s="44">
        <f t="shared" si="8"/>
        <v>1700000</v>
      </c>
      <c r="AJ29" s="44">
        <f t="shared" si="8"/>
        <v>1700000</v>
      </c>
      <c r="AK29" s="44">
        <f t="shared" si="8"/>
        <v>1700000</v>
      </c>
      <c r="AL29" s="44">
        <f t="shared" si="8"/>
        <v>1700000</v>
      </c>
      <c r="AM29" s="44">
        <f t="shared" si="8"/>
        <v>1700000</v>
      </c>
      <c r="AN29" s="44">
        <v>1700000</v>
      </c>
      <c r="AO29" s="44"/>
      <c r="AP29" s="44"/>
      <c r="AQ29" s="44"/>
      <c r="AR29" s="44"/>
      <c r="AS29" s="47"/>
      <c r="AT29" s="48"/>
      <c r="AU29" s="48"/>
      <c r="AV29" s="48"/>
      <c r="AW29" s="49">
        <f t="shared" si="3"/>
        <v>0</v>
      </c>
      <c r="AX29" s="48"/>
      <c r="AY29" s="48"/>
      <c r="AZ29" s="48"/>
      <c r="BA29" s="48"/>
      <c r="BB29" s="48"/>
      <c r="BC29" s="48"/>
      <c r="BD29" s="49">
        <f t="shared" si="4"/>
        <v>0</v>
      </c>
      <c r="BE29" s="60"/>
    </row>
    <row r="30" spans="1:57" ht="78.75" customHeight="1">
      <c r="A30" s="54"/>
      <c r="B30" s="54"/>
      <c r="C30" s="55"/>
      <c r="D30" s="56"/>
      <c r="E30" s="56"/>
      <c r="F30" s="57"/>
      <c r="G30" s="37">
        <v>4</v>
      </c>
      <c r="H30" s="51" t="s">
        <v>160</v>
      </c>
      <c r="I30" s="37">
        <v>80111600</v>
      </c>
      <c r="J30" s="36" t="s">
        <v>161</v>
      </c>
      <c r="K30" s="83" t="s">
        <v>162</v>
      </c>
      <c r="L30" s="38">
        <v>203</v>
      </c>
      <c r="M30" s="38" t="s">
        <v>163</v>
      </c>
      <c r="N30" s="38" t="s">
        <v>80</v>
      </c>
      <c r="O30" s="38" t="s">
        <v>81</v>
      </c>
      <c r="P30" s="38" t="s">
        <v>82</v>
      </c>
      <c r="Q30" s="38" t="s">
        <v>83</v>
      </c>
      <c r="R30" s="81" t="s">
        <v>55</v>
      </c>
      <c r="S30" s="81" t="s">
        <v>55</v>
      </c>
      <c r="T30" s="78">
        <v>5</v>
      </c>
      <c r="U30" s="42">
        <v>1</v>
      </c>
      <c r="V30" s="37" t="s">
        <v>84</v>
      </c>
      <c r="W30" s="37" t="s">
        <v>85</v>
      </c>
      <c r="X30" s="37" t="s">
        <v>164</v>
      </c>
      <c r="Y30" s="43">
        <f>57983964-18000000-6983964-33000000</f>
        <v>0</v>
      </c>
      <c r="Z30" s="43">
        <v>0</v>
      </c>
      <c r="AA30" s="43">
        <v>0</v>
      </c>
      <c r="AB30" s="43">
        <f t="shared" ref="AB30:AB48" si="9">+AA30+Z30+Y30</f>
        <v>0</v>
      </c>
      <c r="AC30" s="44"/>
      <c r="AD30" s="44">
        <v>1700000</v>
      </c>
      <c r="AE30" s="44">
        <f t="shared" ref="AE30:AM30" si="10">+AD30</f>
        <v>1700000</v>
      </c>
      <c r="AF30" s="44">
        <f t="shared" si="10"/>
        <v>1700000</v>
      </c>
      <c r="AG30" s="44">
        <f t="shared" si="10"/>
        <v>1700000</v>
      </c>
      <c r="AH30" s="44">
        <f t="shared" si="10"/>
        <v>1700000</v>
      </c>
      <c r="AI30" s="44">
        <f t="shared" si="10"/>
        <v>1700000</v>
      </c>
      <c r="AJ30" s="44">
        <f t="shared" si="10"/>
        <v>1700000</v>
      </c>
      <c r="AK30" s="44">
        <f t="shared" si="10"/>
        <v>1700000</v>
      </c>
      <c r="AL30" s="44">
        <f t="shared" si="10"/>
        <v>1700000</v>
      </c>
      <c r="AM30" s="44">
        <f t="shared" si="10"/>
        <v>1700000</v>
      </c>
      <c r="AN30" s="44">
        <v>1700000</v>
      </c>
      <c r="AO30" s="44"/>
      <c r="AP30" s="44"/>
      <c r="AQ30" s="44"/>
      <c r="AR30" s="44"/>
      <c r="AS30" s="47"/>
      <c r="AT30" s="48"/>
      <c r="AU30" s="48"/>
      <c r="AV30" s="48"/>
      <c r="AW30" s="49">
        <f t="shared" si="3"/>
        <v>0</v>
      </c>
      <c r="AX30" s="48"/>
      <c r="AY30" s="48"/>
      <c r="AZ30" s="48"/>
      <c r="BA30" s="48"/>
      <c r="BB30" s="48"/>
      <c r="BC30" s="48"/>
      <c r="BD30" s="49">
        <f t="shared" si="4"/>
        <v>0</v>
      </c>
      <c r="BE30" s="60"/>
    </row>
    <row r="31" spans="1:57" ht="78.75" customHeight="1">
      <c r="A31" s="54"/>
      <c r="B31" s="54"/>
      <c r="C31" s="55"/>
      <c r="D31" s="56"/>
      <c r="E31" s="56"/>
      <c r="F31" s="57"/>
      <c r="G31" s="37">
        <v>4</v>
      </c>
      <c r="H31" s="51" t="s">
        <v>165</v>
      </c>
      <c r="I31" s="80">
        <v>80111600</v>
      </c>
      <c r="J31" s="36" t="s">
        <v>161</v>
      </c>
      <c r="K31" s="83" t="s">
        <v>162</v>
      </c>
      <c r="L31" s="38">
        <v>203</v>
      </c>
      <c r="M31" s="38" t="s">
        <v>163</v>
      </c>
      <c r="N31" s="38" t="s">
        <v>80</v>
      </c>
      <c r="O31" s="38" t="s">
        <v>81</v>
      </c>
      <c r="P31" s="38" t="s">
        <v>82</v>
      </c>
      <c r="Q31" s="38" t="s">
        <v>83</v>
      </c>
      <c r="R31" s="81" t="s">
        <v>88</v>
      </c>
      <c r="S31" s="81" t="s">
        <v>57</v>
      </c>
      <c r="T31" s="59">
        <v>2</v>
      </c>
      <c r="U31" s="61">
        <v>1</v>
      </c>
      <c r="V31" s="37" t="s">
        <v>84</v>
      </c>
      <c r="W31" s="37" t="s">
        <v>85</v>
      </c>
      <c r="X31" s="37" t="s">
        <v>166</v>
      </c>
      <c r="Y31" s="43">
        <f>6983964-6983964</f>
        <v>0</v>
      </c>
      <c r="Z31" s="43">
        <v>0</v>
      </c>
      <c r="AA31" s="43">
        <v>0</v>
      </c>
      <c r="AB31" s="43">
        <f t="shared" si="9"/>
        <v>0</v>
      </c>
      <c r="AC31" s="44"/>
      <c r="AD31" s="44"/>
      <c r="AE31" s="44"/>
      <c r="AF31" s="44"/>
      <c r="AG31" s="44"/>
      <c r="AH31" s="44"/>
      <c r="AI31" s="44"/>
      <c r="AJ31" s="44"/>
      <c r="AK31" s="84"/>
      <c r="AL31" s="84"/>
      <c r="AM31" s="84"/>
      <c r="AN31" s="44"/>
      <c r="AO31" s="44"/>
      <c r="AP31" s="44"/>
      <c r="AQ31" s="44"/>
      <c r="AR31" s="44"/>
      <c r="AS31" s="47"/>
      <c r="AT31" s="48"/>
      <c r="AU31" s="48"/>
      <c r="AV31" s="48"/>
      <c r="AW31" s="49"/>
      <c r="AX31" s="48"/>
      <c r="AY31" s="48"/>
      <c r="AZ31" s="48"/>
      <c r="BA31" s="48"/>
      <c r="BB31" s="48"/>
      <c r="BC31" s="48"/>
      <c r="BD31" s="49"/>
      <c r="BE31" s="60"/>
    </row>
    <row r="32" spans="1:57" ht="78.75" customHeight="1">
      <c r="A32" s="54"/>
      <c r="B32" s="54"/>
      <c r="C32" s="55"/>
      <c r="D32" s="56"/>
      <c r="E32" s="56"/>
      <c r="F32" s="57"/>
      <c r="G32" s="37">
        <v>4</v>
      </c>
      <c r="H32" s="51" t="s">
        <v>167</v>
      </c>
      <c r="I32" s="37">
        <v>80111600</v>
      </c>
      <c r="J32" s="36" t="s">
        <v>161</v>
      </c>
      <c r="K32" s="85" t="s">
        <v>162</v>
      </c>
      <c r="L32" s="38">
        <v>203</v>
      </c>
      <c r="M32" s="38" t="s">
        <v>163</v>
      </c>
      <c r="N32" s="38" t="s">
        <v>80</v>
      </c>
      <c r="O32" s="38" t="s">
        <v>81</v>
      </c>
      <c r="P32" s="38" t="s">
        <v>82</v>
      </c>
      <c r="Q32" s="38" t="s">
        <v>83</v>
      </c>
      <c r="R32" s="86" t="s">
        <v>56</v>
      </c>
      <c r="S32" s="86" t="s">
        <v>56</v>
      </c>
      <c r="T32" s="78">
        <v>2</v>
      </c>
      <c r="U32" s="42">
        <v>1</v>
      </c>
      <c r="V32" s="37" t="s">
        <v>84</v>
      </c>
      <c r="W32" s="37" t="s">
        <v>85</v>
      </c>
      <c r="X32" s="37" t="s">
        <v>168</v>
      </c>
      <c r="Y32" s="43">
        <f t="shared" ref="Y32:Y33" si="11">9000000-9000000</f>
        <v>0</v>
      </c>
      <c r="Z32" s="43"/>
      <c r="AA32" s="43"/>
      <c r="AB32" s="43">
        <f t="shared" si="9"/>
        <v>0</v>
      </c>
      <c r="AC32" s="87"/>
      <c r="AD32" s="87"/>
      <c r="AE32" s="87"/>
      <c r="AF32" s="87"/>
      <c r="AG32" s="87"/>
      <c r="AH32" s="87"/>
      <c r="AI32" s="87"/>
      <c r="AJ32" s="87"/>
      <c r="AK32" s="88"/>
      <c r="AL32" s="88"/>
      <c r="AM32" s="88"/>
      <c r="AN32" s="87"/>
      <c r="AO32" s="87"/>
      <c r="AP32" s="87"/>
      <c r="AQ32" s="44"/>
      <c r="AR32" s="87"/>
      <c r="AS32" s="89"/>
      <c r="AT32" s="90"/>
      <c r="AU32" s="90"/>
      <c r="AV32" s="90"/>
      <c r="AW32" s="49">
        <f t="shared" ref="AW32:AW44" si="12">SUM(AT32:AV32)</f>
        <v>0</v>
      </c>
      <c r="AX32" s="90"/>
      <c r="AY32" s="90"/>
      <c r="AZ32" s="90"/>
      <c r="BA32" s="90"/>
      <c r="BB32" s="90"/>
      <c r="BC32" s="90"/>
      <c r="BD32" s="49">
        <f t="shared" ref="BD32:BD44" si="13">SUM(BA32:BC32)</f>
        <v>0</v>
      </c>
      <c r="BE32" s="91"/>
    </row>
    <row r="33" spans="1:57" ht="78.75" customHeight="1">
      <c r="A33" s="54"/>
      <c r="B33" s="54"/>
      <c r="C33" s="55"/>
      <c r="D33" s="56"/>
      <c r="E33" s="56"/>
      <c r="F33" s="57"/>
      <c r="G33" s="37">
        <v>4</v>
      </c>
      <c r="H33" s="51" t="s">
        <v>169</v>
      </c>
      <c r="I33" s="37">
        <v>80111600</v>
      </c>
      <c r="J33" s="36" t="s">
        <v>161</v>
      </c>
      <c r="K33" s="83" t="s">
        <v>162</v>
      </c>
      <c r="L33" s="38">
        <v>203</v>
      </c>
      <c r="M33" s="38" t="s">
        <v>163</v>
      </c>
      <c r="N33" s="38" t="s">
        <v>80</v>
      </c>
      <c r="O33" s="38" t="s">
        <v>81</v>
      </c>
      <c r="P33" s="38" t="s">
        <v>82</v>
      </c>
      <c r="Q33" s="38" t="s">
        <v>83</v>
      </c>
      <c r="R33" s="86" t="s">
        <v>55</v>
      </c>
      <c r="S33" s="86" t="s">
        <v>55</v>
      </c>
      <c r="T33" s="78">
        <v>2</v>
      </c>
      <c r="U33" s="42">
        <v>1</v>
      </c>
      <c r="V33" s="37" t="s">
        <v>84</v>
      </c>
      <c r="W33" s="37" t="s">
        <v>85</v>
      </c>
      <c r="X33" s="37" t="s">
        <v>168</v>
      </c>
      <c r="Y33" s="43">
        <f t="shared" si="11"/>
        <v>0</v>
      </c>
      <c r="Z33" s="43"/>
      <c r="AA33" s="43"/>
      <c r="AB33" s="43">
        <f t="shared" si="9"/>
        <v>0</v>
      </c>
      <c r="AC33" s="87"/>
      <c r="AD33" s="87"/>
      <c r="AE33" s="87"/>
      <c r="AF33" s="87"/>
      <c r="AG33" s="87"/>
      <c r="AH33" s="87"/>
      <c r="AI33" s="87"/>
      <c r="AJ33" s="87"/>
      <c r="AK33" s="88"/>
      <c r="AL33" s="88"/>
      <c r="AM33" s="88"/>
      <c r="AN33" s="87"/>
      <c r="AO33" s="87"/>
      <c r="AP33" s="87"/>
      <c r="AQ33" s="44"/>
      <c r="AR33" s="87"/>
      <c r="AS33" s="89"/>
      <c r="AT33" s="90"/>
      <c r="AU33" s="90"/>
      <c r="AV33" s="90"/>
      <c r="AW33" s="49">
        <f t="shared" si="12"/>
        <v>0</v>
      </c>
      <c r="AX33" s="90"/>
      <c r="AY33" s="90"/>
      <c r="AZ33" s="90"/>
      <c r="BA33" s="90"/>
      <c r="BB33" s="90"/>
      <c r="BC33" s="90"/>
      <c r="BD33" s="49">
        <f t="shared" si="13"/>
        <v>0</v>
      </c>
      <c r="BE33" s="91"/>
    </row>
    <row r="34" spans="1:57" ht="101.25" customHeight="1">
      <c r="A34" s="54"/>
      <c r="B34" s="54"/>
      <c r="C34" s="55"/>
      <c r="D34" s="56"/>
      <c r="E34" s="56"/>
      <c r="F34" s="92"/>
      <c r="G34" s="93">
        <v>5</v>
      </c>
      <c r="H34" s="36" t="s">
        <v>170</v>
      </c>
      <c r="I34" s="37">
        <v>80121707</v>
      </c>
      <c r="J34" s="37" t="s">
        <v>171</v>
      </c>
      <c r="K34" s="94" t="s">
        <v>172</v>
      </c>
      <c r="L34" s="37">
        <v>10101</v>
      </c>
      <c r="M34" s="37" t="s">
        <v>151</v>
      </c>
      <c r="N34" s="93" t="s">
        <v>80</v>
      </c>
      <c r="O34" s="93" t="s">
        <v>81</v>
      </c>
      <c r="P34" s="37" t="s">
        <v>82</v>
      </c>
      <c r="Q34" s="37" t="s">
        <v>83</v>
      </c>
      <c r="R34" s="58" t="s">
        <v>55</v>
      </c>
      <c r="S34" s="58" t="s">
        <v>55</v>
      </c>
      <c r="T34" s="58">
        <v>5</v>
      </c>
      <c r="U34" s="95">
        <v>1</v>
      </c>
      <c r="V34" s="93" t="s">
        <v>84</v>
      </c>
      <c r="W34" s="93" t="s">
        <v>85</v>
      </c>
      <c r="X34" s="93" t="s">
        <v>173</v>
      </c>
      <c r="Y34" s="96">
        <f>(39695002/2)+7847501-27695002</f>
        <v>0</v>
      </c>
      <c r="Z34" s="97">
        <v>0</v>
      </c>
      <c r="AA34" s="97">
        <v>0</v>
      </c>
      <c r="AB34" s="97">
        <f t="shared" si="9"/>
        <v>0</v>
      </c>
      <c r="AC34" s="87"/>
      <c r="AD34" s="87">
        <v>3264142</v>
      </c>
      <c r="AE34" s="87">
        <v>3264142</v>
      </c>
      <c r="AF34" s="87">
        <v>3264142</v>
      </c>
      <c r="AG34" s="87">
        <v>3264142</v>
      </c>
      <c r="AH34" s="87">
        <v>3264142</v>
      </c>
      <c r="AI34" s="87">
        <v>3264142</v>
      </c>
      <c r="AJ34" s="87">
        <f>AI34+606</f>
        <v>3264748</v>
      </c>
      <c r="AK34" s="88"/>
      <c r="AL34" s="88"/>
      <c r="AM34" s="88"/>
      <c r="AN34" s="87"/>
      <c r="AO34" s="87"/>
      <c r="AP34" s="87"/>
      <c r="AQ34" s="44"/>
      <c r="AR34" s="87"/>
      <c r="AS34" s="89"/>
      <c r="AT34" s="90"/>
      <c r="AU34" s="90"/>
      <c r="AV34" s="90"/>
      <c r="AW34" s="49">
        <f t="shared" si="12"/>
        <v>0</v>
      </c>
      <c r="AX34" s="90"/>
      <c r="AY34" s="90"/>
      <c r="AZ34" s="90"/>
      <c r="BA34" s="90"/>
      <c r="BB34" s="90"/>
      <c r="BC34" s="90"/>
      <c r="BD34" s="49">
        <f t="shared" si="13"/>
        <v>0</v>
      </c>
      <c r="BE34" s="91"/>
    </row>
    <row r="35" spans="1:57" ht="99.75" customHeight="1">
      <c r="A35" s="54"/>
      <c r="B35" s="54"/>
      <c r="C35" s="55"/>
      <c r="D35" s="56"/>
      <c r="E35" s="56"/>
      <c r="F35" s="57"/>
      <c r="G35" s="93">
        <v>5</v>
      </c>
      <c r="H35" s="36" t="s">
        <v>174</v>
      </c>
      <c r="I35" s="37">
        <v>80121707</v>
      </c>
      <c r="J35" s="37" t="s">
        <v>171</v>
      </c>
      <c r="K35" s="39" t="s">
        <v>172</v>
      </c>
      <c r="L35" s="38">
        <v>10101</v>
      </c>
      <c r="M35" s="38" t="s">
        <v>151</v>
      </c>
      <c r="N35" s="93" t="s">
        <v>80</v>
      </c>
      <c r="O35" s="93" t="s">
        <v>81</v>
      </c>
      <c r="P35" s="98" t="s">
        <v>82</v>
      </c>
      <c r="Q35" s="98" t="s">
        <v>83</v>
      </c>
      <c r="R35" s="99" t="s">
        <v>50</v>
      </c>
      <c r="S35" s="99" t="s">
        <v>50</v>
      </c>
      <c r="T35" s="100">
        <v>3</v>
      </c>
      <c r="U35" s="101">
        <v>1</v>
      </c>
      <c r="V35" s="93" t="s">
        <v>84</v>
      </c>
      <c r="W35" s="93" t="s">
        <v>85</v>
      </c>
      <c r="X35" s="93" t="s">
        <v>175</v>
      </c>
      <c r="Y35" s="96">
        <f>19847501-7847501</f>
        <v>12000000</v>
      </c>
      <c r="Z35" s="97">
        <v>0</v>
      </c>
      <c r="AA35" s="97">
        <v>0</v>
      </c>
      <c r="AB35" s="97">
        <f t="shared" si="9"/>
        <v>12000000</v>
      </c>
      <c r="AC35" s="44"/>
      <c r="AD35" s="102">
        <f>+Y35/10</f>
        <v>1200000</v>
      </c>
      <c r="AE35" s="102">
        <v>5798396</v>
      </c>
      <c r="AF35" s="102">
        <v>5798396</v>
      </c>
      <c r="AG35" s="102">
        <f>+AB35/10</f>
        <v>1200000</v>
      </c>
      <c r="AH35" s="102">
        <v>5798396</v>
      </c>
      <c r="AI35" s="102">
        <v>5798396</v>
      </c>
      <c r="AJ35" s="102">
        <v>5798396</v>
      </c>
      <c r="AK35" s="102">
        <v>5798396</v>
      </c>
      <c r="AL35" s="102">
        <v>5798396</v>
      </c>
      <c r="AM35" s="102">
        <v>5798399</v>
      </c>
      <c r="AN35" s="44"/>
      <c r="AO35" s="44"/>
      <c r="AP35" s="44"/>
      <c r="AQ35" s="44"/>
      <c r="AR35" s="44"/>
      <c r="AS35" s="47"/>
      <c r="AT35" s="48">
        <v>12000000</v>
      </c>
      <c r="AU35" s="48"/>
      <c r="AV35" s="48"/>
      <c r="AW35" s="49">
        <f t="shared" si="12"/>
        <v>12000000</v>
      </c>
      <c r="AX35" s="50">
        <v>43875</v>
      </c>
      <c r="AY35" s="48">
        <v>14</v>
      </c>
      <c r="AZ35" s="51" t="s">
        <v>176</v>
      </c>
      <c r="BA35" s="49">
        <v>4000000</v>
      </c>
      <c r="BB35" s="48"/>
      <c r="BC35" s="48"/>
      <c r="BD35" s="49">
        <f t="shared" si="13"/>
        <v>4000000</v>
      </c>
      <c r="BE35" s="60"/>
    </row>
    <row r="36" spans="1:57" ht="95.25" customHeight="1">
      <c r="A36" s="54"/>
      <c r="B36" s="54"/>
      <c r="C36" s="55"/>
      <c r="D36" s="56"/>
      <c r="E36" s="56"/>
      <c r="F36" s="57"/>
      <c r="G36" s="93">
        <v>5</v>
      </c>
      <c r="H36" s="36" t="s">
        <v>177</v>
      </c>
      <c r="I36" s="37">
        <v>80111600</v>
      </c>
      <c r="J36" s="103" t="s">
        <v>171</v>
      </c>
      <c r="K36" s="39" t="s">
        <v>172</v>
      </c>
      <c r="L36" s="37">
        <v>10101</v>
      </c>
      <c r="M36" s="38" t="s">
        <v>151</v>
      </c>
      <c r="N36" s="38" t="s">
        <v>80</v>
      </c>
      <c r="O36" s="38" t="s">
        <v>81</v>
      </c>
      <c r="P36" s="38" t="s">
        <v>82</v>
      </c>
      <c r="Q36" s="38" t="s">
        <v>83</v>
      </c>
      <c r="R36" s="40" t="s">
        <v>49</v>
      </c>
      <c r="S36" s="40" t="s">
        <v>49</v>
      </c>
      <c r="T36" s="41">
        <v>3</v>
      </c>
      <c r="U36" s="42">
        <v>1</v>
      </c>
      <c r="V36" s="37" t="s">
        <v>84</v>
      </c>
      <c r="W36" s="37" t="s">
        <v>85</v>
      </c>
      <c r="X36" s="37"/>
      <c r="Y36" s="43">
        <v>15127000</v>
      </c>
      <c r="Z36" s="43">
        <v>0</v>
      </c>
      <c r="AA36" s="43">
        <v>0</v>
      </c>
      <c r="AB36" s="43">
        <f t="shared" si="9"/>
        <v>15127000</v>
      </c>
      <c r="AC36" s="44"/>
      <c r="AD36" s="44"/>
      <c r="AE36" s="44"/>
      <c r="AF36" s="44"/>
      <c r="AG36" s="44"/>
      <c r="AH36" s="44"/>
      <c r="AI36" s="44"/>
      <c r="AJ36" s="44">
        <v>50000000</v>
      </c>
      <c r="AK36" s="44">
        <v>50000000</v>
      </c>
      <c r="AL36" s="44"/>
      <c r="AM36" s="44"/>
      <c r="AN36" s="44"/>
      <c r="AO36" s="44"/>
      <c r="AP36" s="44"/>
      <c r="AQ36" s="44"/>
      <c r="AR36" s="44"/>
      <c r="AS36" s="47"/>
      <c r="AT36" s="43">
        <v>15127000</v>
      </c>
      <c r="AU36" s="48"/>
      <c r="AV36" s="48"/>
      <c r="AW36" s="49">
        <f t="shared" si="12"/>
        <v>15127000</v>
      </c>
      <c r="AX36" s="50">
        <v>43857</v>
      </c>
      <c r="AY36" s="48">
        <v>2</v>
      </c>
      <c r="AZ36" s="51" t="s">
        <v>178</v>
      </c>
      <c r="BA36" s="43">
        <v>10084600</v>
      </c>
      <c r="BB36" s="48"/>
      <c r="BC36" s="48"/>
      <c r="BD36" s="49">
        <f t="shared" si="13"/>
        <v>10084600</v>
      </c>
      <c r="BE36" s="60"/>
    </row>
    <row r="37" spans="1:57" ht="88.5" customHeight="1">
      <c r="A37" s="54"/>
      <c r="B37" s="54"/>
      <c r="C37" s="55"/>
      <c r="D37" s="56"/>
      <c r="E37" s="56"/>
      <c r="F37" s="57"/>
      <c r="G37" s="37">
        <v>5</v>
      </c>
      <c r="H37" s="36" t="s">
        <v>179</v>
      </c>
      <c r="I37" s="37">
        <v>80111600</v>
      </c>
      <c r="J37" s="103" t="s">
        <v>171</v>
      </c>
      <c r="K37" s="85" t="s">
        <v>180</v>
      </c>
      <c r="L37" s="37">
        <v>10101</v>
      </c>
      <c r="M37" s="38" t="s">
        <v>151</v>
      </c>
      <c r="N37" s="38" t="s">
        <v>80</v>
      </c>
      <c r="O37" s="38" t="s">
        <v>81</v>
      </c>
      <c r="P37" s="38" t="s">
        <v>82</v>
      </c>
      <c r="Q37" s="38" t="s">
        <v>83</v>
      </c>
      <c r="R37" s="40" t="s">
        <v>181</v>
      </c>
      <c r="S37" s="40" t="s">
        <v>181</v>
      </c>
      <c r="T37" s="41">
        <v>8</v>
      </c>
      <c r="U37" s="42">
        <v>1</v>
      </c>
      <c r="V37" s="37" t="s">
        <v>84</v>
      </c>
      <c r="W37" s="37" t="s">
        <v>85</v>
      </c>
      <c r="X37" s="104" t="s">
        <v>182</v>
      </c>
      <c r="Y37" s="105">
        <v>42856964</v>
      </c>
      <c r="Z37" s="43">
        <v>0</v>
      </c>
      <c r="AA37" s="43">
        <v>0</v>
      </c>
      <c r="AB37" s="43">
        <f t="shared" si="9"/>
        <v>42856964</v>
      </c>
      <c r="AC37" s="44"/>
      <c r="AD37" s="44"/>
      <c r="AE37" s="44"/>
      <c r="AF37" s="44"/>
      <c r="AG37" s="47"/>
      <c r="AH37" s="44"/>
      <c r="AI37" s="44">
        <f t="shared" ref="AI37:AI38" si="14">+AB37</f>
        <v>42856964</v>
      </c>
      <c r="AJ37" s="44"/>
      <c r="AK37" s="44"/>
      <c r="AL37" s="44"/>
      <c r="AM37" s="44"/>
      <c r="AN37" s="44"/>
      <c r="AO37" s="44"/>
      <c r="AP37" s="44"/>
      <c r="AQ37" s="44"/>
      <c r="AR37" s="44"/>
      <c r="AS37" s="47"/>
      <c r="AT37" s="48"/>
      <c r="AU37" s="48"/>
      <c r="AV37" s="48"/>
      <c r="AW37" s="49">
        <f t="shared" si="12"/>
        <v>0</v>
      </c>
      <c r="AX37" s="48"/>
      <c r="AY37" s="48"/>
      <c r="AZ37" s="48"/>
      <c r="BA37" s="48"/>
      <c r="BB37" s="48"/>
      <c r="BC37" s="48"/>
      <c r="BD37" s="49">
        <f t="shared" si="13"/>
        <v>0</v>
      </c>
      <c r="BE37" s="60"/>
    </row>
    <row r="38" spans="1:57" ht="78" customHeight="1">
      <c r="A38" s="54"/>
      <c r="B38" s="54"/>
      <c r="C38" s="55"/>
      <c r="D38" s="56"/>
      <c r="E38" s="56"/>
      <c r="F38" s="57"/>
      <c r="G38" s="37">
        <v>5</v>
      </c>
      <c r="H38" s="36" t="s">
        <v>183</v>
      </c>
      <c r="I38" s="37">
        <v>80111600</v>
      </c>
      <c r="J38" s="103" t="s">
        <v>171</v>
      </c>
      <c r="K38" s="39" t="s">
        <v>172</v>
      </c>
      <c r="L38" s="37">
        <v>10101</v>
      </c>
      <c r="M38" s="38" t="s">
        <v>151</v>
      </c>
      <c r="N38" s="38" t="s">
        <v>80</v>
      </c>
      <c r="O38" s="38" t="s">
        <v>81</v>
      </c>
      <c r="P38" s="38" t="s">
        <v>82</v>
      </c>
      <c r="Q38" s="38" t="s">
        <v>83</v>
      </c>
      <c r="R38" s="40" t="s">
        <v>51</v>
      </c>
      <c r="S38" s="40" t="s">
        <v>51</v>
      </c>
      <c r="T38" s="41">
        <v>315</v>
      </c>
      <c r="U38" s="42">
        <v>0</v>
      </c>
      <c r="V38" s="37" t="s">
        <v>84</v>
      </c>
      <c r="W38" s="37" t="s">
        <v>85</v>
      </c>
      <c r="X38" s="104"/>
      <c r="Y38" s="105">
        <f>57983964-5042084</f>
        <v>52941880</v>
      </c>
      <c r="Z38" s="43">
        <v>0</v>
      </c>
      <c r="AA38" s="43">
        <v>0</v>
      </c>
      <c r="AB38" s="43">
        <f t="shared" si="9"/>
        <v>52941880</v>
      </c>
      <c r="AC38" s="44"/>
      <c r="AD38" s="44"/>
      <c r="AE38" s="44"/>
      <c r="AF38" s="44"/>
      <c r="AG38" s="47"/>
      <c r="AH38" s="44"/>
      <c r="AI38" s="44">
        <f t="shared" si="14"/>
        <v>52941880</v>
      </c>
      <c r="AJ38" s="44"/>
      <c r="AK38" s="44"/>
      <c r="AL38" s="44"/>
      <c r="AM38" s="44"/>
      <c r="AN38" s="44"/>
      <c r="AO38" s="44"/>
      <c r="AP38" s="44"/>
      <c r="AQ38" s="44"/>
      <c r="AR38" s="44"/>
      <c r="AS38" s="47"/>
      <c r="AT38" s="43">
        <v>52941880</v>
      </c>
      <c r="AU38" s="48"/>
      <c r="AV38" s="48"/>
      <c r="AW38" s="49">
        <f t="shared" si="12"/>
        <v>52941880</v>
      </c>
      <c r="AX38" s="50">
        <v>43917</v>
      </c>
      <c r="AY38" s="48">
        <v>32</v>
      </c>
      <c r="AZ38" s="51" t="s">
        <v>184</v>
      </c>
      <c r="BA38" s="48">
        <v>0</v>
      </c>
      <c r="BB38" s="48"/>
      <c r="BC38" s="48"/>
      <c r="BD38" s="49">
        <f t="shared" si="13"/>
        <v>0</v>
      </c>
      <c r="BE38" s="60"/>
    </row>
    <row r="39" spans="1:57" ht="78" customHeight="1">
      <c r="A39" s="54"/>
      <c r="B39" s="54"/>
      <c r="C39" s="55"/>
      <c r="D39" s="56"/>
      <c r="E39" s="56"/>
      <c r="F39" s="57"/>
      <c r="G39" s="37">
        <v>5</v>
      </c>
      <c r="H39" s="36" t="s">
        <v>185</v>
      </c>
      <c r="I39" s="37">
        <v>80111600</v>
      </c>
      <c r="J39" s="103" t="s">
        <v>171</v>
      </c>
      <c r="K39" s="39" t="s">
        <v>172</v>
      </c>
      <c r="L39" s="37">
        <v>10101</v>
      </c>
      <c r="M39" s="38" t="s">
        <v>151</v>
      </c>
      <c r="N39" s="38" t="s">
        <v>80</v>
      </c>
      <c r="O39" s="38" t="s">
        <v>81</v>
      </c>
      <c r="P39" s="38" t="s">
        <v>82</v>
      </c>
      <c r="Q39" s="38" t="s">
        <v>83</v>
      </c>
      <c r="R39" s="40" t="s">
        <v>50</v>
      </c>
      <c r="S39" s="40" t="s">
        <v>50</v>
      </c>
      <c r="T39" s="41">
        <v>1</v>
      </c>
      <c r="U39" s="42">
        <v>1</v>
      </c>
      <c r="V39" s="37" t="s">
        <v>84</v>
      </c>
      <c r="W39" s="37" t="s">
        <v>85</v>
      </c>
      <c r="X39" s="104"/>
      <c r="Y39" s="105">
        <v>5042084</v>
      </c>
      <c r="Z39" s="43"/>
      <c r="AA39" s="43"/>
      <c r="AB39" s="43">
        <f t="shared" si="9"/>
        <v>5042084</v>
      </c>
      <c r="AC39" s="44"/>
      <c r="AD39" s="44"/>
      <c r="AE39" s="44"/>
      <c r="AF39" s="44"/>
      <c r="AG39" s="47"/>
      <c r="AH39" s="44"/>
      <c r="AI39" s="44"/>
      <c r="AJ39" s="44"/>
      <c r="AK39" s="44"/>
      <c r="AL39" s="44"/>
      <c r="AM39" s="44"/>
      <c r="AN39" s="44"/>
      <c r="AO39" s="44"/>
      <c r="AP39" s="44"/>
      <c r="AQ39" s="44"/>
      <c r="AR39" s="44"/>
      <c r="AS39" s="47"/>
      <c r="AT39" s="43">
        <v>5042084</v>
      </c>
      <c r="AU39" s="48"/>
      <c r="AV39" s="48"/>
      <c r="AW39" s="49">
        <f t="shared" si="12"/>
        <v>5042084</v>
      </c>
      <c r="AX39" s="50">
        <v>43882</v>
      </c>
      <c r="AY39" s="48">
        <v>44</v>
      </c>
      <c r="AZ39" s="51" t="s">
        <v>184</v>
      </c>
      <c r="BA39" s="49">
        <v>5042084</v>
      </c>
      <c r="BB39" s="48"/>
      <c r="BC39" s="48"/>
      <c r="BD39" s="49">
        <f t="shared" si="13"/>
        <v>5042084</v>
      </c>
      <c r="BE39" s="60"/>
    </row>
    <row r="40" spans="1:57" ht="74.25" customHeight="1">
      <c r="A40" s="54"/>
      <c r="B40" s="54"/>
      <c r="C40" s="55"/>
      <c r="D40" s="56"/>
      <c r="E40" s="56"/>
      <c r="F40" s="57"/>
      <c r="G40" s="93">
        <v>5</v>
      </c>
      <c r="H40" s="51" t="s">
        <v>186</v>
      </c>
      <c r="I40" s="106">
        <v>80101500</v>
      </c>
      <c r="J40" s="103" t="s">
        <v>171</v>
      </c>
      <c r="K40" s="85" t="s">
        <v>180</v>
      </c>
      <c r="L40" s="37">
        <v>10101</v>
      </c>
      <c r="M40" s="38" t="s">
        <v>151</v>
      </c>
      <c r="N40" s="38" t="s">
        <v>80</v>
      </c>
      <c r="O40" s="38" t="s">
        <v>96</v>
      </c>
      <c r="P40" s="38" t="s">
        <v>82</v>
      </c>
      <c r="Q40" s="38" t="s">
        <v>83</v>
      </c>
      <c r="R40" s="58" t="s">
        <v>55</v>
      </c>
      <c r="S40" s="58" t="s">
        <v>55</v>
      </c>
      <c r="T40" s="58">
        <v>4</v>
      </c>
      <c r="U40" s="95">
        <v>1</v>
      </c>
      <c r="V40" s="37" t="s">
        <v>113</v>
      </c>
      <c r="W40" s="37" t="s">
        <v>114</v>
      </c>
      <c r="X40" s="37" t="s">
        <v>187</v>
      </c>
      <c r="Y40" s="43">
        <f>40000000-2234621-37765379</f>
        <v>0</v>
      </c>
      <c r="Z40" s="43">
        <v>0</v>
      </c>
      <c r="AA40" s="43">
        <v>0</v>
      </c>
      <c r="AB40" s="43">
        <f t="shared" si="9"/>
        <v>0</v>
      </c>
      <c r="AC40" s="44"/>
      <c r="AD40" s="44"/>
      <c r="AE40" s="44"/>
      <c r="AF40" s="44"/>
      <c r="AG40" s="44"/>
      <c r="AH40" s="44"/>
      <c r="AI40" s="44">
        <v>30000000</v>
      </c>
      <c r="AJ40" s="44"/>
      <c r="AK40" s="44">
        <v>30000000</v>
      </c>
      <c r="AL40" s="44"/>
      <c r="AM40" s="44">
        <v>50000000</v>
      </c>
      <c r="AN40" s="44"/>
      <c r="AO40" s="44"/>
      <c r="AP40" s="44"/>
      <c r="AQ40" s="44"/>
      <c r="AR40" s="44"/>
      <c r="AS40" s="47"/>
      <c r="AT40" s="48"/>
      <c r="AU40" s="48"/>
      <c r="AV40" s="48"/>
      <c r="AW40" s="49">
        <f t="shared" si="12"/>
        <v>0</v>
      </c>
      <c r="AX40" s="48"/>
      <c r="AY40" s="48"/>
      <c r="AZ40" s="48"/>
      <c r="BA40" s="48"/>
      <c r="BB40" s="48"/>
      <c r="BC40" s="48"/>
      <c r="BD40" s="49">
        <f t="shared" si="13"/>
        <v>0</v>
      </c>
      <c r="BE40" s="60"/>
    </row>
    <row r="41" spans="1:57" ht="74.25" customHeight="1">
      <c r="A41" s="54"/>
      <c r="B41" s="54"/>
      <c r="C41" s="55"/>
      <c r="D41" s="56"/>
      <c r="E41" s="56"/>
      <c r="F41" s="57"/>
      <c r="G41" s="37">
        <v>44</v>
      </c>
      <c r="H41" s="51" t="s">
        <v>188</v>
      </c>
      <c r="I41" s="106">
        <v>80111600</v>
      </c>
      <c r="J41" s="103" t="s">
        <v>171</v>
      </c>
      <c r="K41" s="85" t="s">
        <v>180</v>
      </c>
      <c r="L41" s="37">
        <v>10101</v>
      </c>
      <c r="M41" s="38" t="s">
        <v>151</v>
      </c>
      <c r="N41" s="38" t="s">
        <v>80</v>
      </c>
      <c r="O41" s="38" t="s">
        <v>96</v>
      </c>
      <c r="P41" s="38" t="s">
        <v>82</v>
      </c>
      <c r="Q41" s="38" t="s">
        <v>83</v>
      </c>
      <c r="R41" s="40" t="s">
        <v>51</v>
      </c>
      <c r="S41" s="40" t="s">
        <v>51</v>
      </c>
      <c r="T41" s="41">
        <v>10</v>
      </c>
      <c r="U41" s="42">
        <v>1</v>
      </c>
      <c r="V41" s="37" t="s">
        <v>84</v>
      </c>
      <c r="W41" s="37" t="s">
        <v>85</v>
      </c>
      <c r="X41" s="37" t="s">
        <v>189</v>
      </c>
      <c r="Y41" s="43">
        <v>60000000</v>
      </c>
      <c r="Z41" s="43"/>
      <c r="AA41" s="43"/>
      <c r="AB41" s="43">
        <f t="shared" si="9"/>
        <v>60000000</v>
      </c>
      <c r="AC41" s="44"/>
      <c r="AD41" s="44"/>
      <c r="AE41" s="44"/>
      <c r="AF41" s="44"/>
      <c r="AG41" s="44"/>
      <c r="AH41" s="107"/>
      <c r="AI41" s="44"/>
      <c r="AJ41" s="44"/>
      <c r="AK41" s="44"/>
      <c r="AL41" s="44"/>
      <c r="AM41" s="44"/>
      <c r="AN41" s="44"/>
      <c r="AO41" s="44"/>
      <c r="AP41" s="44"/>
      <c r="AQ41" s="44"/>
      <c r="AR41" s="44"/>
      <c r="AS41" s="47"/>
      <c r="AT41" s="43">
        <v>60000000</v>
      </c>
      <c r="AU41" s="48"/>
      <c r="AV41" s="48"/>
      <c r="AW41" s="49">
        <f t="shared" si="12"/>
        <v>60000000</v>
      </c>
      <c r="AX41" s="50">
        <v>43908</v>
      </c>
      <c r="AY41" s="48">
        <v>27</v>
      </c>
      <c r="AZ41" s="51" t="s">
        <v>190</v>
      </c>
      <c r="BA41" s="48">
        <v>0</v>
      </c>
      <c r="BB41" s="48"/>
      <c r="BC41" s="48"/>
      <c r="BD41" s="49">
        <f t="shared" si="13"/>
        <v>0</v>
      </c>
      <c r="BE41" s="60"/>
    </row>
    <row r="42" spans="1:57" ht="84" customHeight="1">
      <c r="A42" s="54"/>
      <c r="B42" s="54"/>
      <c r="C42" s="55"/>
      <c r="D42" s="56"/>
      <c r="E42" s="56"/>
      <c r="F42" s="57"/>
      <c r="G42" s="37">
        <v>6</v>
      </c>
      <c r="H42" s="36" t="s">
        <v>191</v>
      </c>
      <c r="I42" s="37">
        <v>80121704</v>
      </c>
      <c r="J42" s="38" t="s">
        <v>192</v>
      </c>
      <c r="K42" s="83" t="s">
        <v>193</v>
      </c>
      <c r="L42" s="37">
        <v>20201</v>
      </c>
      <c r="M42" s="38" t="s">
        <v>194</v>
      </c>
      <c r="N42" s="38" t="s">
        <v>80</v>
      </c>
      <c r="O42" s="38" t="s">
        <v>81</v>
      </c>
      <c r="P42" s="38" t="s">
        <v>82</v>
      </c>
      <c r="Q42" s="38" t="s">
        <v>83</v>
      </c>
      <c r="R42" s="40" t="s">
        <v>195</v>
      </c>
      <c r="S42" s="40" t="s">
        <v>195</v>
      </c>
      <c r="T42" s="41">
        <v>3</v>
      </c>
      <c r="U42" s="42">
        <v>1</v>
      </c>
      <c r="V42" s="37" t="s">
        <v>84</v>
      </c>
      <c r="W42" s="37" t="s">
        <v>85</v>
      </c>
      <c r="X42" s="37"/>
      <c r="Y42" s="108">
        <f>3582455*3</f>
        <v>10747365</v>
      </c>
      <c r="Z42" s="43">
        <v>0</v>
      </c>
      <c r="AA42" s="43">
        <v>0</v>
      </c>
      <c r="AB42" s="43">
        <f t="shared" si="9"/>
        <v>10747365</v>
      </c>
      <c r="AC42" s="44"/>
      <c r="AD42" s="44"/>
      <c r="AE42" s="44"/>
      <c r="AF42" s="44"/>
      <c r="AG42" s="44"/>
      <c r="AH42" s="60"/>
      <c r="AI42" s="44"/>
      <c r="AJ42" s="44">
        <f>+AB42</f>
        <v>10747365</v>
      </c>
      <c r="AK42" s="44"/>
      <c r="AL42" s="44"/>
      <c r="AM42" s="44"/>
      <c r="AN42" s="44"/>
      <c r="AO42" s="44"/>
      <c r="AP42" s="44"/>
      <c r="AQ42" s="44"/>
      <c r="AR42" s="44"/>
      <c r="AS42" s="47"/>
      <c r="AT42" s="43">
        <v>10747365</v>
      </c>
      <c r="AU42" s="48"/>
      <c r="AV42" s="48"/>
      <c r="AW42" s="49">
        <f t="shared" si="12"/>
        <v>10747365</v>
      </c>
      <c r="AX42" s="50">
        <v>43853</v>
      </c>
      <c r="AY42" s="48">
        <v>1</v>
      </c>
      <c r="AZ42" s="51" t="s">
        <v>196</v>
      </c>
      <c r="BA42" s="49">
        <v>7164910</v>
      </c>
      <c r="BB42" s="48"/>
      <c r="BC42" s="48"/>
      <c r="BD42" s="49">
        <f t="shared" si="13"/>
        <v>7164910</v>
      </c>
      <c r="BE42" s="60"/>
    </row>
    <row r="43" spans="1:57" ht="60.75" customHeight="1">
      <c r="A43" s="54"/>
      <c r="B43" s="54"/>
      <c r="C43" s="55"/>
      <c r="D43" s="56"/>
      <c r="E43" s="56"/>
      <c r="F43" s="57"/>
      <c r="G43" s="37">
        <v>6</v>
      </c>
      <c r="H43" s="36" t="s">
        <v>197</v>
      </c>
      <c r="I43" s="37">
        <v>80121704</v>
      </c>
      <c r="J43" s="38" t="s">
        <v>192</v>
      </c>
      <c r="K43" s="85" t="s">
        <v>198</v>
      </c>
      <c r="L43" s="38">
        <v>20201</v>
      </c>
      <c r="M43" s="38" t="s">
        <v>194</v>
      </c>
      <c r="N43" s="38" t="s">
        <v>80</v>
      </c>
      <c r="O43" s="38" t="s">
        <v>81</v>
      </c>
      <c r="P43" s="38" t="s">
        <v>82</v>
      </c>
      <c r="Q43" s="38" t="s">
        <v>83</v>
      </c>
      <c r="R43" s="40" t="s">
        <v>181</v>
      </c>
      <c r="S43" s="40" t="s">
        <v>181</v>
      </c>
      <c r="T43" s="41">
        <v>248</v>
      </c>
      <c r="U43" s="42">
        <v>0</v>
      </c>
      <c r="V43" s="37" t="s">
        <v>84</v>
      </c>
      <c r="W43" s="37" t="s">
        <v>85</v>
      </c>
      <c r="X43" s="37" t="s">
        <v>199</v>
      </c>
      <c r="Y43" s="108">
        <v>28659639</v>
      </c>
      <c r="Z43" s="43">
        <v>0</v>
      </c>
      <c r="AA43" s="43">
        <v>0</v>
      </c>
      <c r="AB43" s="43">
        <f t="shared" si="9"/>
        <v>28659639</v>
      </c>
      <c r="AC43" s="44"/>
      <c r="AD43" s="44"/>
      <c r="AE43" s="44"/>
      <c r="AF43" s="44"/>
      <c r="AG43" s="44"/>
      <c r="AH43" s="44"/>
      <c r="AI43" s="44"/>
      <c r="AJ43" s="44"/>
      <c r="AK43" s="44"/>
      <c r="AL43" s="44"/>
      <c r="AM43" s="44"/>
      <c r="AN43" s="44">
        <f>+Y43</f>
        <v>28659639</v>
      </c>
      <c r="AO43" s="44"/>
      <c r="AP43" s="44"/>
      <c r="AQ43" s="44"/>
      <c r="AR43" s="44"/>
      <c r="AS43" s="47"/>
      <c r="AT43" s="48"/>
      <c r="AU43" s="48"/>
      <c r="AV43" s="48"/>
      <c r="AW43" s="49">
        <f t="shared" si="12"/>
        <v>0</v>
      </c>
      <c r="AX43" s="48"/>
      <c r="AY43" s="48"/>
      <c r="AZ43" s="48"/>
      <c r="BA43" s="48"/>
      <c r="BB43" s="48"/>
      <c r="BC43" s="48"/>
      <c r="BD43" s="49">
        <f t="shared" si="13"/>
        <v>0</v>
      </c>
      <c r="BE43" s="60"/>
    </row>
    <row r="44" spans="1:57" ht="81" customHeight="1">
      <c r="A44" s="54"/>
      <c r="B44" s="54"/>
      <c r="C44" s="55"/>
      <c r="D44" s="56"/>
      <c r="E44" s="56"/>
      <c r="F44" s="57"/>
      <c r="G44" s="37">
        <v>6</v>
      </c>
      <c r="H44" s="36" t="s">
        <v>200</v>
      </c>
      <c r="I44" s="37" t="s">
        <v>201</v>
      </c>
      <c r="J44" s="38" t="s">
        <v>192</v>
      </c>
      <c r="K44" s="39" t="s">
        <v>193</v>
      </c>
      <c r="L44" s="38">
        <v>20201</v>
      </c>
      <c r="M44" s="38" t="s">
        <v>194</v>
      </c>
      <c r="N44" s="38" t="s">
        <v>80</v>
      </c>
      <c r="O44" s="38" t="s">
        <v>81</v>
      </c>
      <c r="P44" s="38" t="s">
        <v>82</v>
      </c>
      <c r="Q44" s="38" t="s">
        <v>83</v>
      </c>
      <c r="R44" s="40" t="s">
        <v>50</v>
      </c>
      <c r="S44" s="40" t="s">
        <v>50</v>
      </c>
      <c r="T44" s="41">
        <v>11</v>
      </c>
      <c r="U44" s="42">
        <v>1</v>
      </c>
      <c r="V44" s="37" t="s">
        <v>84</v>
      </c>
      <c r="W44" s="37" t="s">
        <v>85</v>
      </c>
      <c r="X44" s="37"/>
      <c r="Y44" s="108">
        <v>91929540.5</v>
      </c>
      <c r="Z44" s="43">
        <v>0</v>
      </c>
      <c r="AA44" s="43">
        <v>0</v>
      </c>
      <c r="AB44" s="43">
        <f t="shared" si="9"/>
        <v>91929540.5</v>
      </c>
      <c r="AC44" s="44"/>
      <c r="AD44" s="44"/>
      <c r="AE44" s="44"/>
      <c r="AF44" s="44"/>
      <c r="AG44" s="44"/>
      <c r="AH44" s="60"/>
      <c r="AI44" s="44"/>
      <c r="AJ44" s="44">
        <v>20000000</v>
      </c>
      <c r="AK44" s="44"/>
      <c r="AL44" s="44"/>
      <c r="AM44" s="44">
        <v>20000000</v>
      </c>
      <c r="AN44" s="44"/>
      <c r="AO44" s="44"/>
      <c r="AP44" s="44"/>
      <c r="AQ44" s="44"/>
      <c r="AR44" s="44"/>
      <c r="AS44" s="47"/>
      <c r="AT44" s="43">
        <v>91929541</v>
      </c>
      <c r="AU44" s="48"/>
      <c r="AV44" s="48"/>
      <c r="AW44" s="49">
        <f t="shared" si="12"/>
        <v>91929541</v>
      </c>
      <c r="AX44" s="50">
        <v>43861</v>
      </c>
      <c r="AY44" s="48">
        <v>7</v>
      </c>
      <c r="AZ44" s="51" t="s">
        <v>202</v>
      </c>
      <c r="BA44" s="49">
        <v>16714462</v>
      </c>
      <c r="BB44" s="48"/>
      <c r="BC44" s="48"/>
      <c r="BD44" s="49">
        <f t="shared" si="13"/>
        <v>16714462</v>
      </c>
      <c r="BE44" s="60"/>
    </row>
    <row r="45" spans="1:57" ht="81" customHeight="1">
      <c r="A45" s="54"/>
      <c r="B45" s="54"/>
      <c r="C45" s="55"/>
      <c r="D45" s="56"/>
      <c r="E45" s="56"/>
      <c r="F45" s="57"/>
      <c r="G45" s="37">
        <v>6</v>
      </c>
      <c r="H45" s="36" t="s">
        <v>203</v>
      </c>
      <c r="I45" s="37">
        <v>80121601</v>
      </c>
      <c r="J45" s="38" t="s">
        <v>192</v>
      </c>
      <c r="K45" s="85" t="s">
        <v>198</v>
      </c>
      <c r="L45" s="38">
        <v>20201</v>
      </c>
      <c r="M45" s="38" t="s">
        <v>194</v>
      </c>
      <c r="N45" s="109" t="s">
        <v>80</v>
      </c>
      <c r="O45" s="38" t="s">
        <v>81</v>
      </c>
      <c r="P45" s="38" t="s">
        <v>82</v>
      </c>
      <c r="Q45" s="38" t="s">
        <v>83</v>
      </c>
      <c r="R45" s="82" t="s">
        <v>119</v>
      </c>
      <c r="S45" s="82" t="s">
        <v>53</v>
      </c>
      <c r="T45" s="82">
        <v>2</v>
      </c>
      <c r="U45" s="61">
        <v>1</v>
      </c>
      <c r="V45" s="37" t="s">
        <v>84</v>
      </c>
      <c r="W45" s="37" t="s">
        <v>85</v>
      </c>
      <c r="X45" s="104" t="s">
        <v>204</v>
      </c>
      <c r="Y45" s="110">
        <v>8000000</v>
      </c>
      <c r="Z45" s="105">
        <v>0</v>
      </c>
      <c r="AA45" s="105">
        <v>0</v>
      </c>
      <c r="AB45" s="43">
        <f t="shared" si="9"/>
        <v>8000000</v>
      </c>
      <c r="AC45" s="44"/>
      <c r="AD45" s="44"/>
      <c r="AE45" s="44"/>
      <c r="AF45" s="44"/>
      <c r="AG45" s="44"/>
      <c r="AH45" s="60"/>
      <c r="AI45" s="44"/>
      <c r="AJ45" s="44"/>
      <c r="AK45" s="44"/>
      <c r="AL45" s="44"/>
      <c r="AM45" s="44"/>
      <c r="AN45" s="44"/>
      <c r="AO45" s="44"/>
      <c r="AP45" s="44"/>
      <c r="AQ45" s="44"/>
      <c r="AR45" s="44"/>
      <c r="AS45" s="47"/>
      <c r="AT45" s="43"/>
      <c r="AU45" s="48"/>
      <c r="AV45" s="48"/>
      <c r="AW45" s="49"/>
      <c r="AX45" s="50"/>
      <c r="AY45" s="48"/>
      <c r="AZ45" s="51"/>
      <c r="BA45" s="49"/>
      <c r="BB45" s="48"/>
      <c r="BC45" s="48"/>
      <c r="BD45" s="49"/>
      <c r="BE45" s="60"/>
    </row>
    <row r="46" spans="1:57" ht="81" customHeight="1">
      <c r="A46" s="54"/>
      <c r="B46" s="54"/>
      <c r="C46" s="55"/>
      <c r="D46" s="56"/>
      <c r="E46" s="56"/>
      <c r="F46" s="57"/>
      <c r="G46" s="37">
        <v>6</v>
      </c>
      <c r="H46" s="36" t="s">
        <v>205</v>
      </c>
      <c r="I46" s="37">
        <v>80121609</v>
      </c>
      <c r="J46" s="38" t="s">
        <v>192</v>
      </c>
      <c r="K46" s="85" t="s">
        <v>198</v>
      </c>
      <c r="L46" s="38">
        <v>20201</v>
      </c>
      <c r="M46" s="38" t="s">
        <v>194</v>
      </c>
      <c r="N46" s="109" t="s">
        <v>152</v>
      </c>
      <c r="O46" s="38" t="s">
        <v>153</v>
      </c>
      <c r="P46" s="38" t="s">
        <v>82</v>
      </c>
      <c r="Q46" s="38" t="s">
        <v>83</v>
      </c>
      <c r="R46" s="82" t="s">
        <v>55</v>
      </c>
      <c r="S46" s="82" t="s">
        <v>55</v>
      </c>
      <c r="T46" s="82">
        <v>3</v>
      </c>
      <c r="U46" s="61">
        <v>1</v>
      </c>
      <c r="V46" s="37" t="s">
        <v>84</v>
      </c>
      <c r="W46" s="37" t="s">
        <v>85</v>
      </c>
      <c r="X46" s="104" t="s">
        <v>206</v>
      </c>
      <c r="Y46" s="110">
        <f>6696800-6696800</f>
        <v>0</v>
      </c>
      <c r="Z46" s="105">
        <v>0</v>
      </c>
      <c r="AA46" s="105">
        <v>0</v>
      </c>
      <c r="AB46" s="43">
        <f t="shared" si="9"/>
        <v>0</v>
      </c>
      <c r="AC46" s="44"/>
      <c r="AD46" s="44"/>
      <c r="AE46" s="44"/>
      <c r="AF46" s="44"/>
      <c r="AG46" s="44"/>
      <c r="AH46" s="60"/>
      <c r="AI46" s="44"/>
      <c r="AJ46" s="44"/>
      <c r="AK46" s="44"/>
      <c r="AL46" s="44"/>
      <c r="AM46" s="44"/>
      <c r="AN46" s="44"/>
      <c r="AO46" s="44"/>
      <c r="AP46" s="44"/>
      <c r="AQ46" s="44"/>
      <c r="AR46" s="44"/>
      <c r="AS46" s="47"/>
      <c r="AT46" s="43"/>
      <c r="AU46" s="48"/>
      <c r="AV46" s="48"/>
      <c r="AW46" s="49"/>
      <c r="AX46" s="50"/>
      <c r="AY46" s="48"/>
      <c r="AZ46" s="51"/>
      <c r="BA46" s="49"/>
      <c r="BB46" s="48"/>
      <c r="BC46" s="48"/>
      <c r="BD46" s="49"/>
      <c r="BE46" s="60"/>
    </row>
    <row r="47" spans="1:57" ht="81" customHeight="1">
      <c r="A47" s="54"/>
      <c r="B47" s="54"/>
      <c r="C47" s="55"/>
      <c r="D47" s="56"/>
      <c r="E47" s="56"/>
      <c r="F47" s="57"/>
      <c r="G47" s="37">
        <v>45</v>
      </c>
      <c r="H47" s="36" t="s">
        <v>207</v>
      </c>
      <c r="I47" s="37"/>
      <c r="J47" s="103" t="s">
        <v>171</v>
      </c>
      <c r="K47" s="85" t="s">
        <v>180</v>
      </c>
      <c r="L47" s="37">
        <v>10101</v>
      </c>
      <c r="M47" s="38" t="s">
        <v>151</v>
      </c>
      <c r="N47" s="38"/>
      <c r="O47" s="38"/>
      <c r="P47" s="38"/>
      <c r="Q47" s="38"/>
      <c r="R47" s="40"/>
      <c r="S47" s="40"/>
      <c r="T47" s="41"/>
      <c r="U47" s="42"/>
      <c r="V47" s="37"/>
      <c r="W47" s="104"/>
      <c r="X47" s="104" t="s">
        <v>208</v>
      </c>
      <c r="Y47" s="110">
        <f>50000000-50000000</f>
        <v>0</v>
      </c>
      <c r="Z47" s="105"/>
      <c r="AA47" s="105"/>
      <c r="AB47" s="43">
        <f t="shared" si="9"/>
        <v>0</v>
      </c>
      <c r="AC47" s="44"/>
      <c r="AD47" s="44"/>
      <c r="AE47" s="44"/>
      <c r="AF47" s="44"/>
      <c r="AG47" s="44"/>
      <c r="AH47" s="60"/>
      <c r="AI47" s="44"/>
      <c r="AJ47" s="44"/>
      <c r="AK47" s="44"/>
      <c r="AL47" s="44"/>
      <c r="AM47" s="44"/>
      <c r="AN47" s="44"/>
      <c r="AO47" s="44"/>
      <c r="AP47" s="44"/>
      <c r="AQ47" s="44"/>
      <c r="AR47" s="44"/>
      <c r="AS47" s="47"/>
      <c r="AT47" s="43"/>
      <c r="AU47" s="48"/>
      <c r="AV47" s="48"/>
      <c r="AW47" s="49"/>
      <c r="AX47" s="50"/>
      <c r="AY47" s="48"/>
      <c r="AZ47" s="51"/>
      <c r="BA47" s="49"/>
      <c r="BB47" s="48"/>
      <c r="BC47" s="48"/>
      <c r="BD47" s="49"/>
      <c r="BE47" s="60"/>
    </row>
    <row r="48" spans="1:57" ht="81" customHeight="1">
      <c r="A48" s="54"/>
      <c r="B48" s="54"/>
      <c r="C48" s="55"/>
      <c r="D48" s="56"/>
      <c r="E48" s="56"/>
      <c r="F48" s="111"/>
      <c r="G48" s="64">
        <v>55</v>
      </c>
      <c r="H48" s="65" t="s">
        <v>209</v>
      </c>
      <c r="I48" s="64"/>
      <c r="J48" s="112"/>
      <c r="K48" s="113"/>
      <c r="L48" s="64"/>
      <c r="M48" s="66"/>
      <c r="N48" s="66"/>
      <c r="O48" s="66"/>
      <c r="P48" s="66"/>
      <c r="Q48" s="66"/>
      <c r="R48" s="68"/>
      <c r="S48" s="68"/>
      <c r="T48" s="69"/>
      <c r="U48" s="70"/>
      <c r="V48" s="64"/>
      <c r="W48" s="114"/>
      <c r="X48" s="114"/>
      <c r="Y48" s="115">
        <v>269524409</v>
      </c>
      <c r="Z48" s="116"/>
      <c r="AA48" s="116"/>
      <c r="AB48" s="72">
        <f t="shared" si="9"/>
        <v>269524409</v>
      </c>
      <c r="AC48" s="73"/>
      <c r="AD48" s="73"/>
      <c r="AE48" s="73"/>
      <c r="AF48" s="73"/>
      <c r="AG48" s="73"/>
      <c r="AH48" s="74"/>
      <c r="AI48" s="73"/>
      <c r="AJ48" s="73"/>
      <c r="AK48" s="73"/>
      <c r="AL48" s="73"/>
      <c r="AM48" s="73"/>
      <c r="AN48" s="73"/>
      <c r="AO48" s="73"/>
      <c r="AP48" s="73"/>
      <c r="AQ48" s="73"/>
      <c r="AR48" s="73"/>
      <c r="AS48" s="75"/>
      <c r="AT48" s="72"/>
      <c r="AU48" s="76"/>
      <c r="AV48" s="76"/>
      <c r="AW48" s="77"/>
      <c r="AX48" s="117"/>
      <c r="AY48" s="76"/>
      <c r="AZ48" s="118"/>
      <c r="BA48" s="77"/>
      <c r="BB48" s="76"/>
      <c r="BC48" s="76"/>
      <c r="BD48" s="77"/>
      <c r="BE48" s="74"/>
    </row>
    <row r="49" spans="1:57" ht="15.75" customHeight="1">
      <c r="A49" s="54"/>
      <c r="B49" s="54"/>
      <c r="C49" s="119"/>
      <c r="D49" s="120"/>
      <c r="E49" s="120"/>
      <c r="F49" s="800" t="s">
        <v>210</v>
      </c>
      <c r="G49" s="801"/>
      <c r="H49" s="801"/>
      <c r="I49" s="801"/>
      <c r="J49" s="801"/>
      <c r="K49" s="801"/>
      <c r="L49" s="801"/>
      <c r="M49" s="801"/>
      <c r="N49" s="801"/>
      <c r="O49" s="801"/>
      <c r="P49" s="801"/>
      <c r="Q49" s="801"/>
      <c r="R49" s="801"/>
      <c r="S49" s="801"/>
      <c r="T49" s="801"/>
      <c r="U49" s="801"/>
      <c r="V49" s="802"/>
      <c r="W49" s="121"/>
      <c r="X49" s="121"/>
      <c r="Y49" s="122">
        <f>SUM(Y12:Y47)</f>
        <v>720714590.88122416</v>
      </c>
      <c r="Z49" s="122">
        <f t="shared" ref="Z49:AA49" si="15">SUM(Z12:Z45)</f>
        <v>0</v>
      </c>
      <c r="AA49" s="122">
        <f t="shared" si="15"/>
        <v>11648000</v>
      </c>
      <c r="AB49" s="122">
        <f>SUM(AB12:AB47)</f>
        <v>732362590.88122416</v>
      </c>
      <c r="AC49" s="46">
        <f t="shared" ref="AC49:AP49" si="16">SUM(AC12:AC44)</f>
        <v>0</v>
      </c>
      <c r="AD49" s="46">
        <f t="shared" si="16"/>
        <v>46673646.57</v>
      </c>
      <c r="AE49" s="46">
        <f t="shared" si="16"/>
        <v>55558613.57</v>
      </c>
      <c r="AF49" s="46">
        <f t="shared" si="16"/>
        <v>66468592.351999998</v>
      </c>
      <c r="AG49" s="46">
        <f t="shared" si="16"/>
        <v>14502481.57</v>
      </c>
      <c r="AH49" s="46">
        <f t="shared" si="16"/>
        <v>62265340.57</v>
      </c>
      <c r="AI49" s="46">
        <f t="shared" si="16"/>
        <v>187612322.352</v>
      </c>
      <c r="AJ49" s="46">
        <f t="shared" si="16"/>
        <v>136397478.56999999</v>
      </c>
      <c r="AK49" s="46">
        <f t="shared" si="16"/>
        <v>139001199.56999999</v>
      </c>
      <c r="AL49" s="46">
        <f t="shared" si="16"/>
        <v>65165170.351999998</v>
      </c>
      <c r="AM49" s="46">
        <f t="shared" si="16"/>
        <v>122385368.56999999</v>
      </c>
      <c r="AN49" s="46">
        <f t="shared" si="16"/>
        <v>86914492.351999998</v>
      </c>
      <c r="AO49" s="46">
        <f t="shared" si="16"/>
        <v>14385775.168000001</v>
      </c>
      <c r="AP49" s="46">
        <f t="shared" si="16"/>
        <v>8357231</v>
      </c>
      <c r="AQ49" s="46"/>
      <c r="AR49" s="46"/>
      <c r="AS49" s="123"/>
      <c r="AT49" s="124">
        <f>SUM(AT12:AT44)</f>
        <v>472233488</v>
      </c>
      <c r="AU49" s="124"/>
      <c r="AV49" s="124"/>
      <c r="AW49" s="124">
        <f>SUM(AW12:AW44)</f>
        <v>472233488</v>
      </c>
      <c r="AX49" s="124"/>
      <c r="AY49" s="124"/>
      <c r="AZ49" s="124"/>
      <c r="BA49" s="124">
        <f>SUM(BA12:BA44)</f>
        <v>75513056</v>
      </c>
      <c r="BB49" s="124"/>
      <c r="BC49" s="124"/>
      <c r="BD49" s="124">
        <f>SUM(BD12:BD44)</f>
        <v>75513056</v>
      </c>
      <c r="BE49" s="4"/>
    </row>
    <row r="50" spans="1:57" ht="15" customHeight="1">
      <c r="A50" s="54"/>
      <c r="B50" s="54"/>
      <c r="C50" s="125"/>
      <c r="D50" s="125"/>
      <c r="E50" s="125"/>
      <c r="F50" s="803" t="s">
        <v>211</v>
      </c>
      <c r="G50" s="801"/>
      <c r="H50" s="801"/>
      <c r="I50" s="801"/>
      <c r="J50" s="801"/>
      <c r="K50" s="801"/>
      <c r="L50" s="801"/>
      <c r="M50" s="801"/>
      <c r="N50" s="801"/>
      <c r="O50" s="801"/>
      <c r="P50" s="801"/>
      <c r="Q50" s="801"/>
      <c r="R50" s="801"/>
      <c r="S50" s="801"/>
      <c r="T50" s="801"/>
      <c r="U50" s="801"/>
      <c r="V50" s="802"/>
      <c r="W50" s="126"/>
      <c r="X50" s="126"/>
      <c r="Y50" s="127">
        <f t="shared" ref="Y50:AB50" si="17">+Y49</f>
        <v>720714590.88122416</v>
      </c>
      <c r="Z50" s="127">
        <f t="shared" si="17"/>
        <v>0</v>
      </c>
      <c r="AA50" s="127">
        <f t="shared" si="17"/>
        <v>11648000</v>
      </c>
      <c r="AB50" s="127">
        <f t="shared" si="17"/>
        <v>732362590.88122416</v>
      </c>
      <c r="AC50" s="46"/>
      <c r="AD50" s="46"/>
      <c r="AE50" s="46"/>
      <c r="AF50" s="46"/>
      <c r="AG50" s="46"/>
      <c r="AH50" s="46"/>
      <c r="AI50" s="46"/>
      <c r="AJ50" s="46"/>
      <c r="AK50" s="46"/>
      <c r="AL50" s="46"/>
      <c r="AM50" s="46"/>
      <c r="AN50" s="46"/>
      <c r="AO50" s="46"/>
      <c r="AP50" s="46"/>
      <c r="AQ50" s="128"/>
      <c r="AR50" s="128"/>
      <c r="AS50" s="4"/>
      <c r="AT50" s="5"/>
      <c r="AU50" s="5"/>
      <c r="AV50" s="5"/>
      <c r="AW50" s="5"/>
      <c r="AX50" s="5"/>
      <c r="AY50" s="5"/>
      <c r="AZ50" s="5"/>
      <c r="BA50" s="5"/>
      <c r="BB50" s="5"/>
      <c r="BC50" s="5"/>
      <c r="BD50" s="5"/>
      <c r="BE50" s="4"/>
    </row>
    <row r="51" spans="1:57" ht="17.25" customHeight="1">
      <c r="A51" s="129"/>
      <c r="B51" s="129"/>
      <c r="C51" s="804" t="s">
        <v>212</v>
      </c>
      <c r="D51" s="801"/>
      <c r="E51" s="801"/>
      <c r="F51" s="801"/>
      <c r="G51" s="801"/>
      <c r="H51" s="801"/>
      <c r="I51" s="801"/>
      <c r="J51" s="801"/>
      <c r="K51" s="801"/>
      <c r="L51" s="801"/>
      <c r="M51" s="801"/>
      <c r="N51" s="801"/>
      <c r="O51" s="801"/>
      <c r="P51" s="801"/>
      <c r="Q51" s="801"/>
      <c r="R51" s="801"/>
      <c r="S51" s="801"/>
      <c r="T51" s="801"/>
      <c r="U51" s="801"/>
      <c r="V51" s="802"/>
      <c r="W51" s="130"/>
      <c r="X51" s="130"/>
      <c r="Y51" s="131">
        <f t="shared" ref="Y51:AB51" si="18">+Y50</f>
        <v>720714590.88122416</v>
      </c>
      <c r="Z51" s="131">
        <f t="shared" si="18"/>
        <v>0</v>
      </c>
      <c r="AA51" s="131">
        <f t="shared" si="18"/>
        <v>11648000</v>
      </c>
      <c r="AB51" s="131">
        <f t="shared" si="18"/>
        <v>732362590.88122416</v>
      </c>
      <c r="AC51" s="46"/>
      <c r="AD51" s="46"/>
      <c r="AE51" s="46"/>
      <c r="AF51" s="46"/>
      <c r="AG51" s="46"/>
      <c r="AH51" s="46"/>
      <c r="AI51" s="46"/>
      <c r="AJ51" s="46"/>
      <c r="AK51" s="46"/>
      <c r="AL51" s="46"/>
      <c r="AM51" s="46"/>
      <c r="AN51" s="46"/>
      <c r="AO51" s="46"/>
      <c r="AP51" s="46"/>
      <c r="AQ51" s="128"/>
      <c r="AR51" s="128"/>
      <c r="AS51" s="4"/>
      <c r="AT51" s="5"/>
      <c r="AU51" s="5"/>
      <c r="AV51" s="5"/>
      <c r="AW51" s="5"/>
      <c r="AX51" s="5"/>
      <c r="AY51" s="5"/>
      <c r="AZ51" s="5"/>
      <c r="BA51" s="5"/>
      <c r="BB51" s="5"/>
      <c r="BC51" s="5"/>
      <c r="BD51" s="5"/>
      <c r="BE51" s="132"/>
    </row>
    <row r="52" spans="1:57" ht="12.75" customHeight="1">
      <c r="A52" s="805" t="s">
        <v>213</v>
      </c>
      <c r="B52" s="801"/>
      <c r="C52" s="801"/>
      <c r="D52" s="801"/>
      <c r="E52" s="801"/>
      <c r="F52" s="801"/>
      <c r="G52" s="801"/>
      <c r="H52" s="801"/>
      <c r="I52" s="801"/>
      <c r="J52" s="801"/>
      <c r="K52" s="801"/>
      <c r="L52" s="801"/>
      <c r="M52" s="801"/>
      <c r="N52" s="801"/>
      <c r="O52" s="801"/>
      <c r="P52" s="801"/>
      <c r="Q52" s="801"/>
      <c r="R52" s="801"/>
      <c r="S52" s="801"/>
      <c r="T52" s="801"/>
      <c r="U52" s="801"/>
      <c r="V52" s="802"/>
      <c r="W52" s="133"/>
      <c r="X52" s="133"/>
      <c r="Y52" s="133"/>
      <c r="Z52" s="133"/>
      <c r="AA52" s="133"/>
      <c r="AB52" s="133"/>
      <c r="AC52" s="46"/>
      <c r="AD52" s="46"/>
      <c r="AE52" s="46"/>
      <c r="AF52" s="46"/>
      <c r="AG52" s="46"/>
      <c r="AH52" s="46"/>
      <c r="AI52" s="46"/>
      <c r="AJ52" s="46"/>
      <c r="AK52" s="46"/>
      <c r="AL52" s="46"/>
      <c r="AM52" s="46"/>
      <c r="AN52" s="46"/>
      <c r="AO52" s="46"/>
      <c r="AP52" s="46"/>
      <c r="AQ52" s="128"/>
      <c r="AR52" s="128"/>
      <c r="AS52" s="4"/>
      <c r="AT52" s="5"/>
      <c r="AU52" s="5"/>
      <c r="AV52" s="5"/>
      <c r="AW52" s="5"/>
      <c r="AX52" s="5"/>
      <c r="AY52" s="5"/>
      <c r="AZ52" s="5"/>
      <c r="BA52" s="5"/>
      <c r="BB52" s="5"/>
      <c r="BC52" s="5"/>
      <c r="BD52" s="5"/>
      <c r="BE52" s="4"/>
    </row>
    <row r="53" spans="1:57" ht="12" customHeight="1">
      <c r="A53" s="1"/>
      <c r="B53" s="1"/>
      <c r="C53" s="1"/>
      <c r="D53" s="1"/>
      <c r="E53" s="1"/>
      <c r="F53" s="134"/>
      <c r="G53" s="135"/>
      <c r="H53" s="136"/>
      <c r="I53" s="137"/>
      <c r="J53" s="138"/>
      <c r="K53" s="139"/>
      <c r="L53" s="138"/>
      <c r="M53" s="138"/>
      <c r="N53" s="139"/>
      <c r="O53" s="139"/>
      <c r="P53" s="139"/>
      <c r="Q53" s="139"/>
      <c r="R53" s="139"/>
      <c r="S53" s="139"/>
      <c r="T53" s="140"/>
      <c r="U53" s="140"/>
      <c r="V53" s="140"/>
      <c r="W53" s="140"/>
      <c r="X53" s="140"/>
      <c r="Y53" s="141"/>
      <c r="Z53" s="141"/>
      <c r="AA53" s="141"/>
      <c r="AB53" s="141"/>
      <c r="AC53" s="4"/>
      <c r="AD53" s="4"/>
      <c r="AE53" s="4"/>
      <c r="AF53" s="4"/>
      <c r="AG53" s="4"/>
      <c r="AH53" s="4"/>
      <c r="AI53" s="4"/>
      <c r="AJ53" s="4"/>
      <c r="AK53" s="4"/>
      <c r="AL53" s="4"/>
      <c r="AM53" s="4"/>
      <c r="AN53" s="4"/>
      <c r="AO53" s="4"/>
      <c r="AP53" s="4"/>
      <c r="AQ53" s="4"/>
      <c r="AR53" s="4"/>
      <c r="AS53" s="4"/>
      <c r="AT53" s="5"/>
      <c r="AU53" s="5"/>
      <c r="AV53" s="5"/>
      <c r="AW53" s="5"/>
      <c r="AX53" s="5"/>
      <c r="AY53" s="5"/>
      <c r="AZ53" s="5"/>
      <c r="BA53" s="5"/>
      <c r="BB53" s="5"/>
      <c r="BC53" s="5"/>
      <c r="BD53" s="5"/>
      <c r="BE53" s="4"/>
    </row>
    <row r="54" spans="1:57" ht="50.25" customHeight="1">
      <c r="A54" s="142"/>
      <c r="B54" s="806"/>
      <c r="C54" s="798"/>
      <c r="D54" s="799"/>
      <c r="E54" s="142"/>
      <c r="F54" s="142"/>
      <c r="G54" s="143"/>
      <c r="H54" s="142"/>
      <c r="I54" s="142"/>
      <c r="J54" s="142"/>
      <c r="K54" s="142"/>
      <c r="L54" s="142"/>
      <c r="M54" s="142"/>
      <c r="N54" s="142"/>
      <c r="O54" s="142"/>
      <c r="P54" s="142"/>
      <c r="Q54" s="142"/>
      <c r="R54" s="142"/>
      <c r="S54" s="142"/>
      <c r="T54" s="144"/>
      <c r="U54" s="144"/>
      <c r="V54" s="144"/>
      <c r="W54" s="144"/>
      <c r="X54" s="144"/>
      <c r="Y54" s="145"/>
      <c r="Z54" s="145"/>
      <c r="AA54" s="146"/>
      <c r="AB54" s="147"/>
      <c r="AC54" s="145"/>
      <c r="AD54" s="145"/>
      <c r="AE54" s="145"/>
      <c r="AF54" s="145"/>
      <c r="AG54" s="145"/>
      <c r="AH54" s="145"/>
      <c r="AI54" s="145"/>
      <c r="AJ54" s="145"/>
      <c r="AK54" s="145"/>
      <c r="AL54" s="145"/>
      <c r="AM54" s="145"/>
      <c r="AN54" s="145"/>
      <c r="AO54" s="145"/>
      <c r="AP54" s="145"/>
      <c r="AQ54" s="145"/>
      <c r="AR54" s="145"/>
      <c r="AS54" s="145"/>
      <c r="AT54" s="148"/>
      <c r="AU54" s="148"/>
      <c r="AV54" s="148"/>
      <c r="AW54" s="148"/>
      <c r="AX54" s="148"/>
      <c r="AY54" s="148"/>
      <c r="AZ54" s="148"/>
      <c r="BA54" s="148"/>
      <c r="BB54" s="148"/>
      <c r="BC54" s="148"/>
      <c r="BD54" s="148"/>
      <c r="BE54" s="145"/>
    </row>
    <row r="55" spans="1:57" ht="40.5" customHeight="1">
      <c r="A55" s="807"/>
      <c r="B55" s="798"/>
      <c r="C55" s="798"/>
      <c r="D55" s="799"/>
      <c r="E55" s="807" t="s">
        <v>214</v>
      </c>
      <c r="F55" s="798"/>
      <c r="G55" s="798"/>
      <c r="H55" s="798"/>
      <c r="I55" s="799"/>
      <c r="J55" s="807" t="s">
        <v>215</v>
      </c>
      <c r="K55" s="798"/>
      <c r="L55" s="798"/>
      <c r="M55" s="798"/>
      <c r="N55" s="799"/>
      <c r="O55" s="149"/>
      <c r="P55" s="149"/>
      <c r="Q55" s="807" t="s">
        <v>216</v>
      </c>
      <c r="R55" s="798"/>
      <c r="S55" s="798"/>
      <c r="T55" s="798"/>
      <c r="U55" s="799"/>
      <c r="V55" s="150"/>
      <c r="W55" s="151"/>
      <c r="X55" s="151"/>
      <c r="Y55" s="807" t="s">
        <v>217</v>
      </c>
      <c r="Z55" s="798"/>
      <c r="AA55" s="799"/>
      <c r="AB55" s="150"/>
      <c r="AC55" s="150"/>
      <c r="AD55" s="150"/>
      <c r="AE55" s="150"/>
      <c r="AF55" s="150"/>
      <c r="AG55" s="150"/>
      <c r="AH55" s="150"/>
      <c r="AI55" s="150"/>
      <c r="AJ55" s="150"/>
      <c r="AK55" s="150"/>
      <c r="AL55" s="150"/>
      <c r="AM55" s="150"/>
      <c r="AN55" s="150"/>
      <c r="AO55" s="150"/>
      <c r="AP55" s="150"/>
      <c r="AQ55" s="150"/>
      <c r="AR55" s="150"/>
      <c r="AS55" s="150"/>
      <c r="AT55" s="152"/>
      <c r="AU55" s="152"/>
      <c r="AV55" s="152"/>
      <c r="AW55" s="152"/>
      <c r="AX55" s="152"/>
      <c r="AY55" s="152"/>
      <c r="AZ55" s="152"/>
      <c r="BA55" s="152"/>
      <c r="BB55" s="152"/>
      <c r="BC55" s="152"/>
      <c r="BD55" s="152"/>
      <c r="BE55" s="150"/>
    </row>
    <row r="56" spans="1:57" ht="33" customHeight="1">
      <c r="A56" s="808"/>
      <c r="B56" s="798"/>
      <c r="C56" s="798"/>
      <c r="D56" s="799"/>
      <c r="E56" s="808" t="s">
        <v>218</v>
      </c>
      <c r="F56" s="798"/>
      <c r="G56" s="798"/>
      <c r="H56" s="798"/>
      <c r="I56" s="799"/>
      <c r="J56" s="809" t="s">
        <v>219</v>
      </c>
      <c r="K56" s="798"/>
      <c r="L56" s="798"/>
      <c r="M56" s="798"/>
      <c r="N56" s="799"/>
      <c r="O56" s="150"/>
      <c r="P56" s="150"/>
      <c r="Q56" s="809" t="s">
        <v>220</v>
      </c>
      <c r="R56" s="798"/>
      <c r="S56" s="798"/>
      <c r="T56" s="798"/>
      <c r="U56" s="799"/>
      <c r="V56" s="150"/>
      <c r="W56" s="153"/>
      <c r="X56" s="153"/>
      <c r="Y56" s="809" t="s">
        <v>192</v>
      </c>
      <c r="Z56" s="798"/>
      <c r="AA56" s="799"/>
      <c r="AB56" s="150"/>
      <c r="AC56" s="150"/>
      <c r="AD56" s="150"/>
      <c r="AE56" s="150"/>
      <c r="AF56" s="150"/>
      <c r="AG56" s="150"/>
      <c r="AH56" s="150"/>
      <c r="AI56" s="150"/>
      <c r="AJ56" s="150"/>
      <c r="AK56" s="150"/>
      <c r="AL56" s="150"/>
      <c r="AM56" s="150"/>
      <c r="AN56" s="150"/>
      <c r="AO56" s="150"/>
      <c r="AP56" s="150"/>
      <c r="AQ56" s="150"/>
      <c r="AR56" s="150"/>
      <c r="AS56" s="150"/>
      <c r="AT56" s="152"/>
      <c r="AU56" s="152"/>
      <c r="AV56" s="152"/>
      <c r="AW56" s="152"/>
      <c r="AX56" s="152"/>
      <c r="AY56" s="152"/>
      <c r="AZ56" s="152"/>
      <c r="BA56" s="152"/>
      <c r="BB56" s="152"/>
      <c r="BC56" s="152"/>
      <c r="BD56" s="152"/>
      <c r="BE56" s="150"/>
    </row>
    <row r="57" spans="1:57" ht="12.75" customHeight="1">
      <c r="A57" s="1"/>
      <c r="B57" s="1"/>
      <c r="C57" s="1"/>
      <c r="D57" s="1"/>
      <c r="E57" s="1"/>
      <c r="F57" s="134"/>
      <c r="G57" s="135"/>
      <c r="H57" s="136"/>
      <c r="I57" s="137"/>
      <c r="J57" s="138"/>
      <c r="K57" s="139"/>
      <c r="L57" s="138"/>
      <c r="M57" s="138"/>
      <c r="N57" s="139"/>
      <c r="O57" s="139"/>
      <c r="P57" s="139"/>
      <c r="Q57" s="139"/>
      <c r="R57" s="139"/>
      <c r="S57" s="139"/>
      <c r="T57" s="140"/>
      <c r="U57" s="140"/>
      <c r="V57" s="140"/>
      <c r="W57" s="140"/>
      <c r="X57" s="140"/>
      <c r="Y57" s="797"/>
      <c r="Z57" s="798"/>
      <c r="AA57" s="798"/>
      <c r="AB57" s="799"/>
      <c r="AC57" s="4"/>
      <c r="AD57" s="4"/>
      <c r="AE57" s="4"/>
      <c r="AF57" s="4"/>
      <c r="AG57" s="4"/>
      <c r="AH57" s="4"/>
      <c r="AI57" s="4"/>
      <c r="AJ57" s="4"/>
      <c r="AK57" s="4"/>
      <c r="AL57" s="4"/>
      <c r="AM57" s="4"/>
      <c r="AN57" s="4"/>
      <c r="AO57" s="4"/>
      <c r="AP57" s="4"/>
      <c r="AQ57" s="4"/>
      <c r="AR57" s="4"/>
      <c r="AS57" s="4"/>
      <c r="AT57" s="5"/>
      <c r="AU57" s="5"/>
      <c r="AV57" s="5"/>
      <c r="AW57" s="5"/>
      <c r="AX57" s="5"/>
      <c r="AY57" s="5"/>
      <c r="AZ57" s="5"/>
      <c r="BA57" s="5"/>
      <c r="BB57" s="5"/>
      <c r="BC57" s="5"/>
      <c r="BD57" s="5"/>
      <c r="BE57" s="4"/>
    </row>
    <row r="58" spans="1:57" ht="12.75" customHeight="1">
      <c r="A58" s="1"/>
      <c r="B58" s="1"/>
      <c r="C58" s="1"/>
      <c r="D58" s="1"/>
      <c r="E58" s="1"/>
      <c r="F58" s="134"/>
      <c r="G58" s="135"/>
      <c r="H58" s="136"/>
      <c r="I58" s="137"/>
      <c r="J58" s="138"/>
      <c r="K58" s="139"/>
      <c r="L58" s="138"/>
      <c r="M58" s="138"/>
      <c r="N58" s="139"/>
      <c r="O58" s="139"/>
      <c r="P58" s="139"/>
      <c r="Q58" s="139"/>
      <c r="R58" s="139"/>
      <c r="S58" s="139"/>
      <c r="T58" s="140"/>
      <c r="U58" s="140"/>
      <c r="V58" s="140"/>
      <c r="W58" s="154"/>
      <c r="X58" s="154"/>
      <c r="Y58" s="155"/>
      <c r="Z58" s="155"/>
      <c r="AA58" s="155"/>
      <c r="AB58" s="155"/>
      <c r="AC58" s="4"/>
      <c r="AD58" s="4"/>
      <c r="AE58" s="4"/>
      <c r="AF58" s="4"/>
      <c r="AG58" s="4"/>
      <c r="AH58" s="4"/>
      <c r="AI58" s="4"/>
      <c r="AJ58" s="4"/>
      <c r="AK58" s="4"/>
      <c r="AL58" s="4"/>
      <c r="AM58" s="4"/>
      <c r="AN58" s="4"/>
      <c r="AO58" s="4"/>
      <c r="AP58" s="4"/>
      <c r="AQ58" s="4"/>
      <c r="AR58" s="4"/>
      <c r="AS58" s="4"/>
      <c r="AT58" s="5"/>
      <c r="AU58" s="5"/>
      <c r="AV58" s="5"/>
      <c r="AW58" s="5"/>
      <c r="AX58" s="5"/>
      <c r="AY58" s="5"/>
      <c r="AZ58" s="5"/>
      <c r="BA58" s="5"/>
      <c r="BB58" s="5"/>
      <c r="BC58" s="5"/>
      <c r="BD58" s="5"/>
      <c r="BE58" s="4"/>
    </row>
    <row r="59" spans="1:57" ht="12.75" customHeight="1">
      <c r="A59" s="1"/>
      <c r="B59" s="1"/>
      <c r="C59" s="1"/>
      <c r="D59" s="1"/>
      <c r="E59" s="1"/>
      <c r="F59" s="134"/>
      <c r="G59" s="135"/>
      <c r="H59" s="136"/>
      <c r="I59" s="137"/>
      <c r="J59" s="138"/>
      <c r="K59" s="139"/>
      <c r="L59" s="138"/>
      <c r="M59" s="138"/>
      <c r="N59" s="139"/>
      <c r="O59" s="139"/>
      <c r="P59" s="139"/>
      <c r="Q59" s="139"/>
      <c r="R59" s="139"/>
      <c r="S59" s="139"/>
      <c r="T59" s="140"/>
      <c r="U59" s="140"/>
      <c r="V59" s="140"/>
      <c r="W59" s="154"/>
      <c r="X59" s="154"/>
      <c r="Y59" s="155"/>
      <c r="Z59" s="155"/>
      <c r="AA59" s="155"/>
      <c r="AB59" s="155"/>
      <c r="AC59" s="4"/>
      <c r="AD59" s="4"/>
      <c r="AE59" s="4"/>
      <c r="AF59" s="4"/>
      <c r="AG59" s="4"/>
      <c r="AH59" s="4"/>
      <c r="AI59" s="4"/>
      <c r="AJ59" s="4"/>
      <c r="AK59" s="4"/>
      <c r="AL59" s="4"/>
      <c r="AM59" s="4"/>
      <c r="AN59" s="4"/>
      <c r="AO59" s="4"/>
      <c r="AP59" s="4"/>
      <c r="AQ59" s="4"/>
      <c r="AR59" s="4"/>
      <c r="AS59" s="4"/>
      <c r="AT59" s="5"/>
      <c r="AU59" s="5"/>
      <c r="AV59" s="5"/>
      <c r="AW59" s="5"/>
      <c r="AX59" s="5"/>
      <c r="AY59" s="5"/>
      <c r="AZ59" s="5"/>
      <c r="BA59" s="5"/>
      <c r="BB59" s="5"/>
      <c r="BC59" s="5"/>
      <c r="BD59" s="5"/>
      <c r="BE59" s="4"/>
    </row>
    <row r="60" spans="1:57" ht="12.75" customHeight="1">
      <c r="A60" s="1"/>
      <c r="B60" s="1"/>
      <c r="C60" s="1"/>
      <c r="D60" s="1"/>
      <c r="E60" s="1"/>
      <c r="F60" s="134"/>
      <c r="G60" s="135"/>
      <c r="H60" s="136"/>
      <c r="I60" s="137"/>
      <c r="J60" s="138"/>
      <c r="K60" s="139"/>
      <c r="L60" s="138"/>
      <c r="M60" s="138"/>
      <c r="N60" s="139"/>
      <c r="O60" s="139"/>
      <c r="P60" s="139"/>
      <c r="Q60" s="139"/>
      <c r="R60" s="139"/>
      <c r="S60" s="139"/>
      <c r="T60" s="140"/>
      <c r="U60" s="140"/>
      <c r="V60" s="140"/>
      <c r="W60" s="154"/>
      <c r="X60" s="154"/>
      <c r="Y60" s="155"/>
      <c r="Z60" s="155"/>
      <c r="AA60" s="155"/>
      <c r="AB60" s="155"/>
      <c r="AC60" s="4"/>
      <c r="AD60" s="4"/>
      <c r="AE60" s="4"/>
      <c r="AF60" s="4"/>
      <c r="AG60" s="4"/>
      <c r="AH60" s="4"/>
      <c r="AI60" s="4"/>
      <c r="AJ60" s="4"/>
      <c r="AK60" s="4"/>
      <c r="AL60" s="4"/>
      <c r="AM60" s="4"/>
      <c r="AN60" s="4"/>
      <c r="AO60" s="4"/>
      <c r="AP60" s="4"/>
      <c r="AQ60" s="4"/>
      <c r="AR60" s="4"/>
      <c r="AS60" s="4"/>
      <c r="AT60" s="5"/>
      <c r="AU60" s="5"/>
      <c r="AV60" s="5"/>
      <c r="AW60" s="5"/>
      <c r="AX60" s="5"/>
      <c r="AY60" s="5"/>
      <c r="AZ60" s="5"/>
      <c r="BA60" s="5"/>
      <c r="BB60" s="5"/>
      <c r="BC60" s="5"/>
      <c r="BD60" s="5"/>
      <c r="BE60" s="4"/>
    </row>
    <row r="61" spans="1:57" ht="12.75" customHeight="1">
      <c r="A61" s="1"/>
      <c r="B61" s="1"/>
      <c r="C61" s="1"/>
      <c r="D61" s="1"/>
      <c r="E61" s="1"/>
      <c r="F61" s="134"/>
      <c r="G61" s="135"/>
      <c r="H61" s="136"/>
      <c r="I61" s="137"/>
      <c r="J61" s="138"/>
      <c r="K61" s="139"/>
      <c r="L61" s="138"/>
      <c r="M61" s="138"/>
      <c r="N61" s="139"/>
      <c r="O61" s="139"/>
      <c r="P61" s="139"/>
      <c r="Q61" s="139"/>
      <c r="R61" s="139"/>
      <c r="S61" s="139"/>
      <c r="T61" s="140"/>
      <c r="U61" s="140"/>
      <c r="V61" s="140"/>
      <c r="W61" s="154"/>
      <c r="X61" s="154"/>
      <c r="Y61" s="155"/>
      <c r="Z61" s="155"/>
      <c r="AA61" s="155"/>
      <c r="AB61" s="155"/>
      <c r="AC61" s="4"/>
      <c r="AD61" s="4"/>
      <c r="AE61" s="4"/>
      <c r="AF61" s="4"/>
      <c r="AG61" s="4"/>
      <c r="AH61" s="4"/>
      <c r="AI61" s="4"/>
      <c r="AJ61" s="4"/>
      <c r="AK61" s="4"/>
      <c r="AL61" s="4"/>
      <c r="AM61" s="4"/>
      <c r="AN61" s="4"/>
      <c r="AO61" s="4"/>
      <c r="AP61" s="4"/>
      <c r="AQ61" s="4"/>
      <c r="AR61" s="4"/>
      <c r="AS61" s="4"/>
      <c r="AT61" s="5"/>
      <c r="AU61" s="5"/>
      <c r="AV61" s="5"/>
      <c r="AW61" s="5"/>
      <c r="AX61" s="5"/>
      <c r="AY61" s="5"/>
      <c r="AZ61" s="5"/>
      <c r="BA61" s="5"/>
      <c r="BB61" s="5"/>
      <c r="BC61" s="5"/>
      <c r="BD61" s="5"/>
      <c r="BE61" s="4"/>
    </row>
    <row r="62" spans="1:57" ht="12.75" customHeight="1">
      <c r="A62" s="1"/>
      <c r="B62" s="1"/>
      <c r="C62" s="1"/>
      <c r="D62" s="1"/>
      <c r="E62" s="1"/>
      <c r="F62" s="134"/>
      <c r="G62" s="135"/>
      <c r="H62" s="136"/>
      <c r="I62" s="137"/>
      <c r="J62" s="138"/>
      <c r="K62" s="139"/>
      <c r="L62" s="138"/>
      <c r="M62" s="138"/>
      <c r="N62" s="139"/>
      <c r="O62" s="139"/>
      <c r="P62" s="139"/>
      <c r="Q62" s="139"/>
      <c r="R62" s="139"/>
      <c r="S62" s="139"/>
      <c r="T62" s="140"/>
      <c r="U62" s="140"/>
      <c r="V62" s="140"/>
      <c r="W62" s="140"/>
      <c r="X62" s="140"/>
      <c r="Y62" s="141"/>
      <c r="Z62" s="141"/>
      <c r="AA62" s="141"/>
      <c r="AB62" s="141"/>
      <c r="AC62" s="4"/>
      <c r="AD62" s="4"/>
      <c r="AE62" s="4"/>
      <c r="AF62" s="4"/>
      <c r="AG62" s="4"/>
      <c r="AH62" s="4"/>
      <c r="AI62" s="4"/>
      <c r="AJ62" s="4"/>
      <c r="AK62" s="4"/>
      <c r="AL62" s="4"/>
      <c r="AM62" s="4"/>
      <c r="AN62" s="4"/>
      <c r="AO62" s="4"/>
      <c r="AP62" s="4"/>
      <c r="AQ62" s="4"/>
      <c r="AR62" s="4"/>
      <c r="AS62" s="4"/>
      <c r="AT62" s="5"/>
      <c r="AU62" s="5"/>
      <c r="AV62" s="5"/>
      <c r="AW62" s="5"/>
      <c r="AX62" s="5"/>
      <c r="AY62" s="5"/>
      <c r="AZ62" s="5"/>
      <c r="BA62" s="5"/>
      <c r="BB62" s="5"/>
      <c r="BC62" s="5"/>
      <c r="BD62" s="5"/>
      <c r="BE62" s="4"/>
    </row>
    <row r="63" spans="1:57" ht="12.75" customHeight="1">
      <c r="A63" s="1"/>
      <c r="B63" s="1"/>
      <c r="C63" s="1"/>
      <c r="D63" s="1"/>
      <c r="E63" s="1"/>
      <c r="F63" s="134"/>
      <c r="G63" s="135"/>
      <c r="H63" s="136"/>
      <c r="I63" s="137"/>
      <c r="J63" s="138"/>
      <c r="K63" s="139"/>
      <c r="L63" s="138"/>
      <c r="M63" s="138"/>
      <c r="N63" s="139"/>
      <c r="O63" s="139"/>
      <c r="P63" s="139"/>
      <c r="Q63" s="139"/>
      <c r="R63" s="139"/>
      <c r="S63" s="139"/>
      <c r="T63" s="140"/>
      <c r="U63" s="140"/>
      <c r="V63" s="140"/>
      <c r="W63" s="140"/>
      <c r="X63" s="140"/>
      <c r="Y63" s="141"/>
      <c r="Z63" s="141"/>
      <c r="AA63" s="141"/>
      <c r="AB63" s="141"/>
      <c r="AC63" s="4"/>
      <c r="AD63" s="4"/>
      <c r="AE63" s="4"/>
      <c r="AF63" s="4"/>
      <c r="AG63" s="4"/>
      <c r="AH63" s="4"/>
      <c r="AI63" s="4"/>
      <c r="AJ63" s="4"/>
      <c r="AK63" s="4"/>
      <c r="AL63" s="4"/>
      <c r="AM63" s="4"/>
      <c r="AN63" s="4"/>
      <c r="AO63" s="4"/>
      <c r="AP63" s="4"/>
      <c r="AQ63" s="4"/>
      <c r="AR63" s="4"/>
      <c r="AS63" s="4"/>
      <c r="AT63" s="5"/>
      <c r="AU63" s="5"/>
      <c r="AV63" s="5"/>
      <c r="AW63" s="5"/>
      <c r="AX63" s="5"/>
      <c r="AY63" s="5"/>
      <c r="AZ63" s="5"/>
      <c r="BA63" s="5"/>
      <c r="BB63" s="5"/>
      <c r="BC63" s="5"/>
      <c r="BD63" s="5"/>
      <c r="BE63" s="4"/>
    </row>
    <row r="64" spans="1:57" ht="12.75" customHeight="1">
      <c r="A64" s="1"/>
      <c r="B64" s="1"/>
      <c r="C64" s="1"/>
      <c r="D64" s="1"/>
      <c r="E64" s="1"/>
      <c r="F64" s="134"/>
      <c r="G64" s="135"/>
      <c r="H64" s="136"/>
      <c r="I64" s="137"/>
      <c r="J64" s="138"/>
      <c r="K64" s="139"/>
      <c r="L64" s="138"/>
      <c r="M64" s="138"/>
      <c r="N64" s="139"/>
      <c r="O64" s="139"/>
      <c r="P64" s="139"/>
      <c r="Q64" s="139"/>
      <c r="R64" s="139"/>
      <c r="S64" s="139"/>
      <c r="T64" s="140"/>
      <c r="U64" s="140"/>
      <c r="V64" s="140"/>
      <c r="W64" s="140"/>
      <c r="X64" s="140"/>
      <c r="Y64" s="141"/>
      <c r="Z64" s="141"/>
      <c r="AA64" s="141"/>
      <c r="AB64" s="141"/>
      <c r="AC64" s="4"/>
      <c r="AD64" s="4"/>
      <c r="AE64" s="4"/>
      <c r="AF64" s="4"/>
      <c r="AG64" s="4"/>
      <c r="AH64" s="4"/>
      <c r="AI64" s="4"/>
      <c r="AJ64" s="4"/>
      <c r="AK64" s="4"/>
      <c r="AL64" s="4"/>
      <c r="AM64" s="4"/>
      <c r="AN64" s="4"/>
      <c r="AO64" s="4"/>
      <c r="AP64" s="4"/>
      <c r="AQ64" s="4"/>
      <c r="AR64" s="4"/>
      <c r="AS64" s="4"/>
      <c r="AT64" s="5"/>
      <c r="AU64" s="5"/>
      <c r="AV64" s="5"/>
      <c r="AW64" s="5"/>
      <c r="AX64" s="5"/>
      <c r="AY64" s="5"/>
      <c r="AZ64" s="5"/>
      <c r="BA64" s="5"/>
      <c r="BB64" s="5"/>
      <c r="BC64" s="5"/>
      <c r="BD64" s="5"/>
      <c r="BE64" s="4"/>
    </row>
    <row r="65" spans="1:57" ht="12.75" customHeight="1">
      <c r="A65" s="1"/>
      <c r="B65" s="1"/>
      <c r="C65" s="1"/>
      <c r="D65" s="1"/>
      <c r="E65" s="1"/>
      <c r="F65" s="134"/>
      <c r="G65" s="135"/>
      <c r="H65" s="136"/>
      <c r="I65" s="137"/>
      <c r="J65" s="138"/>
      <c r="K65" s="139"/>
      <c r="L65" s="138"/>
      <c r="M65" s="138"/>
      <c r="N65" s="139"/>
      <c r="O65" s="139"/>
      <c r="P65" s="139"/>
      <c r="Q65" s="139"/>
      <c r="R65" s="139"/>
      <c r="S65" s="139"/>
      <c r="T65" s="140"/>
      <c r="U65" s="140"/>
      <c r="V65" s="140"/>
      <c r="W65" s="140"/>
      <c r="X65" s="140"/>
      <c r="Y65" s="141"/>
      <c r="Z65" s="141"/>
      <c r="AA65" s="141"/>
      <c r="AB65" s="141"/>
      <c r="AC65" s="4"/>
      <c r="AD65" s="4"/>
      <c r="AE65" s="4"/>
      <c r="AF65" s="4"/>
      <c r="AG65" s="4"/>
      <c r="AH65" s="4"/>
      <c r="AI65" s="4"/>
      <c r="AJ65" s="4"/>
      <c r="AK65" s="4"/>
      <c r="AL65" s="4"/>
      <c r="AM65" s="4"/>
      <c r="AN65" s="4"/>
      <c r="AO65" s="4"/>
      <c r="AP65" s="4"/>
      <c r="AQ65" s="4"/>
      <c r="AR65" s="4"/>
      <c r="AS65" s="4"/>
      <c r="AT65" s="5"/>
      <c r="AU65" s="5"/>
      <c r="AV65" s="5"/>
      <c r="AW65" s="5"/>
      <c r="AX65" s="5"/>
      <c r="AY65" s="5"/>
      <c r="AZ65" s="5"/>
      <c r="BA65" s="5"/>
      <c r="BB65" s="5"/>
      <c r="BC65" s="5"/>
      <c r="BD65" s="5"/>
      <c r="BE65" s="4"/>
    </row>
    <row r="66" spans="1:57" ht="12.75" customHeight="1">
      <c r="A66" s="1"/>
      <c r="B66" s="1"/>
      <c r="C66" s="1"/>
      <c r="D66" s="1"/>
      <c r="E66" s="1"/>
      <c r="F66" s="134"/>
      <c r="G66" s="135"/>
      <c r="H66" s="136"/>
      <c r="I66" s="137"/>
      <c r="J66" s="138"/>
      <c r="K66" s="139"/>
      <c r="L66" s="138"/>
      <c r="M66" s="138"/>
      <c r="N66" s="139"/>
      <c r="O66" s="139"/>
      <c r="P66" s="139"/>
      <c r="Q66" s="139"/>
      <c r="R66" s="139"/>
      <c r="S66" s="139"/>
      <c r="T66" s="140"/>
      <c r="U66" s="140"/>
      <c r="V66" s="140"/>
      <c r="W66" s="140"/>
      <c r="X66" s="140"/>
      <c r="Y66" s="141"/>
      <c r="Z66" s="141"/>
      <c r="AA66" s="141"/>
      <c r="AB66" s="141"/>
      <c r="AC66" s="4"/>
      <c r="AD66" s="4"/>
      <c r="AE66" s="4"/>
      <c r="AF66" s="4"/>
      <c r="AG66" s="4"/>
      <c r="AH66" s="4"/>
      <c r="AI66" s="4"/>
      <c r="AJ66" s="4"/>
      <c r="AK66" s="4"/>
      <c r="AL66" s="4"/>
      <c r="AM66" s="4"/>
      <c r="AN66" s="4"/>
      <c r="AO66" s="4"/>
      <c r="AP66" s="4"/>
      <c r="AQ66" s="4"/>
      <c r="AR66" s="4"/>
      <c r="AS66" s="4"/>
      <c r="AT66" s="5"/>
      <c r="AU66" s="5"/>
      <c r="AV66" s="5"/>
      <c r="AW66" s="5"/>
      <c r="AX66" s="5"/>
      <c r="AY66" s="5"/>
      <c r="AZ66" s="5"/>
      <c r="BA66" s="5"/>
      <c r="BB66" s="5"/>
      <c r="BC66" s="5"/>
      <c r="BD66" s="5"/>
      <c r="BE66" s="4"/>
    </row>
    <row r="67" spans="1:57" ht="12.75" customHeight="1">
      <c r="A67" s="1"/>
      <c r="B67" s="1"/>
      <c r="C67" s="1"/>
      <c r="D67" s="1"/>
      <c r="E67" s="1"/>
      <c r="F67" s="134"/>
      <c r="G67" s="135"/>
      <c r="H67" s="136"/>
      <c r="I67" s="137"/>
      <c r="J67" s="138"/>
      <c r="K67" s="139"/>
      <c r="L67" s="138"/>
      <c r="M67" s="138"/>
      <c r="N67" s="139"/>
      <c r="O67" s="139"/>
      <c r="P67" s="139"/>
      <c r="Q67" s="139"/>
      <c r="R67" s="139"/>
      <c r="S67" s="139"/>
      <c r="T67" s="140"/>
      <c r="U67" s="140"/>
      <c r="V67" s="140"/>
      <c r="W67" s="140"/>
      <c r="X67" s="140"/>
      <c r="Y67" s="141"/>
      <c r="Z67" s="141"/>
      <c r="AA67" s="141"/>
      <c r="AB67" s="141"/>
      <c r="AC67" s="4"/>
      <c r="AD67" s="4"/>
      <c r="AE67" s="4"/>
      <c r="AF67" s="4"/>
      <c r="AG67" s="4"/>
      <c r="AH67" s="4"/>
      <c r="AI67" s="4"/>
      <c r="AJ67" s="4"/>
      <c r="AK67" s="4"/>
      <c r="AL67" s="4"/>
      <c r="AM67" s="4"/>
      <c r="AN67" s="4"/>
      <c r="AO67" s="4"/>
      <c r="AP67" s="4"/>
      <c r="AQ67" s="4"/>
      <c r="AR67" s="4"/>
      <c r="AS67" s="4"/>
      <c r="AT67" s="5"/>
      <c r="AU67" s="5"/>
      <c r="AV67" s="5"/>
      <c r="AW67" s="5"/>
      <c r="AX67" s="5"/>
      <c r="AY67" s="5"/>
      <c r="AZ67" s="5"/>
      <c r="BA67" s="5"/>
      <c r="BB67" s="5"/>
      <c r="BC67" s="5"/>
      <c r="BD67" s="5"/>
      <c r="BE67" s="4"/>
    </row>
    <row r="68" spans="1:57" ht="12.75" customHeight="1">
      <c r="A68" s="1"/>
      <c r="B68" s="1"/>
      <c r="C68" s="1"/>
      <c r="D68" s="1"/>
      <c r="E68" s="1"/>
      <c r="F68" s="134"/>
      <c r="G68" s="135"/>
      <c r="H68" s="136"/>
      <c r="I68" s="137"/>
      <c r="J68" s="138"/>
      <c r="K68" s="139"/>
      <c r="L68" s="138"/>
      <c r="M68" s="138"/>
      <c r="N68" s="139"/>
      <c r="O68" s="139"/>
      <c r="P68" s="139"/>
      <c r="Q68" s="139"/>
      <c r="R68" s="139"/>
      <c r="S68" s="139"/>
      <c r="T68" s="140"/>
      <c r="U68" s="140"/>
      <c r="V68" s="140"/>
      <c r="W68" s="140"/>
      <c r="X68" s="140"/>
      <c r="Y68" s="141"/>
      <c r="Z68" s="141"/>
      <c r="AA68" s="141"/>
      <c r="AB68" s="141"/>
      <c r="AC68" s="4"/>
      <c r="AD68" s="4"/>
      <c r="AE68" s="4"/>
      <c r="AF68" s="4"/>
      <c r="AG68" s="4"/>
      <c r="AH68" s="4"/>
      <c r="AI68" s="4"/>
      <c r="AJ68" s="4"/>
      <c r="AK68" s="4"/>
      <c r="AL68" s="4"/>
      <c r="AM68" s="4"/>
      <c r="AN68" s="4"/>
      <c r="AO68" s="4"/>
      <c r="AP68" s="4"/>
      <c r="AQ68" s="4"/>
      <c r="AR68" s="4"/>
      <c r="AS68" s="4"/>
      <c r="AT68" s="5"/>
      <c r="AU68" s="5"/>
      <c r="AV68" s="5"/>
      <c r="AW68" s="5"/>
      <c r="AX68" s="5"/>
      <c r="AY68" s="5"/>
      <c r="AZ68" s="5"/>
      <c r="BA68" s="5"/>
      <c r="BB68" s="5"/>
      <c r="BC68" s="5"/>
      <c r="BD68" s="5"/>
      <c r="BE68" s="4"/>
    </row>
    <row r="69" spans="1:57" ht="12.75" customHeight="1">
      <c r="A69" s="1"/>
      <c r="B69" s="1"/>
      <c r="C69" s="1"/>
      <c r="D69" s="1"/>
      <c r="E69" s="1"/>
      <c r="F69" s="134"/>
      <c r="G69" s="135"/>
      <c r="H69" s="136"/>
      <c r="I69" s="137"/>
      <c r="J69" s="138"/>
      <c r="K69" s="139"/>
      <c r="L69" s="138"/>
      <c r="M69" s="138"/>
      <c r="N69" s="139"/>
      <c r="O69" s="139"/>
      <c r="P69" s="139"/>
      <c r="Q69" s="139"/>
      <c r="R69" s="139"/>
      <c r="S69" s="139"/>
      <c r="T69" s="140"/>
      <c r="U69" s="140"/>
      <c r="V69" s="140"/>
      <c r="W69" s="140"/>
      <c r="X69" s="140"/>
      <c r="Y69" s="141"/>
      <c r="Z69" s="141"/>
      <c r="AA69" s="141"/>
      <c r="AB69" s="141"/>
      <c r="AC69" s="4"/>
      <c r="AD69" s="4"/>
      <c r="AE69" s="4"/>
      <c r="AF69" s="4"/>
      <c r="AG69" s="4"/>
      <c r="AH69" s="4"/>
      <c r="AI69" s="4"/>
      <c r="AJ69" s="4"/>
      <c r="AK69" s="4"/>
      <c r="AL69" s="4"/>
      <c r="AM69" s="4"/>
      <c r="AN69" s="4"/>
      <c r="AO69" s="4"/>
      <c r="AP69" s="4"/>
      <c r="AQ69" s="4"/>
      <c r="AR69" s="4"/>
      <c r="AS69" s="4"/>
      <c r="AT69" s="5"/>
      <c r="AU69" s="5"/>
      <c r="AV69" s="5"/>
      <c r="AW69" s="5"/>
      <c r="AX69" s="5"/>
      <c r="AY69" s="5"/>
      <c r="AZ69" s="5"/>
      <c r="BA69" s="5"/>
      <c r="BB69" s="5"/>
      <c r="BC69" s="5"/>
      <c r="BD69" s="5"/>
      <c r="BE69" s="4"/>
    </row>
    <row r="70" spans="1:57" ht="12.75" customHeight="1">
      <c r="A70" s="1"/>
      <c r="B70" s="1"/>
      <c r="C70" s="1"/>
      <c r="D70" s="1"/>
      <c r="E70" s="1"/>
      <c r="F70" s="134"/>
      <c r="G70" s="135"/>
      <c r="H70" s="136"/>
      <c r="I70" s="137"/>
      <c r="J70" s="138"/>
      <c r="K70" s="139"/>
      <c r="L70" s="138"/>
      <c r="M70" s="138"/>
      <c r="N70" s="139"/>
      <c r="O70" s="139"/>
      <c r="P70" s="139"/>
      <c r="Q70" s="139"/>
      <c r="R70" s="139"/>
      <c r="S70" s="139"/>
      <c r="T70" s="140"/>
      <c r="U70" s="140"/>
      <c r="V70" s="140"/>
      <c r="W70" s="140"/>
      <c r="X70" s="140"/>
      <c r="Y70" s="141"/>
      <c r="Z70" s="141"/>
      <c r="AA70" s="141"/>
      <c r="AB70" s="141"/>
      <c r="AC70" s="4"/>
      <c r="AD70" s="4"/>
      <c r="AE70" s="4"/>
      <c r="AF70" s="4"/>
      <c r="AG70" s="4"/>
      <c r="AH70" s="4"/>
      <c r="AI70" s="4"/>
      <c r="AJ70" s="4"/>
      <c r="AK70" s="4"/>
      <c r="AL70" s="4"/>
      <c r="AM70" s="4"/>
      <c r="AN70" s="4"/>
      <c r="AO70" s="4"/>
      <c r="AP70" s="4"/>
      <c r="AQ70" s="4"/>
      <c r="AR70" s="4"/>
      <c r="AS70" s="4"/>
      <c r="AT70" s="5"/>
      <c r="AU70" s="5"/>
      <c r="AV70" s="5"/>
      <c r="AW70" s="5"/>
      <c r="AX70" s="5"/>
      <c r="AY70" s="5"/>
      <c r="AZ70" s="5"/>
      <c r="BA70" s="5"/>
      <c r="BB70" s="5"/>
      <c r="BC70" s="5"/>
      <c r="BD70" s="5"/>
      <c r="BE70" s="4"/>
    </row>
    <row r="71" spans="1:57" ht="12.75" customHeight="1">
      <c r="A71" s="1"/>
      <c r="B71" s="1"/>
      <c r="C71" s="1"/>
      <c r="D71" s="1"/>
      <c r="E71" s="1"/>
      <c r="F71" s="134"/>
      <c r="G71" s="135"/>
      <c r="H71" s="136"/>
      <c r="I71" s="137"/>
      <c r="J71" s="138"/>
      <c r="K71" s="139"/>
      <c r="L71" s="138"/>
      <c r="M71" s="138"/>
      <c r="N71" s="139"/>
      <c r="O71" s="139"/>
      <c r="P71" s="139"/>
      <c r="Q71" s="139"/>
      <c r="R71" s="139"/>
      <c r="S71" s="139"/>
      <c r="T71" s="140"/>
      <c r="U71" s="140"/>
      <c r="V71" s="140"/>
      <c r="W71" s="140"/>
      <c r="X71" s="140"/>
      <c r="Y71" s="141"/>
      <c r="Z71" s="141"/>
      <c r="AA71" s="141"/>
      <c r="AB71" s="141"/>
      <c r="AC71" s="4"/>
      <c r="AD71" s="4"/>
      <c r="AE71" s="4"/>
      <c r="AF71" s="4"/>
      <c r="AG71" s="4"/>
      <c r="AH71" s="4"/>
      <c r="AI71" s="4"/>
      <c r="AJ71" s="4"/>
      <c r="AK71" s="4"/>
      <c r="AL71" s="4"/>
      <c r="AM71" s="4"/>
      <c r="AN71" s="4"/>
      <c r="AO71" s="4"/>
      <c r="AP71" s="4"/>
      <c r="AQ71" s="4"/>
      <c r="AR71" s="4"/>
      <c r="AS71" s="4"/>
      <c r="AT71" s="5"/>
      <c r="AU71" s="5"/>
      <c r="AV71" s="5"/>
      <c r="AW71" s="5"/>
      <c r="AX71" s="5"/>
      <c r="AY71" s="5"/>
      <c r="AZ71" s="5"/>
      <c r="BA71" s="5"/>
      <c r="BB71" s="5"/>
      <c r="BC71" s="5"/>
      <c r="BD71" s="5"/>
      <c r="BE71" s="4"/>
    </row>
    <row r="72" spans="1:57" ht="12.75" customHeight="1">
      <c r="A72" s="1"/>
      <c r="B72" s="1"/>
      <c r="C72" s="1"/>
      <c r="D72" s="1"/>
      <c r="E72" s="1"/>
      <c r="F72" s="134"/>
      <c r="G72" s="135"/>
      <c r="H72" s="136"/>
      <c r="I72" s="137"/>
      <c r="J72" s="138"/>
      <c r="K72" s="139"/>
      <c r="L72" s="138"/>
      <c r="M72" s="138"/>
      <c r="N72" s="139"/>
      <c r="O72" s="139"/>
      <c r="P72" s="139"/>
      <c r="Q72" s="139"/>
      <c r="R72" s="139"/>
      <c r="S72" s="139"/>
      <c r="T72" s="140"/>
      <c r="U72" s="140"/>
      <c r="V72" s="140"/>
      <c r="W72" s="140"/>
      <c r="X72" s="140"/>
      <c r="Y72" s="141"/>
      <c r="Z72" s="141"/>
      <c r="AA72" s="141"/>
      <c r="AB72" s="141"/>
      <c r="AC72" s="4"/>
      <c r="AD72" s="4"/>
      <c r="AE72" s="4"/>
      <c r="AF72" s="4"/>
      <c r="AG72" s="4"/>
      <c r="AH72" s="4"/>
      <c r="AI72" s="4"/>
      <c r="AJ72" s="4"/>
      <c r="AK72" s="4"/>
      <c r="AL72" s="4"/>
      <c r="AM72" s="4"/>
      <c r="AN72" s="4"/>
      <c r="AO72" s="4"/>
      <c r="AP72" s="4"/>
      <c r="AQ72" s="4"/>
      <c r="AR72" s="4"/>
      <c r="AS72" s="4"/>
      <c r="AT72" s="5"/>
      <c r="AU72" s="5"/>
      <c r="AV72" s="5"/>
      <c r="AW72" s="5"/>
      <c r="AX72" s="5"/>
      <c r="AY72" s="5"/>
      <c r="AZ72" s="5"/>
      <c r="BA72" s="5"/>
      <c r="BB72" s="5"/>
      <c r="BC72" s="5"/>
      <c r="BD72" s="5"/>
      <c r="BE72" s="4"/>
    </row>
    <row r="73" spans="1:57" ht="12.75" customHeight="1">
      <c r="A73" s="1"/>
      <c r="B73" s="1"/>
      <c r="C73" s="1"/>
      <c r="D73" s="1"/>
      <c r="E73" s="1"/>
      <c r="F73" s="134"/>
      <c r="G73" s="135"/>
      <c r="H73" s="136"/>
      <c r="I73" s="137"/>
      <c r="J73" s="138"/>
      <c r="K73" s="139"/>
      <c r="L73" s="138"/>
      <c r="M73" s="138"/>
      <c r="N73" s="139"/>
      <c r="O73" s="139"/>
      <c r="P73" s="139"/>
      <c r="Q73" s="139"/>
      <c r="R73" s="139"/>
      <c r="S73" s="139"/>
      <c r="T73" s="140"/>
      <c r="U73" s="140"/>
      <c r="V73" s="140"/>
      <c r="W73" s="140"/>
      <c r="X73" s="140"/>
      <c r="Y73" s="141"/>
      <c r="Z73" s="141"/>
      <c r="AA73" s="141"/>
      <c r="AB73" s="141"/>
      <c r="AC73" s="4"/>
      <c r="AD73" s="4"/>
      <c r="AE73" s="4"/>
      <c r="AF73" s="4"/>
      <c r="AG73" s="4"/>
      <c r="AH73" s="4"/>
      <c r="AI73" s="4"/>
      <c r="AJ73" s="4"/>
      <c r="AK73" s="4"/>
      <c r="AL73" s="4"/>
      <c r="AM73" s="4"/>
      <c r="AN73" s="4"/>
      <c r="AO73" s="4"/>
      <c r="AP73" s="4"/>
      <c r="AQ73" s="4"/>
      <c r="AR73" s="4"/>
      <c r="AS73" s="4"/>
      <c r="AT73" s="5"/>
      <c r="AU73" s="5"/>
      <c r="AV73" s="5"/>
      <c r="AW73" s="5"/>
      <c r="AX73" s="5"/>
      <c r="AY73" s="5"/>
      <c r="AZ73" s="5"/>
      <c r="BA73" s="5"/>
      <c r="BB73" s="5"/>
      <c r="BC73" s="5"/>
      <c r="BD73" s="5"/>
      <c r="BE73" s="4"/>
    </row>
    <row r="74" spans="1:57" ht="12.75" customHeight="1">
      <c r="A74" s="1"/>
      <c r="B74" s="1"/>
      <c r="C74" s="1"/>
      <c r="D74" s="1"/>
      <c r="E74" s="1"/>
      <c r="F74" s="134"/>
      <c r="G74" s="135"/>
      <c r="H74" s="136"/>
      <c r="I74" s="137"/>
      <c r="J74" s="138"/>
      <c r="K74" s="139"/>
      <c r="L74" s="138"/>
      <c r="M74" s="138"/>
      <c r="N74" s="139"/>
      <c r="O74" s="139"/>
      <c r="P74" s="139"/>
      <c r="Q74" s="139"/>
      <c r="R74" s="139"/>
      <c r="S74" s="139"/>
      <c r="T74" s="140"/>
      <c r="U74" s="140"/>
      <c r="V74" s="140"/>
      <c r="W74" s="140"/>
      <c r="X74" s="140"/>
      <c r="Y74" s="141"/>
      <c r="Z74" s="141"/>
      <c r="AA74" s="141"/>
      <c r="AB74" s="141"/>
      <c r="AC74" s="4"/>
      <c r="AD74" s="4"/>
      <c r="AE74" s="4"/>
      <c r="AF74" s="4"/>
      <c r="AG74" s="4"/>
      <c r="AH74" s="4"/>
      <c r="AI74" s="4"/>
      <c r="AJ74" s="4"/>
      <c r="AK74" s="4"/>
      <c r="AL74" s="4"/>
      <c r="AM74" s="4"/>
      <c r="AN74" s="4"/>
      <c r="AO74" s="4"/>
      <c r="AP74" s="4"/>
      <c r="AQ74" s="4"/>
      <c r="AR74" s="4"/>
      <c r="AS74" s="4"/>
      <c r="AT74" s="5"/>
      <c r="AU74" s="5"/>
      <c r="AV74" s="5"/>
      <c r="AW74" s="5"/>
      <c r="AX74" s="5"/>
      <c r="AY74" s="5"/>
      <c r="AZ74" s="5"/>
      <c r="BA74" s="5"/>
      <c r="BB74" s="5"/>
      <c r="BC74" s="5"/>
      <c r="BD74" s="5"/>
      <c r="BE74" s="4"/>
    </row>
    <row r="75" spans="1:57" ht="12.75" customHeight="1">
      <c r="A75" s="1"/>
      <c r="B75" s="1"/>
      <c r="C75" s="1"/>
      <c r="D75" s="1"/>
      <c r="E75" s="1"/>
      <c r="F75" s="134"/>
      <c r="G75" s="135"/>
      <c r="H75" s="136"/>
      <c r="I75" s="137"/>
      <c r="J75" s="138"/>
      <c r="K75" s="139"/>
      <c r="L75" s="138"/>
      <c r="M75" s="138"/>
      <c r="N75" s="139"/>
      <c r="O75" s="139"/>
      <c r="P75" s="139"/>
      <c r="Q75" s="139"/>
      <c r="R75" s="139"/>
      <c r="S75" s="139"/>
      <c r="T75" s="140"/>
      <c r="U75" s="140"/>
      <c r="V75" s="140"/>
      <c r="W75" s="140"/>
      <c r="X75" s="140"/>
      <c r="Y75" s="141"/>
      <c r="Z75" s="141"/>
      <c r="AA75" s="141"/>
      <c r="AB75" s="141"/>
      <c r="AC75" s="4"/>
      <c r="AD75" s="4"/>
      <c r="AE75" s="4"/>
      <c r="AF75" s="4"/>
      <c r="AG75" s="4"/>
      <c r="AH75" s="4"/>
      <c r="AI75" s="4"/>
      <c r="AJ75" s="4"/>
      <c r="AK75" s="4"/>
      <c r="AL75" s="4"/>
      <c r="AM75" s="4"/>
      <c r="AN75" s="4"/>
      <c r="AO75" s="4"/>
      <c r="AP75" s="4"/>
      <c r="AQ75" s="4"/>
      <c r="AR75" s="4"/>
      <c r="AS75" s="4"/>
      <c r="AT75" s="5"/>
      <c r="AU75" s="5"/>
      <c r="AV75" s="5"/>
      <c r="AW75" s="5"/>
      <c r="AX75" s="5"/>
      <c r="AY75" s="5"/>
      <c r="AZ75" s="5"/>
      <c r="BA75" s="5"/>
      <c r="BB75" s="5"/>
      <c r="BC75" s="5"/>
      <c r="BD75" s="5"/>
      <c r="BE75" s="4"/>
    </row>
    <row r="76" spans="1:57" ht="12.75" customHeight="1">
      <c r="A76" s="1"/>
      <c r="B76" s="1"/>
      <c r="C76" s="1"/>
      <c r="D76" s="1"/>
      <c r="E76" s="1"/>
      <c r="F76" s="134"/>
      <c r="G76" s="135"/>
      <c r="H76" s="136"/>
      <c r="I76" s="137"/>
      <c r="J76" s="138"/>
      <c r="K76" s="139"/>
      <c r="L76" s="138"/>
      <c r="M76" s="138"/>
      <c r="N76" s="139"/>
      <c r="O76" s="139"/>
      <c r="P76" s="139"/>
      <c r="Q76" s="139"/>
      <c r="R76" s="139"/>
      <c r="S76" s="139"/>
      <c r="T76" s="140"/>
      <c r="U76" s="140"/>
      <c r="V76" s="140"/>
      <c r="W76" s="140"/>
      <c r="X76" s="140"/>
      <c r="Y76" s="141"/>
      <c r="Z76" s="141"/>
      <c r="AA76" s="141"/>
      <c r="AB76" s="141"/>
      <c r="AC76" s="4"/>
      <c r="AD76" s="4"/>
      <c r="AE76" s="4"/>
      <c r="AF76" s="4"/>
      <c r="AG76" s="4"/>
      <c r="AH76" s="4"/>
      <c r="AI76" s="4"/>
      <c r="AJ76" s="4"/>
      <c r="AK76" s="4"/>
      <c r="AL76" s="4"/>
      <c r="AM76" s="4"/>
      <c r="AN76" s="4"/>
      <c r="AO76" s="4"/>
      <c r="AP76" s="4"/>
      <c r="AQ76" s="4"/>
      <c r="AR76" s="4"/>
      <c r="AS76" s="4"/>
      <c r="AT76" s="5"/>
      <c r="AU76" s="5"/>
      <c r="AV76" s="5"/>
      <c r="AW76" s="5"/>
      <c r="AX76" s="5"/>
      <c r="AY76" s="5"/>
      <c r="AZ76" s="5"/>
      <c r="BA76" s="5"/>
      <c r="BB76" s="5"/>
      <c r="BC76" s="5"/>
      <c r="BD76" s="5"/>
      <c r="BE76" s="4"/>
    </row>
    <row r="77" spans="1:57" ht="12.75" customHeight="1">
      <c r="A77" s="1"/>
      <c r="B77" s="1"/>
      <c r="C77" s="1"/>
      <c r="D77" s="1"/>
      <c r="E77" s="1"/>
      <c r="F77" s="134"/>
      <c r="G77" s="135"/>
      <c r="H77" s="136"/>
      <c r="I77" s="137"/>
      <c r="J77" s="138"/>
      <c r="K77" s="139"/>
      <c r="L77" s="138"/>
      <c r="M77" s="138"/>
      <c r="N77" s="139"/>
      <c r="O77" s="139"/>
      <c r="P77" s="139"/>
      <c r="Q77" s="139"/>
      <c r="R77" s="139"/>
      <c r="S77" s="139"/>
      <c r="T77" s="140"/>
      <c r="U77" s="140"/>
      <c r="V77" s="140"/>
      <c r="W77" s="140"/>
      <c r="X77" s="140"/>
      <c r="Y77" s="141"/>
      <c r="Z77" s="141"/>
      <c r="AA77" s="141"/>
      <c r="AB77" s="141"/>
      <c r="AC77" s="4"/>
      <c r="AD77" s="4"/>
      <c r="AE77" s="4"/>
      <c r="AF77" s="4"/>
      <c r="AG77" s="4"/>
      <c r="AH77" s="4"/>
      <c r="AI77" s="4"/>
      <c r="AJ77" s="4"/>
      <c r="AK77" s="4"/>
      <c r="AL77" s="4"/>
      <c r="AM77" s="4"/>
      <c r="AN77" s="4"/>
      <c r="AO77" s="4"/>
      <c r="AP77" s="4"/>
      <c r="AQ77" s="4"/>
      <c r="AR77" s="4"/>
      <c r="AS77" s="4"/>
      <c r="AT77" s="5"/>
      <c r="AU77" s="5"/>
      <c r="AV77" s="5"/>
      <c r="AW77" s="5"/>
      <c r="AX77" s="5"/>
      <c r="AY77" s="5"/>
      <c r="AZ77" s="5"/>
      <c r="BA77" s="5"/>
      <c r="BB77" s="5"/>
      <c r="BC77" s="5"/>
      <c r="BD77" s="5"/>
      <c r="BE77" s="4"/>
    </row>
    <row r="78" spans="1:57" ht="12.75" customHeight="1">
      <c r="A78" s="1"/>
      <c r="B78" s="1"/>
      <c r="C78" s="1"/>
      <c r="D78" s="1"/>
      <c r="E78" s="1"/>
      <c r="F78" s="134"/>
      <c r="G78" s="135"/>
      <c r="H78" s="136"/>
      <c r="I78" s="137"/>
      <c r="J78" s="138"/>
      <c r="K78" s="139"/>
      <c r="L78" s="138"/>
      <c r="M78" s="138"/>
      <c r="N78" s="139"/>
      <c r="O78" s="139"/>
      <c r="P78" s="139"/>
      <c r="Q78" s="139"/>
      <c r="R78" s="139"/>
      <c r="S78" s="139"/>
      <c r="T78" s="140"/>
      <c r="U78" s="140"/>
      <c r="V78" s="140"/>
      <c r="W78" s="140"/>
      <c r="X78" s="140"/>
      <c r="Y78" s="141"/>
      <c r="Z78" s="141"/>
      <c r="AA78" s="141"/>
      <c r="AB78" s="141"/>
      <c r="AC78" s="4"/>
      <c r="AD78" s="4"/>
      <c r="AE78" s="4"/>
      <c r="AF78" s="4"/>
      <c r="AG78" s="4"/>
      <c r="AH78" s="4"/>
      <c r="AI78" s="4"/>
      <c r="AJ78" s="4"/>
      <c r="AK78" s="4"/>
      <c r="AL78" s="4"/>
      <c r="AM78" s="4"/>
      <c r="AN78" s="4"/>
      <c r="AO78" s="4"/>
      <c r="AP78" s="4"/>
      <c r="AQ78" s="4"/>
      <c r="AR78" s="4"/>
      <c r="AS78" s="4"/>
      <c r="AT78" s="5"/>
      <c r="AU78" s="5"/>
      <c r="AV78" s="5"/>
      <c r="AW78" s="5"/>
      <c r="AX78" s="5"/>
      <c r="AY78" s="5"/>
      <c r="AZ78" s="5"/>
      <c r="BA78" s="5"/>
      <c r="BB78" s="5"/>
      <c r="BC78" s="5"/>
      <c r="BD78" s="5"/>
      <c r="BE78" s="4"/>
    </row>
    <row r="79" spans="1:57" ht="12.75" customHeight="1">
      <c r="A79" s="1"/>
      <c r="B79" s="1"/>
      <c r="C79" s="1"/>
      <c r="D79" s="1"/>
      <c r="E79" s="1"/>
      <c r="F79" s="134"/>
      <c r="G79" s="135"/>
      <c r="H79" s="136"/>
      <c r="I79" s="137"/>
      <c r="J79" s="138"/>
      <c r="K79" s="139"/>
      <c r="L79" s="138"/>
      <c r="M79" s="138"/>
      <c r="N79" s="139"/>
      <c r="O79" s="139"/>
      <c r="P79" s="139"/>
      <c r="Q79" s="139"/>
      <c r="R79" s="139"/>
      <c r="S79" s="139"/>
      <c r="T79" s="140"/>
      <c r="U79" s="140"/>
      <c r="V79" s="140"/>
      <c r="W79" s="140"/>
      <c r="X79" s="140"/>
      <c r="Y79" s="141"/>
      <c r="Z79" s="141"/>
      <c r="AA79" s="141"/>
      <c r="AB79" s="141"/>
      <c r="AC79" s="4"/>
      <c r="AD79" s="4"/>
      <c r="AE79" s="4"/>
      <c r="AF79" s="4"/>
      <c r="AG79" s="4"/>
      <c r="AH79" s="4"/>
      <c r="AI79" s="4"/>
      <c r="AJ79" s="4"/>
      <c r="AK79" s="4"/>
      <c r="AL79" s="4"/>
      <c r="AM79" s="4"/>
      <c r="AN79" s="4"/>
      <c r="AO79" s="4"/>
      <c r="AP79" s="4"/>
      <c r="AQ79" s="4"/>
      <c r="AR79" s="4"/>
      <c r="AS79" s="4"/>
      <c r="AT79" s="5"/>
      <c r="AU79" s="5"/>
      <c r="AV79" s="5"/>
      <c r="AW79" s="5"/>
      <c r="AX79" s="5"/>
      <c r="AY79" s="5"/>
      <c r="AZ79" s="5"/>
      <c r="BA79" s="5"/>
      <c r="BB79" s="5"/>
      <c r="BC79" s="5"/>
      <c r="BD79" s="5"/>
      <c r="BE79" s="4"/>
    </row>
    <row r="80" spans="1:57" ht="12.75" customHeight="1">
      <c r="A80" s="1"/>
      <c r="B80" s="1"/>
      <c r="C80" s="1"/>
      <c r="D80" s="1"/>
      <c r="E80" s="1"/>
      <c r="F80" s="134"/>
      <c r="G80" s="135"/>
      <c r="H80" s="136"/>
      <c r="I80" s="137"/>
      <c r="J80" s="138"/>
      <c r="K80" s="139"/>
      <c r="L80" s="138"/>
      <c r="M80" s="138"/>
      <c r="N80" s="139"/>
      <c r="O80" s="139"/>
      <c r="P80" s="139"/>
      <c r="Q80" s="139"/>
      <c r="R80" s="139"/>
      <c r="S80" s="139"/>
      <c r="T80" s="140"/>
      <c r="U80" s="140"/>
      <c r="V80" s="140"/>
      <c r="W80" s="140"/>
      <c r="X80" s="140"/>
      <c r="Y80" s="141"/>
      <c r="Z80" s="141"/>
      <c r="AA80" s="141"/>
      <c r="AB80" s="141"/>
      <c r="AC80" s="4"/>
      <c r="AD80" s="4"/>
      <c r="AE80" s="4"/>
      <c r="AF80" s="4"/>
      <c r="AG80" s="4"/>
      <c r="AH80" s="4"/>
      <c r="AI80" s="4"/>
      <c r="AJ80" s="4"/>
      <c r="AK80" s="4"/>
      <c r="AL80" s="4"/>
      <c r="AM80" s="4"/>
      <c r="AN80" s="4"/>
      <c r="AO80" s="4"/>
      <c r="AP80" s="4"/>
      <c r="AQ80" s="4"/>
      <c r="AR80" s="4"/>
      <c r="AS80" s="4"/>
      <c r="AT80" s="5"/>
      <c r="AU80" s="5"/>
      <c r="AV80" s="5"/>
      <c r="AW80" s="5"/>
      <c r="AX80" s="5"/>
      <c r="AY80" s="5"/>
      <c r="AZ80" s="5"/>
      <c r="BA80" s="5"/>
      <c r="BB80" s="5"/>
      <c r="BC80" s="5"/>
      <c r="BD80" s="5"/>
      <c r="BE80" s="4"/>
    </row>
    <row r="81" spans="1:57" ht="12.75" customHeight="1">
      <c r="A81" s="1"/>
      <c r="B81" s="1"/>
      <c r="C81" s="1"/>
      <c r="D81" s="1"/>
      <c r="E81" s="1"/>
      <c r="F81" s="134"/>
      <c r="G81" s="135"/>
      <c r="H81" s="136"/>
      <c r="I81" s="137"/>
      <c r="J81" s="138"/>
      <c r="K81" s="139"/>
      <c r="L81" s="138"/>
      <c r="M81" s="138"/>
      <c r="N81" s="139"/>
      <c r="O81" s="139"/>
      <c r="P81" s="139"/>
      <c r="Q81" s="139"/>
      <c r="R81" s="139"/>
      <c r="S81" s="139"/>
      <c r="T81" s="140"/>
      <c r="U81" s="140"/>
      <c r="V81" s="140"/>
      <c r="W81" s="140"/>
      <c r="X81" s="140"/>
      <c r="Y81" s="141"/>
      <c r="Z81" s="141"/>
      <c r="AA81" s="141"/>
      <c r="AB81" s="141"/>
      <c r="AC81" s="4"/>
      <c r="AD81" s="4"/>
      <c r="AE81" s="4"/>
      <c r="AF81" s="4"/>
      <c r="AG81" s="4"/>
      <c r="AH81" s="4"/>
      <c r="AI81" s="4"/>
      <c r="AJ81" s="4"/>
      <c r="AK81" s="4"/>
      <c r="AL81" s="4"/>
      <c r="AM81" s="4"/>
      <c r="AN81" s="4"/>
      <c r="AO81" s="4"/>
      <c r="AP81" s="4"/>
      <c r="AQ81" s="4"/>
      <c r="AR81" s="4"/>
      <c r="AS81" s="4"/>
      <c r="AT81" s="5"/>
      <c r="AU81" s="5"/>
      <c r="AV81" s="5"/>
      <c r="AW81" s="5"/>
      <c r="AX81" s="5"/>
      <c r="AY81" s="5"/>
      <c r="AZ81" s="5"/>
      <c r="BA81" s="5"/>
      <c r="BB81" s="5"/>
      <c r="BC81" s="5"/>
      <c r="BD81" s="5"/>
      <c r="BE81" s="4"/>
    </row>
    <row r="82" spans="1:57" ht="12.75" customHeight="1">
      <c r="A82" s="1"/>
      <c r="B82" s="1"/>
      <c r="C82" s="1"/>
      <c r="D82" s="1"/>
      <c r="E82" s="1"/>
      <c r="F82" s="134"/>
      <c r="G82" s="135"/>
      <c r="H82" s="136"/>
      <c r="I82" s="137"/>
      <c r="J82" s="138"/>
      <c r="K82" s="139"/>
      <c r="L82" s="138"/>
      <c r="M82" s="138"/>
      <c r="N82" s="139"/>
      <c r="O82" s="139"/>
      <c r="P82" s="139"/>
      <c r="Q82" s="139"/>
      <c r="R82" s="139"/>
      <c r="S82" s="139"/>
      <c r="T82" s="140"/>
      <c r="U82" s="140"/>
      <c r="V82" s="140"/>
      <c r="W82" s="140"/>
      <c r="X82" s="140"/>
      <c r="Y82" s="141"/>
      <c r="Z82" s="141"/>
      <c r="AA82" s="141"/>
      <c r="AB82" s="141"/>
      <c r="AC82" s="4"/>
      <c r="AD82" s="4"/>
      <c r="AE82" s="4"/>
      <c r="AF82" s="4"/>
      <c r="AG82" s="4"/>
      <c r="AH82" s="4"/>
      <c r="AI82" s="4"/>
      <c r="AJ82" s="4"/>
      <c r="AK82" s="4"/>
      <c r="AL82" s="4"/>
      <c r="AM82" s="4"/>
      <c r="AN82" s="4"/>
      <c r="AO82" s="4"/>
      <c r="AP82" s="4"/>
      <c r="AQ82" s="4"/>
      <c r="AR82" s="4"/>
      <c r="AS82" s="4"/>
      <c r="AT82" s="5"/>
      <c r="AU82" s="5"/>
      <c r="AV82" s="5"/>
      <c r="AW82" s="5"/>
      <c r="AX82" s="5"/>
      <c r="AY82" s="5"/>
      <c r="AZ82" s="5"/>
      <c r="BA82" s="5"/>
      <c r="BB82" s="5"/>
      <c r="BC82" s="5"/>
      <c r="BD82" s="5"/>
      <c r="BE82" s="4"/>
    </row>
    <row r="83" spans="1:57" ht="12.75" customHeight="1">
      <c r="A83" s="1"/>
      <c r="B83" s="1"/>
      <c r="C83" s="1"/>
      <c r="D83" s="1"/>
      <c r="E83" s="1"/>
      <c r="F83" s="134"/>
      <c r="G83" s="135"/>
      <c r="H83" s="136"/>
      <c r="I83" s="137"/>
      <c r="J83" s="138"/>
      <c r="K83" s="139"/>
      <c r="L83" s="138"/>
      <c r="M83" s="138"/>
      <c r="N83" s="139"/>
      <c r="O83" s="139"/>
      <c r="P83" s="139"/>
      <c r="Q83" s="139"/>
      <c r="R83" s="139"/>
      <c r="S83" s="139"/>
      <c r="T83" s="140"/>
      <c r="U83" s="140"/>
      <c r="V83" s="140"/>
      <c r="W83" s="140"/>
      <c r="X83" s="140"/>
      <c r="Y83" s="141"/>
      <c r="Z83" s="141"/>
      <c r="AA83" s="141"/>
      <c r="AB83" s="141"/>
      <c r="AC83" s="4"/>
      <c r="AD83" s="4"/>
      <c r="AE83" s="4"/>
      <c r="AF83" s="4"/>
      <c r="AG83" s="4"/>
      <c r="AH83" s="4"/>
      <c r="AI83" s="4"/>
      <c r="AJ83" s="4"/>
      <c r="AK83" s="4"/>
      <c r="AL83" s="4"/>
      <c r="AM83" s="4"/>
      <c r="AN83" s="4"/>
      <c r="AO83" s="4"/>
      <c r="AP83" s="4"/>
      <c r="AQ83" s="4"/>
      <c r="AR83" s="4"/>
      <c r="AS83" s="4"/>
      <c r="AT83" s="5"/>
      <c r="AU83" s="5"/>
      <c r="AV83" s="5"/>
      <c r="AW83" s="5"/>
      <c r="AX83" s="5"/>
      <c r="AY83" s="5"/>
      <c r="AZ83" s="5"/>
      <c r="BA83" s="5"/>
      <c r="BB83" s="5"/>
      <c r="BC83" s="5"/>
      <c r="BD83" s="5"/>
      <c r="BE83" s="4"/>
    </row>
    <row r="84" spans="1:57" ht="12.75" customHeight="1">
      <c r="A84" s="1"/>
      <c r="B84" s="1"/>
      <c r="C84" s="1"/>
      <c r="D84" s="1"/>
      <c r="E84" s="1"/>
      <c r="F84" s="134"/>
      <c r="G84" s="135"/>
      <c r="H84" s="136"/>
      <c r="I84" s="137"/>
      <c r="J84" s="138"/>
      <c r="K84" s="139"/>
      <c r="L84" s="138"/>
      <c r="M84" s="138"/>
      <c r="N84" s="139"/>
      <c r="O84" s="139"/>
      <c r="P84" s="139"/>
      <c r="Q84" s="139"/>
      <c r="R84" s="139"/>
      <c r="S84" s="139"/>
      <c r="T84" s="140"/>
      <c r="U84" s="140"/>
      <c r="V84" s="140"/>
      <c r="W84" s="140"/>
      <c r="X84" s="140"/>
      <c r="Y84" s="141"/>
      <c r="Z84" s="141"/>
      <c r="AA84" s="141"/>
      <c r="AB84" s="141"/>
      <c r="AC84" s="4"/>
      <c r="AD84" s="4"/>
      <c r="AE84" s="4"/>
      <c r="AF84" s="4"/>
      <c r="AG84" s="4"/>
      <c r="AH84" s="4"/>
      <c r="AI84" s="4"/>
      <c r="AJ84" s="4"/>
      <c r="AK84" s="4"/>
      <c r="AL84" s="4"/>
      <c r="AM84" s="4"/>
      <c r="AN84" s="4"/>
      <c r="AO84" s="4"/>
      <c r="AP84" s="4"/>
      <c r="AQ84" s="4"/>
      <c r="AR84" s="4"/>
      <c r="AS84" s="4"/>
      <c r="AT84" s="5"/>
      <c r="AU84" s="5"/>
      <c r="AV84" s="5"/>
      <c r="AW84" s="5"/>
      <c r="AX84" s="5"/>
      <c r="AY84" s="5"/>
      <c r="AZ84" s="5"/>
      <c r="BA84" s="5"/>
      <c r="BB84" s="5"/>
      <c r="BC84" s="5"/>
      <c r="BD84" s="5"/>
      <c r="BE84" s="4"/>
    </row>
    <row r="85" spans="1:57" ht="12.75" customHeight="1">
      <c r="A85" s="1"/>
      <c r="B85" s="1"/>
      <c r="C85" s="1"/>
      <c r="D85" s="1"/>
      <c r="E85" s="1"/>
      <c r="F85" s="134"/>
      <c r="G85" s="135"/>
      <c r="H85" s="136"/>
      <c r="I85" s="137"/>
      <c r="J85" s="138"/>
      <c r="K85" s="139"/>
      <c r="L85" s="138"/>
      <c r="M85" s="138"/>
      <c r="N85" s="139"/>
      <c r="O85" s="139"/>
      <c r="P85" s="139"/>
      <c r="Q85" s="139"/>
      <c r="R85" s="139"/>
      <c r="S85" s="139"/>
      <c r="T85" s="140"/>
      <c r="U85" s="140"/>
      <c r="V85" s="140"/>
      <c r="W85" s="140"/>
      <c r="X85" s="140"/>
      <c r="Y85" s="141"/>
      <c r="Z85" s="141"/>
      <c r="AA85" s="141"/>
      <c r="AB85" s="141"/>
      <c r="AC85" s="4"/>
      <c r="AD85" s="4"/>
      <c r="AE85" s="4"/>
      <c r="AF85" s="4"/>
      <c r="AG85" s="4"/>
      <c r="AH85" s="4"/>
      <c r="AI85" s="4"/>
      <c r="AJ85" s="4"/>
      <c r="AK85" s="4"/>
      <c r="AL85" s="4"/>
      <c r="AM85" s="4"/>
      <c r="AN85" s="4"/>
      <c r="AO85" s="4"/>
      <c r="AP85" s="4"/>
      <c r="AQ85" s="4"/>
      <c r="AR85" s="4"/>
      <c r="AS85" s="4"/>
      <c r="AT85" s="5"/>
      <c r="AU85" s="5"/>
      <c r="AV85" s="5"/>
      <c r="AW85" s="5"/>
      <c r="AX85" s="5"/>
      <c r="AY85" s="5"/>
      <c r="AZ85" s="5"/>
      <c r="BA85" s="5"/>
      <c r="BB85" s="5"/>
      <c r="BC85" s="5"/>
      <c r="BD85" s="5"/>
      <c r="BE85" s="4"/>
    </row>
    <row r="86" spans="1:57" ht="12.75" customHeight="1">
      <c r="A86" s="1"/>
      <c r="B86" s="1"/>
      <c r="C86" s="1"/>
      <c r="D86" s="1"/>
      <c r="E86" s="1"/>
      <c r="F86" s="134"/>
      <c r="G86" s="135"/>
      <c r="H86" s="136"/>
      <c r="I86" s="137"/>
      <c r="J86" s="138"/>
      <c r="K86" s="139"/>
      <c r="L86" s="138"/>
      <c r="M86" s="138"/>
      <c r="N86" s="139"/>
      <c r="O86" s="139"/>
      <c r="P86" s="139"/>
      <c r="Q86" s="139"/>
      <c r="R86" s="139"/>
      <c r="S86" s="139"/>
      <c r="T86" s="140"/>
      <c r="U86" s="140"/>
      <c r="V86" s="140"/>
      <c r="W86" s="140"/>
      <c r="X86" s="140"/>
      <c r="Y86" s="141"/>
      <c r="Z86" s="141"/>
      <c r="AA86" s="141"/>
      <c r="AB86" s="141"/>
      <c r="AC86" s="4"/>
      <c r="AD86" s="4"/>
      <c r="AE86" s="4"/>
      <c r="AF86" s="4"/>
      <c r="AG86" s="4"/>
      <c r="AH86" s="4"/>
      <c r="AI86" s="4"/>
      <c r="AJ86" s="4"/>
      <c r="AK86" s="4"/>
      <c r="AL86" s="4"/>
      <c r="AM86" s="4"/>
      <c r="AN86" s="4"/>
      <c r="AO86" s="4"/>
      <c r="AP86" s="4"/>
      <c r="AQ86" s="4"/>
      <c r="AR86" s="4"/>
      <c r="AS86" s="4"/>
      <c r="AT86" s="5"/>
      <c r="AU86" s="5"/>
      <c r="AV86" s="5"/>
      <c r="AW86" s="5"/>
      <c r="AX86" s="5"/>
      <c r="AY86" s="5"/>
      <c r="AZ86" s="5"/>
      <c r="BA86" s="5"/>
      <c r="BB86" s="5"/>
      <c r="BC86" s="5"/>
      <c r="BD86" s="5"/>
      <c r="BE86" s="4"/>
    </row>
    <row r="87" spans="1:57" ht="12.75" customHeight="1">
      <c r="A87" s="1"/>
      <c r="B87" s="1"/>
      <c r="C87" s="1"/>
      <c r="D87" s="1"/>
      <c r="E87" s="1"/>
      <c r="F87" s="134"/>
      <c r="G87" s="135"/>
      <c r="H87" s="136"/>
      <c r="I87" s="137"/>
      <c r="J87" s="138"/>
      <c r="K87" s="139"/>
      <c r="L87" s="138"/>
      <c r="M87" s="138"/>
      <c r="N87" s="139"/>
      <c r="O87" s="139"/>
      <c r="P87" s="139"/>
      <c r="Q87" s="139"/>
      <c r="R87" s="139"/>
      <c r="S87" s="139"/>
      <c r="T87" s="140"/>
      <c r="U87" s="140"/>
      <c r="V87" s="140"/>
      <c r="W87" s="140"/>
      <c r="X87" s="140"/>
      <c r="Y87" s="141"/>
      <c r="Z87" s="141"/>
      <c r="AA87" s="141"/>
      <c r="AB87" s="141"/>
      <c r="AC87" s="4"/>
      <c r="AD87" s="4"/>
      <c r="AE87" s="4"/>
      <c r="AF87" s="4"/>
      <c r="AG87" s="4"/>
      <c r="AH87" s="4"/>
      <c r="AI87" s="4"/>
      <c r="AJ87" s="4"/>
      <c r="AK87" s="4"/>
      <c r="AL87" s="4"/>
      <c r="AM87" s="4"/>
      <c r="AN87" s="4"/>
      <c r="AO87" s="4"/>
      <c r="AP87" s="4"/>
      <c r="AQ87" s="4"/>
      <c r="AR87" s="4"/>
      <c r="AS87" s="4"/>
      <c r="AT87" s="5"/>
      <c r="AU87" s="5"/>
      <c r="AV87" s="5"/>
      <c r="AW87" s="5"/>
      <c r="AX87" s="5"/>
      <c r="AY87" s="5"/>
      <c r="AZ87" s="5"/>
      <c r="BA87" s="5"/>
      <c r="BB87" s="5"/>
      <c r="BC87" s="5"/>
      <c r="BD87" s="5"/>
      <c r="BE87" s="4"/>
    </row>
    <row r="88" spans="1:57" ht="12.75" customHeight="1">
      <c r="A88" s="1"/>
      <c r="B88" s="1"/>
      <c r="C88" s="1"/>
      <c r="D88" s="1"/>
      <c r="E88" s="1"/>
      <c r="F88" s="134"/>
      <c r="G88" s="135"/>
      <c r="H88" s="136"/>
      <c r="I88" s="137"/>
      <c r="J88" s="138"/>
      <c r="K88" s="139"/>
      <c r="L88" s="138"/>
      <c r="M88" s="138"/>
      <c r="N88" s="139"/>
      <c r="O88" s="139"/>
      <c r="P88" s="139"/>
      <c r="Q88" s="139"/>
      <c r="R88" s="139"/>
      <c r="S88" s="139"/>
      <c r="T88" s="140"/>
      <c r="U88" s="140"/>
      <c r="V88" s="140"/>
      <c r="W88" s="140"/>
      <c r="X88" s="140"/>
      <c r="Y88" s="141"/>
      <c r="Z88" s="141"/>
      <c r="AA88" s="141"/>
      <c r="AB88" s="141"/>
      <c r="AC88" s="4"/>
      <c r="AD88" s="4"/>
      <c r="AE88" s="4"/>
      <c r="AF88" s="4"/>
      <c r="AG88" s="4"/>
      <c r="AH88" s="4"/>
      <c r="AI88" s="4"/>
      <c r="AJ88" s="4"/>
      <c r="AK88" s="4"/>
      <c r="AL88" s="4"/>
      <c r="AM88" s="4"/>
      <c r="AN88" s="4"/>
      <c r="AO88" s="4"/>
      <c r="AP88" s="4"/>
      <c r="AQ88" s="4"/>
      <c r="AR88" s="4"/>
      <c r="AS88" s="4"/>
      <c r="AT88" s="5"/>
      <c r="AU88" s="5"/>
      <c r="AV88" s="5"/>
      <c r="AW88" s="5"/>
      <c r="AX88" s="5"/>
      <c r="AY88" s="5"/>
      <c r="AZ88" s="5"/>
      <c r="BA88" s="5"/>
      <c r="BB88" s="5"/>
      <c r="BC88" s="5"/>
      <c r="BD88" s="5"/>
      <c r="BE88" s="4"/>
    </row>
    <row r="89" spans="1:57" ht="12.75" customHeight="1">
      <c r="A89" s="1"/>
      <c r="B89" s="1"/>
      <c r="C89" s="1"/>
      <c r="D89" s="1"/>
      <c r="E89" s="1"/>
      <c r="F89" s="134"/>
      <c r="G89" s="135"/>
      <c r="H89" s="136"/>
      <c r="I89" s="137"/>
      <c r="J89" s="138"/>
      <c r="K89" s="139"/>
      <c r="L89" s="138"/>
      <c r="M89" s="138"/>
      <c r="N89" s="139"/>
      <c r="O89" s="139"/>
      <c r="P89" s="139"/>
      <c r="Q89" s="139"/>
      <c r="R89" s="139"/>
      <c r="S89" s="139"/>
      <c r="T89" s="140"/>
      <c r="U89" s="140"/>
      <c r="V89" s="140"/>
      <c r="W89" s="140"/>
      <c r="X89" s="140"/>
      <c r="Y89" s="141"/>
      <c r="Z89" s="141"/>
      <c r="AA89" s="141"/>
      <c r="AB89" s="141"/>
      <c r="AC89" s="4"/>
      <c r="AD89" s="4"/>
      <c r="AE89" s="4"/>
      <c r="AF89" s="4"/>
      <c r="AG89" s="4"/>
      <c r="AH89" s="4"/>
      <c r="AI89" s="4"/>
      <c r="AJ89" s="4"/>
      <c r="AK89" s="4"/>
      <c r="AL89" s="4"/>
      <c r="AM89" s="4"/>
      <c r="AN89" s="4"/>
      <c r="AO89" s="4"/>
      <c r="AP89" s="4"/>
      <c r="AQ89" s="4"/>
      <c r="AR89" s="4"/>
      <c r="AS89" s="4"/>
      <c r="AT89" s="5"/>
      <c r="AU89" s="5"/>
      <c r="AV89" s="5"/>
      <c r="AW89" s="5"/>
      <c r="AX89" s="5"/>
      <c r="AY89" s="5"/>
      <c r="AZ89" s="5"/>
      <c r="BA89" s="5"/>
      <c r="BB89" s="5"/>
      <c r="BC89" s="5"/>
      <c r="BD89" s="5"/>
      <c r="BE89" s="4"/>
    </row>
    <row r="90" spans="1:57" ht="12.75" customHeight="1">
      <c r="A90" s="1"/>
      <c r="B90" s="1"/>
      <c r="C90" s="1"/>
      <c r="D90" s="1"/>
      <c r="E90" s="1"/>
      <c r="F90" s="134"/>
      <c r="G90" s="135"/>
      <c r="H90" s="136"/>
      <c r="I90" s="137"/>
      <c r="J90" s="138"/>
      <c r="K90" s="139"/>
      <c r="L90" s="138"/>
      <c r="M90" s="138"/>
      <c r="N90" s="139"/>
      <c r="O90" s="139"/>
      <c r="P90" s="139"/>
      <c r="Q90" s="139"/>
      <c r="R90" s="139"/>
      <c r="S90" s="139"/>
      <c r="T90" s="140"/>
      <c r="U90" s="140"/>
      <c r="V90" s="140"/>
      <c r="W90" s="140"/>
      <c r="X90" s="140"/>
      <c r="Y90" s="141"/>
      <c r="Z90" s="141"/>
      <c r="AA90" s="141"/>
      <c r="AB90" s="141"/>
      <c r="AC90" s="4"/>
      <c r="AD90" s="4"/>
      <c r="AE90" s="4"/>
      <c r="AF90" s="4"/>
      <c r="AG90" s="4"/>
      <c r="AH90" s="4"/>
      <c r="AI90" s="4"/>
      <c r="AJ90" s="4"/>
      <c r="AK90" s="4"/>
      <c r="AL90" s="4"/>
      <c r="AM90" s="4"/>
      <c r="AN90" s="4"/>
      <c r="AO90" s="4"/>
      <c r="AP90" s="4"/>
      <c r="AQ90" s="4"/>
      <c r="AR90" s="4"/>
      <c r="AS90" s="4"/>
      <c r="AT90" s="5"/>
      <c r="AU90" s="5"/>
      <c r="AV90" s="5"/>
      <c r="AW90" s="5"/>
      <c r="AX90" s="5"/>
      <c r="AY90" s="5"/>
      <c r="AZ90" s="5"/>
      <c r="BA90" s="5"/>
      <c r="BB90" s="5"/>
      <c r="BC90" s="5"/>
      <c r="BD90" s="5"/>
      <c r="BE90" s="4"/>
    </row>
    <row r="91" spans="1:57" ht="12.75" customHeight="1">
      <c r="A91" s="1"/>
      <c r="B91" s="1"/>
      <c r="C91" s="1"/>
      <c r="D91" s="1"/>
      <c r="E91" s="1"/>
      <c r="F91" s="134"/>
      <c r="G91" s="135"/>
      <c r="H91" s="136"/>
      <c r="I91" s="137"/>
      <c r="J91" s="138"/>
      <c r="K91" s="139"/>
      <c r="L91" s="138"/>
      <c r="M91" s="138"/>
      <c r="N91" s="139"/>
      <c r="O91" s="139"/>
      <c r="P91" s="139"/>
      <c r="Q91" s="139"/>
      <c r="R91" s="139"/>
      <c r="S91" s="139"/>
      <c r="T91" s="140"/>
      <c r="U91" s="140"/>
      <c r="V91" s="140"/>
      <c r="W91" s="140"/>
      <c r="X91" s="140"/>
      <c r="Y91" s="141"/>
      <c r="Z91" s="141"/>
      <c r="AA91" s="141"/>
      <c r="AB91" s="141"/>
      <c r="AC91" s="4"/>
      <c r="AD91" s="4"/>
      <c r="AE91" s="4"/>
      <c r="AF91" s="4"/>
      <c r="AG91" s="4"/>
      <c r="AH91" s="4"/>
      <c r="AI91" s="4"/>
      <c r="AJ91" s="4"/>
      <c r="AK91" s="4"/>
      <c r="AL91" s="4"/>
      <c r="AM91" s="4"/>
      <c r="AN91" s="4"/>
      <c r="AO91" s="4"/>
      <c r="AP91" s="4"/>
      <c r="AQ91" s="4"/>
      <c r="AR91" s="4"/>
      <c r="AS91" s="4"/>
      <c r="AT91" s="5"/>
      <c r="AU91" s="5"/>
      <c r="AV91" s="5"/>
      <c r="AW91" s="5"/>
      <c r="AX91" s="5"/>
      <c r="AY91" s="5"/>
      <c r="AZ91" s="5"/>
      <c r="BA91" s="5"/>
      <c r="BB91" s="5"/>
      <c r="BC91" s="5"/>
      <c r="BD91" s="5"/>
      <c r="BE91" s="4"/>
    </row>
    <row r="92" spans="1:57" ht="12.75" customHeight="1">
      <c r="A92" s="1"/>
      <c r="B92" s="1"/>
      <c r="C92" s="1"/>
      <c r="D92" s="1"/>
      <c r="E92" s="1"/>
      <c r="F92" s="134"/>
      <c r="G92" s="135"/>
      <c r="H92" s="136"/>
      <c r="I92" s="137"/>
      <c r="J92" s="138"/>
      <c r="K92" s="139"/>
      <c r="L92" s="138"/>
      <c r="M92" s="138"/>
      <c r="N92" s="139"/>
      <c r="O92" s="139"/>
      <c r="P92" s="139"/>
      <c r="Q92" s="139"/>
      <c r="R92" s="139"/>
      <c r="S92" s="139"/>
      <c r="T92" s="140"/>
      <c r="U92" s="140"/>
      <c r="V92" s="140"/>
      <c r="W92" s="140"/>
      <c r="X92" s="140"/>
      <c r="Y92" s="141"/>
      <c r="Z92" s="141"/>
      <c r="AA92" s="141"/>
      <c r="AB92" s="141"/>
      <c r="AC92" s="4"/>
      <c r="AD92" s="4"/>
      <c r="AE92" s="4"/>
      <c r="AF92" s="4"/>
      <c r="AG92" s="4"/>
      <c r="AH92" s="4"/>
      <c r="AI92" s="4"/>
      <c r="AJ92" s="4"/>
      <c r="AK92" s="4"/>
      <c r="AL92" s="4"/>
      <c r="AM92" s="4"/>
      <c r="AN92" s="4"/>
      <c r="AO92" s="4"/>
      <c r="AP92" s="4"/>
      <c r="AQ92" s="4"/>
      <c r="AR92" s="4"/>
      <c r="AS92" s="4"/>
      <c r="AT92" s="5"/>
      <c r="AU92" s="5"/>
      <c r="AV92" s="5"/>
      <c r="AW92" s="5"/>
      <c r="AX92" s="5"/>
      <c r="AY92" s="5"/>
      <c r="AZ92" s="5"/>
      <c r="BA92" s="5"/>
      <c r="BB92" s="5"/>
      <c r="BC92" s="5"/>
      <c r="BD92" s="5"/>
      <c r="BE92" s="4"/>
    </row>
    <row r="93" spans="1:57" ht="12.75" customHeight="1">
      <c r="A93" s="1"/>
      <c r="B93" s="1"/>
      <c r="C93" s="1"/>
      <c r="D93" s="1"/>
      <c r="E93" s="1"/>
      <c r="F93" s="134"/>
      <c r="G93" s="135"/>
      <c r="H93" s="136"/>
      <c r="I93" s="137"/>
      <c r="J93" s="138"/>
      <c r="K93" s="139"/>
      <c r="L93" s="138"/>
      <c r="M93" s="138"/>
      <c r="N93" s="139"/>
      <c r="O93" s="139"/>
      <c r="P93" s="139"/>
      <c r="Q93" s="139"/>
      <c r="R93" s="139"/>
      <c r="S93" s="139"/>
      <c r="T93" s="140"/>
      <c r="U93" s="140"/>
      <c r="V93" s="140"/>
      <c r="W93" s="140"/>
      <c r="X93" s="140"/>
      <c r="Y93" s="141"/>
      <c r="Z93" s="141"/>
      <c r="AA93" s="141"/>
      <c r="AB93" s="141"/>
      <c r="AC93" s="4"/>
      <c r="AD93" s="4"/>
      <c r="AE93" s="4"/>
      <c r="AF93" s="4"/>
      <c r="AG93" s="4"/>
      <c r="AH93" s="4"/>
      <c r="AI93" s="4"/>
      <c r="AJ93" s="4"/>
      <c r="AK93" s="4"/>
      <c r="AL93" s="4"/>
      <c r="AM93" s="4"/>
      <c r="AN93" s="4"/>
      <c r="AO93" s="4"/>
      <c r="AP93" s="4"/>
      <c r="AQ93" s="4"/>
      <c r="AR93" s="4"/>
      <c r="AS93" s="4"/>
      <c r="AT93" s="5"/>
      <c r="AU93" s="5"/>
      <c r="AV93" s="5"/>
      <c r="AW93" s="5"/>
      <c r="AX93" s="5"/>
      <c r="AY93" s="5"/>
      <c r="AZ93" s="5"/>
      <c r="BA93" s="5"/>
      <c r="BB93" s="5"/>
      <c r="BC93" s="5"/>
      <c r="BD93" s="5"/>
      <c r="BE93" s="4"/>
    </row>
    <row r="94" spans="1:57" ht="12.75" customHeight="1">
      <c r="A94" s="1"/>
      <c r="B94" s="1"/>
      <c r="C94" s="1"/>
      <c r="D94" s="1"/>
      <c r="E94" s="1"/>
      <c r="F94" s="134"/>
      <c r="G94" s="135"/>
      <c r="H94" s="136"/>
      <c r="I94" s="137"/>
      <c r="J94" s="138"/>
      <c r="K94" s="139"/>
      <c r="L94" s="138"/>
      <c r="M94" s="138"/>
      <c r="N94" s="139"/>
      <c r="O94" s="139"/>
      <c r="P94" s="139"/>
      <c r="Q94" s="139"/>
      <c r="R94" s="139"/>
      <c r="S94" s="139"/>
      <c r="T94" s="140"/>
      <c r="U94" s="140"/>
      <c r="V94" s="140"/>
      <c r="W94" s="140"/>
      <c r="X94" s="140"/>
      <c r="Y94" s="141"/>
      <c r="Z94" s="141"/>
      <c r="AA94" s="141"/>
      <c r="AB94" s="141"/>
      <c r="AC94" s="4"/>
      <c r="AD94" s="4"/>
      <c r="AE94" s="4"/>
      <c r="AF94" s="4"/>
      <c r="AG94" s="4"/>
      <c r="AH94" s="4"/>
      <c r="AI94" s="4"/>
      <c r="AJ94" s="4"/>
      <c r="AK94" s="4"/>
      <c r="AL94" s="4"/>
      <c r="AM94" s="4"/>
      <c r="AN94" s="4"/>
      <c r="AO94" s="4"/>
      <c r="AP94" s="4"/>
      <c r="AQ94" s="4"/>
      <c r="AR94" s="4"/>
      <c r="AS94" s="4"/>
      <c r="AT94" s="5"/>
      <c r="AU94" s="5"/>
      <c r="AV94" s="5"/>
      <c r="AW94" s="5"/>
      <c r="AX94" s="5"/>
      <c r="AY94" s="5"/>
      <c r="AZ94" s="5"/>
      <c r="BA94" s="5"/>
      <c r="BB94" s="5"/>
      <c r="BC94" s="5"/>
      <c r="BD94" s="5"/>
      <c r="BE94" s="4"/>
    </row>
    <row r="95" spans="1:57" ht="12.75" customHeight="1">
      <c r="A95" s="1"/>
      <c r="B95" s="1"/>
      <c r="C95" s="1"/>
      <c r="D95" s="1"/>
      <c r="E95" s="1"/>
      <c r="F95" s="134"/>
      <c r="G95" s="135"/>
      <c r="H95" s="136"/>
      <c r="I95" s="137"/>
      <c r="J95" s="138"/>
      <c r="K95" s="139"/>
      <c r="L95" s="138"/>
      <c r="M95" s="138"/>
      <c r="N95" s="139"/>
      <c r="O95" s="139"/>
      <c r="P95" s="139"/>
      <c r="Q95" s="139"/>
      <c r="R95" s="139"/>
      <c r="S95" s="139"/>
      <c r="T95" s="140"/>
      <c r="U95" s="140"/>
      <c r="V95" s="140"/>
      <c r="W95" s="140"/>
      <c r="X95" s="140"/>
      <c r="Y95" s="141"/>
      <c r="Z95" s="141"/>
      <c r="AA95" s="141"/>
      <c r="AB95" s="141"/>
      <c r="AC95" s="4"/>
      <c r="AD95" s="4"/>
      <c r="AE95" s="4"/>
      <c r="AF95" s="4"/>
      <c r="AG95" s="4"/>
      <c r="AH95" s="4"/>
      <c r="AI95" s="4"/>
      <c r="AJ95" s="4"/>
      <c r="AK95" s="4"/>
      <c r="AL95" s="4"/>
      <c r="AM95" s="4"/>
      <c r="AN95" s="4"/>
      <c r="AO95" s="4"/>
      <c r="AP95" s="4"/>
      <c r="AQ95" s="4"/>
      <c r="AR95" s="4"/>
      <c r="AS95" s="4"/>
      <c r="AT95" s="5"/>
      <c r="AU95" s="5"/>
      <c r="AV95" s="5"/>
      <c r="AW95" s="5"/>
      <c r="AX95" s="5"/>
      <c r="AY95" s="5"/>
      <c r="AZ95" s="5"/>
      <c r="BA95" s="5"/>
      <c r="BB95" s="5"/>
      <c r="BC95" s="5"/>
      <c r="BD95" s="5"/>
      <c r="BE95" s="4"/>
    </row>
    <row r="96" spans="1:57" ht="12.75" customHeight="1">
      <c r="A96" s="1"/>
      <c r="B96" s="1"/>
      <c r="C96" s="1"/>
      <c r="D96" s="1"/>
      <c r="E96" s="1"/>
      <c r="F96" s="134"/>
      <c r="G96" s="135"/>
      <c r="H96" s="136"/>
      <c r="I96" s="137"/>
      <c r="J96" s="138"/>
      <c r="K96" s="139"/>
      <c r="L96" s="138"/>
      <c r="M96" s="138"/>
      <c r="N96" s="139"/>
      <c r="O96" s="139"/>
      <c r="P96" s="139"/>
      <c r="Q96" s="139"/>
      <c r="R96" s="139"/>
      <c r="S96" s="139"/>
      <c r="T96" s="140"/>
      <c r="U96" s="140"/>
      <c r="V96" s="140"/>
      <c r="W96" s="140"/>
      <c r="X96" s="140"/>
      <c r="Y96" s="141"/>
      <c r="Z96" s="141"/>
      <c r="AA96" s="141"/>
      <c r="AB96" s="141"/>
      <c r="AC96" s="4"/>
      <c r="AD96" s="4"/>
      <c r="AE96" s="4"/>
      <c r="AF96" s="4"/>
      <c r="AG96" s="4"/>
      <c r="AH96" s="4"/>
      <c r="AI96" s="4"/>
      <c r="AJ96" s="4"/>
      <c r="AK96" s="4"/>
      <c r="AL96" s="4"/>
      <c r="AM96" s="4"/>
      <c r="AN96" s="4"/>
      <c r="AO96" s="4"/>
      <c r="AP96" s="4"/>
      <c r="AQ96" s="4"/>
      <c r="AR96" s="4"/>
      <c r="AS96" s="4"/>
      <c r="AT96" s="5"/>
      <c r="AU96" s="5"/>
      <c r="AV96" s="5"/>
      <c r="AW96" s="5"/>
      <c r="AX96" s="5"/>
      <c r="AY96" s="5"/>
      <c r="AZ96" s="5"/>
      <c r="BA96" s="5"/>
      <c r="BB96" s="5"/>
      <c r="BC96" s="5"/>
      <c r="BD96" s="5"/>
      <c r="BE96" s="4"/>
    </row>
    <row r="97" spans="1:57" ht="12.75" customHeight="1">
      <c r="A97" s="1"/>
      <c r="B97" s="1"/>
      <c r="C97" s="1"/>
      <c r="D97" s="1"/>
      <c r="E97" s="1"/>
      <c r="F97" s="134"/>
      <c r="G97" s="135"/>
      <c r="H97" s="136"/>
      <c r="I97" s="137"/>
      <c r="J97" s="138"/>
      <c r="K97" s="139"/>
      <c r="L97" s="138"/>
      <c r="M97" s="138"/>
      <c r="N97" s="139"/>
      <c r="O97" s="139"/>
      <c r="P97" s="139"/>
      <c r="Q97" s="139"/>
      <c r="R97" s="139"/>
      <c r="S97" s="139"/>
      <c r="T97" s="140"/>
      <c r="U97" s="140"/>
      <c r="V97" s="140"/>
      <c r="W97" s="140"/>
      <c r="X97" s="140"/>
      <c r="Y97" s="141"/>
      <c r="Z97" s="141"/>
      <c r="AA97" s="141"/>
      <c r="AB97" s="141"/>
      <c r="AC97" s="4"/>
      <c r="AD97" s="4"/>
      <c r="AE97" s="4"/>
      <c r="AF97" s="4"/>
      <c r="AG97" s="4"/>
      <c r="AH97" s="4"/>
      <c r="AI97" s="4"/>
      <c r="AJ97" s="4"/>
      <c r="AK97" s="4"/>
      <c r="AL97" s="4"/>
      <c r="AM97" s="4"/>
      <c r="AN97" s="4"/>
      <c r="AO97" s="4"/>
      <c r="AP97" s="4"/>
      <c r="AQ97" s="4"/>
      <c r="AR97" s="4"/>
      <c r="AS97" s="4"/>
      <c r="AT97" s="5"/>
      <c r="AU97" s="5"/>
      <c r="AV97" s="5"/>
      <c r="AW97" s="5"/>
      <c r="AX97" s="5"/>
      <c r="AY97" s="5"/>
      <c r="AZ97" s="5"/>
      <c r="BA97" s="5"/>
      <c r="BB97" s="5"/>
      <c r="BC97" s="5"/>
      <c r="BD97" s="5"/>
      <c r="BE97" s="4"/>
    </row>
    <row r="98" spans="1:57" ht="12.75" customHeight="1">
      <c r="A98" s="1"/>
      <c r="B98" s="1"/>
      <c r="C98" s="1"/>
      <c r="D98" s="1"/>
      <c r="E98" s="1"/>
      <c r="F98" s="134"/>
      <c r="G98" s="135"/>
      <c r="H98" s="136"/>
      <c r="I98" s="137"/>
      <c r="J98" s="138"/>
      <c r="K98" s="139"/>
      <c r="L98" s="138"/>
      <c r="M98" s="138"/>
      <c r="N98" s="139"/>
      <c r="O98" s="139"/>
      <c r="P98" s="139"/>
      <c r="Q98" s="139"/>
      <c r="R98" s="139"/>
      <c r="S98" s="139"/>
      <c r="T98" s="140"/>
      <c r="U98" s="140"/>
      <c r="V98" s="140"/>
      <c r="W98" s="140"/>
      <c r="X98" s="140"/>
      <c r="Y98" s="141"/>
      <c r="Z98" s="141"/>
      <c r="AA98" s="141"/>
      <c r="AB98" s="141"/>
      <c r="AC98" s="4"/>
      <c r="AD98" s="4"/>
      <c r="AE98" s="4"/>
      <c r="AF98" s="4"/>
      <c r="AG98" s="4"/>
      <c r="AH98" s="4"/>
      <c r="AI98" s="4"/>
      <c r="AJ98" s="4"/>
      <c r="AK98" s="4"/>
      <c r="AL98" s="4"/>
      <c r="AM98" s="4"/>
      <c r="AN98" s="4"/>
      <c r="AO98" s="4"/>
      <c r="AP98" s="4"/>
      <c r="AQ98" s="4"/>
      <c r="AR98" s="4"/>
      <c r="AS98" s="4"/>
      <c r="AT98" s="5"/>
      <c r="AU98" s="5"/>
      <c r="AV98" s="5"/>
      <c r="AW98" s="5"/>
      <c r="AX98" s="5"/>
      <c r="AY98" s="5"/>
      <c r="AZ98" s="5"/>
      <c r="BA98" s="5"/>
      <c r="BB98" s="5"/>
      <c r="BC98" s="5"/>
      <c r="BD98" s="5"/>
      <c r="BE98" s="4"/>
    </row>
    <row r="99" spans="1:57" ht="12.75" customHeight="1">
      <c r="A99" s="1"/>
      <c r="B99" s="1"/>
      <c r="C99" s="1"/>
      <c r="D99" s="1"/>
      <c r="E99" s="1"/>
      <c r="F99" s="134"/>
      <c r="G99" s="135"/>
      <c r="H99" s="136"/>
      <c r="I99" s="137"/>
      <c r="J99" s="138"/>
      <c r="K99" s="139"/>
      <c r="L99" s="138"/>
      <c r="M99" s="138"/>
      <c r="N99" s="139"/>
      <c r="O99" s="139"/>
      <c r="P99" s="139"/>
      <c r="Q99" s="139"/>
      <c r="R99" s="139"/>
      <c r="S99" s="139"/>
      <c r="T99" s="140"/>
      <c r="U99" s="140"/>
      <c r="V99" s="140"/>
      <c r="W99" s="140"/>
      <c r="X99" s="140"/>
      <c r="Y99" s="141"/>
      <c r="Z99" s="141"/>
      <c r="AA99" s="141"/>
      <c r="AB99" s="141"/>
      <c r="AC99" s="4"/>
      <c r="AD99" s="4"/>
      <c r="AE99" s="4"/>
      <c r="AF99" s="4"/>
      <c r="AG99" s="4"/>
      <c r="AH99" s="4"/>
      <c r="AI99" s="4"/>
      <c r="AJ99" s="4"/>
      <c r="AK99" s="4"/>
      <c r="AL99" s="4"/>
      <c r="AM99" s="4"/>
      <c r="AN99" s="4"/>
      <c r="AO99" s="4"/>
      <c r="AP99" s="4"/>
      <c r="AQ99" s="4"/>
      <c r="AR99" s="4"/>
      <c r="AS99" s="4"/>
      <c r="AT99" s="5"/>
      <c r="AU99" s="5"/>
      <c r="AV99" s="5"/>
      <c r="AW99" s="5"/>
      <c r="AX99" s="5"/>
      <c r="AY99" s="5"/>
      <c r="AZ99" s="5"/>
      <c r="BA99" s="5"/>
      <c r="BB99" s="5"/>
      <c r="BC99" s="5"/>
      <c r="BD99" s="5"/>
      <c r="BE99" s="4"/>
    </row>
    <row r="100" spans="1:57" ht="12.75" customHeight="1">
      <c r="A100" s="1"/>
      <c r="B100" s="1"/>
      <c r="C100" s="1"/>
      <c r="D100" s="1"/>
      <c r="E100" s="1"/>
      <c r="F100" s="134"/>
      <c r="G100" s="135"/>
      <c r="H100" s="136"/>
      <c r="I100" s="137"/>
      <c r="J100" s="138"/>
      <c r="K100" s="139"/>
      <c r="L100" s="138"/>
      <c r="M100" s="138"/>
      <c r="N100" s="139"/>
      <c r="O100" s="139"/>
      <c r="P100" s="139"/>
      <c r="Q100" s="139"/>
      <c r="R100" s="139"/>
      <c r="S100" s="139"/>
      <c r="T100" s="140"/>
      <c r="U100" s="140"/>
      <c r="V100" s="140"/>
      <c r="W100" s="140"/>
      <c r="X100" s="140"/>
      <c r="Y100" s="141"/>
      <c r="Z100" s="141"/>
      <c r="AA100" s="141"/>
      <c r="AB100" s="141"/>
      <c r="AC100" s="4"/>
      <c r="AD100" s="4"/>
      <c r="AE100" s="4"/>
      <c r="AF100" s="4"/>
      <c r="AG100" s="4"/>
      <c r="AH100" s="4"/>
      <c r="AI100" s="4"/>
      <c r="AJ100" s="4"/>
      <c r="AK100" s="4"/>
      <c r="AL100" s="4"/>
      <c r="AM100" s="4"/>
      <c r="AN100" s="4"/>
      <c r="AO100" s="4"/>
      <c r="AP100" s="4"/>
      <c r="AQ100" s="4"/>
      <c r="AR100" s="4"/>
      <c r="AS100" s="4"/>
      <c r="AT100" s="5"/>
      <c r="AU100" s="5"/>
      <c r="AV100" s="5"/>
      <c r="AW100" s="5"/>
      <c r="AX100" s="5"/>
      <c r="AY100" s="5"/>
      <c r="AZ100" s="5"/>
      <c r="BA100" s="5"/>
      <c r="BB100" s="5"/>
      <c r="BC100" s="5"/>
      <c r="BD100" s="5"/>
      <c r="BE100" s="4"/>
    </row>
    <row r="101" spans="1:57" ht="12.75" customHeight="1">
      <c r="A101" s="1"/>
      <c r="B101" s="1"/>
      <c r="C101" s="1"/>
      <c r="D101" s="1"/>
      <c r="E101" s="1"/>
      <c r="F101" s="134"/>
      <c r="G101" s="135"/>
      <c r="H101" s="136"/>
      <c r="I101" s="137"/>
      <c r="J101" s="138"/>
      <c r="K101" s="139"/>
      <c r="L101" s="138"/>
      <c r="M101" s="138"/>
      <c r="N101" s="139"/>
      <c r="O101" s="139"/>
      <c r="P101" s="139"/>
      <c r="Q101" s="139"/>
      <c r="R101" s="139"/>
      <c r="S101" s="139"/>
      <c r="T101" s="140"/>
      <c r="U101" s="140"/>
      <c r="V101" s="140"/>
      <c r="W101" s="140"/>
      <c r="X101" s="140"/>
      <c r="Y101" s="141"/>
      <c r="Z101" s="141"/>
      <c r="AA101" s="141"/>
      <c r="AB101" s="141"/>
      <c r="AC101" s="4"/>
      <c r="AD101" s="4"/>
      <c r="AE101" s="4"/>
      <c r="AF101" s="4"/>
      <c r="AG101" s="4"/>
      <c r="AH101" s="4"/>
      <c r="AI101" s="4"/>
      <c r="AJ101" s="4"/>
      <c r="AK101" s="4"/>
      <c r="AL101" s="4"/>
      <c r="AM101" s="4"/>
      <c r="AN101" s="4"/>
      <c r="AO101" s="4"/>
      <c r="AP101" s="4"/>
      <c r="AQ101" s="4"/>
      <c r="AR101" s="4"/>
      <c r="AS101" s="4"/>
      <c r="AT101" s="5"/>
      <c r="AU101" s="5"/>
      <c r="AV101" s="5"/>
      <c r="AW101" s="5"/>
      <c r="AX101" s="5"/>
      <c r="AY101" s="5"/>
      <c r="AZ101" s="5"/>
      <c r="BA101" s="5"/>
      <c r="BB101" s="5"/>
      <c r="BC101" s="5"/>
      <c r="BD101" s="5"/>
      <c r="BE101" s="4"/>
    </row>
    <row r="102" spans="1:57" ht="12.75" customHeight="1">
      <c r="A102" s="1"/>
      <c r="B102" s="1"/>
      <c r="C102" s="1"/>
      <c r="D102" s="1"/>
      <c r="E102" s="1"/>
      <c r="F102" s="134"/>
      <c r="G102" s="135"/>
      <c r="H102" s="136"/>
      <c r="I102" s="137"/>
      <c r="J102" s="138"/>
      <c r="K102" s="139"/>
      <c r="L102" s="138"/>
      <c r="M102" s="138"/>
      <c r="N102" s="139"/>
      <c r="O102" s="139"/>
      <c r="P102" s="139"/>
      <c r="Q102" s="139"/>
      <c r="R102" s="139"/>
      <c r="S102" s="139"/>
      <c r="T102" s="140"/>
      <c r="U102" s="140"/>
      <c r="V102" s="140"/>
      <c r="W102" s="140"/>
      <c r="X102" s="140"/>
      <c r="Y102" s="141"/>
      <c r="Z102" s="141"/>
      <c r="AA102" s="141"/>
      <c r="AB102" s="141"/>
      <c r="AC102" s="4"/>
      <c r="AD102" s="4"/>
      <c r="AE102" s="4"/>
      <c r="AF102" s="4"/>
      <c r="AG102" s="4"/>
      <c r="AH102" s="4"/>
      <c r="AI102" s="4"/>
      <c r="AJ102" s="4"/>
      <c r="AK102" s="4"/>
      <c r="AL102" s="4"/>
      <c r="AM102" s="4"/>
      <c r="AN102" s="4"/>
      <c r="AO102" s="4"/>
      <c r="AP102" s="4"/>
      <c r="AQ102" s="4"/>
      <c r="AR102" s="4"/>
      <c r="AS102" s="4"/>
      <c r="AT102" s="5"/>
      <c r="AU102" s="5"/>
      <c r="AV102" s="5"/>
      <c r="AW102" s="5"/>
      <c r="AX102" s="5"/>
      <c r="AY102" s="5"/>
      <c r="AZ102" s="5"/>
      <c r="BA102" s="5"/>
      <c r="BB102" s="5"/>
      <c r="BC102" s="5"/>
      <c r="BD102" s="5"/>
      <c r="BE102" s="4"/>
    </row>
    <row r="103" spans="1:57" ht="12.75" customHeight="1">
      <c r="A103" s="1"/>
      <c r="B103" s="1"/>
      <c r="C103" s="1"/>
      <c r="D103" s="1"/>
      <c r="E103" s="1"/>
      <c r="F103" s="134"/>
      <c r="G103" s="135"/>
      <c r="H103" s="136"/>
      <c r="I103" s="137"/>
      <c r="J103" s="138"/>
      <c r="K103" s="139"/>
      <c r="L103" s="138"/>
      <c r="M103" s="138"/>
      <c r="N103" s="139"/>
      <c r="O103" s="139"/>
      <c r="P103" s="139"/>
      <c r="Q103" s="139"/>
      <c r="R103" s="139"/>
      <c r="S103" s="139"/>
      <c r="T103" s="140"/>
      <c r="U103" s="140"/>
      <c r="V103" s="140"/>
      <c r="W103" s="140"/>
      <c r="X103" s="140"/>
      <c r="Y103" s="141"/>
      <c r="Z103" s="141"/>
      <c r="AA103" s="141"/>
      <c r="AB103" s="141"/>
      <c r="AC103" s="4"/>
      <c r="AD103" s="4"/>
      <c r="AE103" s="4"/>
      <c r="AF103" s="4"/>
      <c r="AG103" s="4"/>
      <c r="AH103" s="4"/>
      <c r="AI103" s="4"/>
      <c r="AJ103" s="4"/>
      <c r="AK103" s="4"/>
      <c r="AL103" s="4"/>
      <c r="AM103" s="4"/>
      <c r="AN103" s="4"/>
      <c r="AO103" s="4"/>
      <c r="AP103" s="4"/>
      <c r="AQ103" s="4"/>
      <c r="AR103" s="4"/>
      <c r="AS103" s="4"/>
      <c r="AT103" s="5"/>
      <c r="AU103" s="5"/>
      <c r="AV103" s="5"/>
      <c r="AW103" s="5"/>
      <c r="AX103" s="5"/>
      <c r="AY103" s="5"/>
      <c r="AZ103" s="5"/>
      <c r="BA103" s="5"/>
      <c r="BB103" s="5"/>
      <c r="BC103" s="5"/>
      <c r="BD103" s="5"/>
      <c r="BE103" s="4"/>
    </row>
    <row r="104" spans="1:57" ht="12.75" customHeight="1">
      <c r="A104" s="1"/>
      <c r="B104" s="1"/>
      <c r="C104" s="1"/>
      <c r="D104" s="1"/>
      <c r="E104" s="1"/>
      <c r="F104" s="134"/>
      <c r="G104" s="135"/>
      <c r="H104" s="136"/>
      <c r="I104" s="137"/>
      <c r="J104" s="138"/>
      <c r="K104" s="139"/>
      <c r="L104" s="138"/>
      <c r="M104" s="138"/>
      <c r="N104" s="139"/>
      <c r="O104" s="139"/>
      <c r="P104" s="139"/>
      <c r="Q104" s="139"/>
      <c r="R104" s="139"/>
      <c r="S104" s="139"/>
      <c r="T104" s="140"/>
      <c r="U104" s="140"/>
      <c r="V104" s="140"/>
      <c r="W104" s="140"/>
      <c r="X104" s="140"/>
      <c r="Y104" s="141"/>
      <c r="Z104" s="141"/>
      <c r="AA104" s="141"/>
      <c r="AB104" s="141"/>
      <c r="AC104" s="4"/>
      <c r="AD104" s="4"/>
      <c r="AE104" s="4"/>
      <c r="AF104" s="4"/>
      <c r="AG104" s="4"/>
      <c r="AH104" s="4"/>
      <c r="AI104" s="4"/>
      <c r="AJ104" s="4"/>
      <c r="AK104" s="4"/>
      <c r="AL104" s="4"/>
      <c r="AM104" s="4"/>
      <c r="AN104" s="4"/>
      <c r="AO104" s="4"/>
      <c r="AP104" s="4"/>
      <c r="AQ104" s="4"/>
      <c r="AR104" s="4"/>
      <c r="AS104" s="4"/>
      <c r="AT104" s="5"/>
      <c r="AU104" s="5"/>
      <c r="AV104" s="5"/>
      <c r="AW104" s="5"/>
      <c r="AX104" s="5"/>
      <c r="AY104" s="5"/>
      <c r="AZ104" s="5"/>
      <c r="BA104" s="5"/>
      <c r="BB104" s="5"/>
      <c r="BC104" s="5"/>
      <c r="BD104" s="5"/>
      <c r="BE104" s="4"/>
    </row>
    <row r="105" spans="1:57" ht="12.75" customHeight="1">
      <c r="A105" s="1"/>
      <c r="B105" s="1"/>
      <c r="C105" s="1"/>
      <c r="D105" s="1"/>
      <c r="E105" s="1"/>
      <c r="F105" s="134"/>
      <c r="G105" s="135"/>
      <c r="H105" s="136"/>
      <c r="I105" s="137"/>
      <c r="J105" s="138"/>
      <c r="K105" s="139"/>
      <c r="L105" s="138"/>
      <c r="M105" s="138"/>
      <c r="N105" s="139"/>
      <c r="O105" s="139"/>
      <c r="P105" s="139"/>
      <c r="Q105" s="139"/>
      <c r="R105" s="139"/>
      <c r="S105" s="139"/>
      <c r="T105" s="140"/>
      <c r="U105" s="140"/>
      <c r="V105" s="140"/>
      <c r="W105" s="140"/>
      <c r="X105" s="140"/>
      <c r="Y105" s="141"/>
      <c r="Z105" s="141"/>
      <c r="AA105" s="141"/>
      <c r="AB105" s="141"/>
      <c r="AC105" s="4"/>
      <c r="AD105" s="4"/>
      <c r="AE105" s="4"/>
      <c r="AF105" s="4"/>
      <c r="AG105" s="4"/>
      <c r="AH105" s="4"/>
      <c r="AI105" s="4"/>
      <c r="AJ105" s="4"/>
      <c r="AK105" s="4"/>
      <c r="AL105" s="4"/>
      <c r="AM105" s="4"/>
      <c r="AN105" s="4"/>
      <c r="AO105" s="4"/>
      <c r="AP105" s="4"/>
      <c r="AQ105" s="4"/>
      <c r="AR105" s="4"/>
      <c r="AS105" s="4"/>
      <c r="AT105" s="5"/>
      <c r="AU105" s="5"/>
      <c r="AV105" s="5"/>
      <c r="AW105" s="5"/>
      <c r="AX105" s="5"/>
      <c r="AY105" s="5"/>
      <c r="AZ105" s="5"/>
      <c r="BA105" s="5"/>
      <c r="BB105" s="5"/>
      <c r="BC105" s="5"/>
      <c r="BD105" s="5"/>
      <c r="BE105" s="4"/>
    </row>
    <row r="106" spans="1:57" ht="12.75" customHeight="1">
      <c r="A106" s="1"/>
      <c r="B106" s="1"/>
      <c r="C106" s="1"/>
      <c r="D106" s="1"/>
      <c r="E106" s="1"/>
      <c r="F106" s="134"/>
      <c r="G106" s="135"/>
      <c r="H106" s="136"/>
      <c r="I106" s="137"/>
      <c r="J106" s="138"/>
      <c r="K106" s="139"/>
      <c r="L106" s="138"/>
      <c r="M106" s="138"/>
      <c r="N106" s="139"/>
      <c r="O106" s="139"/>
      <c r="P106" s="139"/>
      <c r="Q106" s="139"/>
      <c r="R106" s="139"/>
      <c r="S106" s="139"/>
      <c r="T106" s="140"/>
      <c r="U106" s="140"/>
      <c r="V106" s="140"/>
      <c r="W106" s="140"/>
      <c r="X106" s="140"/>
      <c r="Y106" s="141"/>
      <c r="Z106" s="141"/>
      <c r="AA106" s="141"/>
      <c r="AB106" s="141"/>
      <c r="AC106" s="4"/>
      <c r="AD106" s="4"/>
      <c r="AE106" s="4"/>
      <c r="AF106" s="4"/>
      <c r="AG106" s="4"/>
      <c r="AH106" s="4"/>
      <c r="AI106" s="4"/>
      <c r="AJ106" s="4"/>
      <c r="AK106" s="4"/>
      <c r="AL106" s="4"/>
      <c r="AM106" s="4"/>
      <c r="AN106" s="4"/>
      <c r="AO106" s="4"/>
      <c r="AP106" s="4"/>
      <c r="AQ106" s="4"/>
      <c r="AR106" s="4"/>
      <c r="AS106" s="4"/>
      <c r="AT106" s="5"/>
      <c r="AU106" s="5"/>
      <c r="AV106" s="5"/>
      <c r="AW106" s="5"/>
      <c r="AX106" s="5"/>
      <c r="AY106" s="5"/>
      <c r="AZ106" s="5"/>
      <c r="BA106" s="5"/>
      <c r="BB106" s="5"/>
      <c r="BC106" s="5"/>
      <c r="BD106" s="5"/>
      <c r="BE106" s="4"/>
    </row>
    <row r="107" spans="1:57" ht="12.75" customHeight="1">
      <c r="A107" s="1"/>
      <c r="B107" s="1"/>
      <c r="C107" s="1"/>
      <c r="D107" s="1"/>
      <c r="E107" s="1"/>
      <c r="F107" s="134"/>
      <c r="G107" s="135"/>
      <c r="H107" s="136"/>
      <c r="I107" s="137"/>
      <c r="J107" s="138"/>
      <c r="K107" s="139"/>
      <c r="L107" s="138"/>
      <c r="M107" s="138"/>
      <c r="N107" s="139"/>
      <c r="O107" s="139"/>
      <c r="P107" s="139"/>
      <c r="Q107" s="139"/>
      <c r="R107" s="139"/>
      <c r="S107" s="139"/>
      <c r="T107" s="140"/>
      <c r="U107" s="140"/>
      <c r="V107" s="140"/>
      <c r="W107" s="140"/>
      <c r="X107" s="140"/>
      <c r="Y107" s="141"/>
      <c r="Z107" s="141"/>
      <c r="AA107" s="141"/>
      <c r="AB107" s="141"/>
      <c r="AC107" s="4"/>
      <c r="AD107" s="4"/>
      <c r="AE107" s="4"/>
      <c r="AF107" s="4"/>
      <c r="AG107" s="4"/>
      <c r="AH107" s="4"/>
      <c r="AI107" s="4"/>
      <c r="AJ107" s="4"/>
      <c r="AK107" s="4"/>
      <c r="AL107" s="4"/>
      <c r="AM107" s="4"/>
      <c r="AN107" s="4"/>
      <c r="AO107" s="4"/>
      <c r="AP107" s="4"/>
      <c r="AQ107" s="4"/>
      <c r="AR107" s="4"/>
      <c r="AS107" s="4"/>
      <c r="AT107" s="5"/>
      <c r="AU107" s="5"/>
      <c r="AV107" s="5"/>
      <c r="AW107" s="5"/>
      <c r="AX107" s="5"/>
      <c r="AY107" s="5"/>
      <c r="AZ107" s="5"/>
      <c r="BA107" s="5"/>
      <c r="BB107" s="5"/>
      <c r="BC107" s="5"/>
      <c r="BD107" s="5"/>
      <c r="BE107" s="4"/>
    </row>
    <row r="108" spans="1:57" ht="12.75" customHeight="1">
      <c r="A108" s="1"/>
      <c r="B108" s="1"/>
      <c r="C108" s="1"/>
      <c r="D108" s="1"/>
      <c r="E108" s="1"/>
      <c r="F108" s="134"/>
      <c r="G108" s="135"/>
      <c r="H108" s="136"/>
      <c r="I108" s="137"/>
      <c r="J108" s="138"/>
      <c r="K108" s="139"/>
      <c r="L108" s="138"/>
      <c r="M108" s="138"/>
      <c r="N108" s="139"/>
      <c r="O108" s="139"/>
      <c r="P108" s="139"/>
      <c r="Q108" s="139"/>
      <c r="R108" s="139"/>
      <c r="S108" s="139"/>
      <c r="T108" s="140"/>
      <c r="U108" s="140"/>
      <c r="V108" s="140"/>
      <c r="W108" s="140"/>
      <c r="X108" s="140"/>
      <c r="Y108" s="141"/>
      <c r="Z108" s="141"/>
      <c r="AA108" s="141"/>
      <c r="AB108" s="141"/>
      <c r="AC108" s="4"/>
      <c r="AD108" s="4"/>
      <c r="AE108" s="4"/>
      <c r="AF108" s="4"/>
      <c r="AG108" s="4"/>
      <c r="AH108" s="4"/>
      <c r="AI108" s="4"/>
      <c r="AJ108" s="4"/>
      <c r="AK108" s="4"/>
      <c r="AL108" s="4"/>
      <c r="AM108" s="4"/>
      <c r="AN108" s="4"/>
      <c r="AO108" s="4"/>
      <c r="AP108" s="4"/>
      <c r="AQ108" s="4"/>
      <c r="AR108" s="4"/>
      <c r="AS108" s="4"/>
      <c r="AT108" s="5"/>
      <c r="AU108" s="5"/>
      <c r="AV108" s="5"/>
      <c r="AW108" s="5"/>
      <c r="AX108" s="5"/>
      <c r="AY108" s="5"/>
      <c r="AZ108" s="5"/>
      <c r="BA108" s="5"/>
      <c r="BB108" s="5"/>
      <c r="BC108" s="5"/>
      <c r="BD108" s="5"/>
      <c r="BE108" s="4"/>
    </row>
    <row r="109" spans="1:57" ht="12.75" customHeight="1">
      <c r="A109" s="1"/>
      <c r="B109" s="1"/>
      <c r="C109" s="1"/>
      <c r="D109" s="1"/>
      <c r="E109" s="1"/>
      <c r="F109" s="134"/>
      <c r="G109" s="135"/>
      <c r="H109" s="136"/>
      <c r="I109" s="137"/>
      <c r="J109" s="138"/>
      <c r="K109" s="139"/>
      <c r="L109" s="138"/>
      <c r="M109" s="138"/>
      <c r="N109" s="139"/>
      <c r="O109" s="139"/>
      <c r="P109" s="139"/>
      <c r="Q109" s="139"/>
      <c r="R109" s="139"/>
      <c r="S109" s="139"/>
      <c r="T109" s="140"/>
      <c r="U109" s="140"/>
      <c r="V109" s="140"/>
      <c r="W109" s="140"/>
      <c r="X109" s="140"/>
      <c r="Y109" s="141"/>
      <c r="Z109" s="141"/>
      <c r="AA109" s="141"/>
      <c r="AB109" s="141"/>
      <c r="AC109" s="4"/>
      <c r="AD109" s="4"/>
      <c r="AE109" s="4"/>
      <c r="AF109" s="4"/>
      <c r="AG109" s="4"/>
      <c r="AH109" s="4"/>
      <c r="AI109" s="4"/>
      <c r="AJ109" s="4"/>
      <c r="AK109" s="4"/>
      <c r="AL109" s="4"/>
      <c r="AM109" s="4"/>
      <c r="AN109" s="4"/>
      <c r="AO109" s="4"/>
      <c r="AP109" s="4"/>
      <c r="AQ109" s="4"/>
      <c r="AR109" s="4"/>
      <c r="AS109" s="4"/>
      <c r="AT109" s="5"/>
      <c r="AU109" s="5"/>
      <c r="AV109" s="5"/>
      <c r="AW109" s="5"/>
      <c r="AX109" s="5"/>
      <c r="AY109" s="5"/>
      <c r="AZ109" s="5"/>
      <c r="BA109" s="5"/>
      <c r="BB109" s="5"/>
      <c r="BC109" s="5"/>
      <c r="BD109" s="5"/>
      <c r="BE109" s="4"/>
    </row>
    <row r="110" spans="1:57" ht="12.75" customHeight="1">
      <c r="A110" s="1"/>
      <c r="B110" s="1"/>
      <c r="C110" s="1"/>
      <c r="D110" s="1"/>
      <c r="E110" s="1"/>
      <c r="F110" s="134"/>
      <c r="G110" s="135"/>
      <c r="H110" s="136"/>
      <c r="I110" s="137"/>
      <c r="J110" s="138"/>
      <c r="K110" s="139"/>
      <c r="L110" s="138"/>
      <c r="M110" s="138"/>
      <c r="N110" s="139"/>
      <c r="O110" s="139"/>
      <c r="P110" s="139"/>
      <c r="Q110" s="139"/>
      <c r="R110" s="139"/>
      <c r="S110" s="139"/>
      <c r="T110" s="140"/>
      <c r="U110" s="140"/>
      <c r="V110" s="140"/>
      <c r="W110" s="140"/>
      <c r="X110" s="140"/>
      <c r="Y110" s="141"/>
      <c r="Z110" s="141"/>
      <c r="AA110" s="141"/>
      <c r="AB110" s="141"/>
      <c r="AC110" s="4"/>
      <c r="AD110" s="4"/>
      <c r="AE110" s="4"/>
      <c r="AF110" s="4"/>
      <c r="AG110" s="4"/>
      <c r="AH110" s="4"/>
      <c r="AI110" s="4"/>
      <c r="AJ110" s="4"/>
      <c r="AK110" s="4"/>
      <c r="AL110" s="4"/>
      <c r="AM110" s="4"/>
      <c r="AN110" s="4"/>
      <c r="AO110" s="4"/>
      <c r="AP110" s="4"/>
      <c r="AQ110" s="4"/>
      <c r="AR110" s="4"/>
      <c r="AS110" s="4"/>
      <c r="AT110" s="5"/>
      <c r="AU110" s="5"/>
      <c r="AV110" s="5"/>
      <c r="AW110" s="5"/>
      <c r="AX110" s="5"/>
      <c r="AY110" s="5"/>
      <c r="AZ110" s="5"/>
      <c r="BA110" s="5"/>
      <c r="BB110" s="5"/>
      <c r="BC110" s="5"/>
      <c r="BD110" s="5"/>
      <c r="BE110" s="4"/>
    </row>
    <row r="111" spans="1:57" ht="12.75" customHeight="1">
      <c r="A111" s="1"/>
      <c r="B111" s="1"/>
      <c r="C111" s="1"/>
      <c r="D111" s="1"/>
      <c r="E111" s="1"/>
      <c r="F111" s="134"/>
      <c r="G111" s="135"/>
      <c r="H111" s="136"/>
      <c r="I111" s="137"/>
      <c r="J111" s="138"/>
      <c r="K111" s="139"/>
      <c r="L111" s="138"/>
      <c r="M111" s="138"/>
      <c r="N111" s="139"/>
      <c r="O111" s="139"/>
      <c r="P111" s="139"/>
      <c r="Q111" s="139"/>
      <c r="R111" s="139"/>
      <c r="S111" s="139"/>
      <c r="T111" s="140"/>
      <c r="U111" s="140"/>
      <c r="V111" s="140"/>
      <c r="W111" s="140"/>
      <c r="X111" s="140"/>
      <c r="Y111" s="141"/>
      <c r="Z111" s="141"/>
      <c r="AA111" s="141"/>
      <c r="AB111" s="141"/>
      <c r="AC111" s="4"/>
      <c r="AD111" s="4"/>
      <c r="AE111" s="4"/>
      <c r="AF111" s="4"/>
      <c r="AG111" s="4"/>
      <c r="AH111" s="4"/>
      <c r="AI111" s="4"/>
      <c r="AJ111" s="4"/>
      <c r="AK111" s="4"/>
      <c r="AL111" s="4"/>
      <c r="AM111" s="4"/>
      <c r="AN111" s="4"/>
      <c r="AO111" s="4"/>
      <c r="AP111" s="4"/>
      <c r="AQ111" s="4"/>
      <c r="AR111" s="4"/>
      <c r="AS111" s="4"/>
      <c r="AT111" s="5"/>
      <c r="AU111" s="5"/>
      <c r="AV111" s="5"/>
      <c r="AW111" s="5"/>
      <c r="AX111" s="5"/>
      <c r="AY111" s="5"/>
      <c r="AZ111" s="5"/>
      <c r="BA111" s="5"/>
      <c r="BB111" s="5"/>
      <c r="BC111" s="5"/>
      <c r="BD111" s="5"/>
      <c r="BE111" s="4"/>
    </row>
    <row r="112" spans="1:57" ht="12.75" customHeight="1">
      <c r="A112" s="1"/>
      <c r="B112" s="1"/>
      <c r="C112" s="1"/>
      <c r="D112" s="1"/>
      <c r="E112" s="1"/>
      <c r="F112" s="134"/>
      <c r="G112" s="135"/>
      <c r="H112" s="136"/>
      <c r="I112" s="137"/>
      <c r="J112" s="138"/>
      <c r="K112" s="139"/>
      <c r="L112" s="138"/>
      <c r="M112" s="138"/>
      <c r="N112" s="139"/>
      <c r="O112" s="139"/>
      <c r="P112" s="139"/>
      <c r="Q112" s="139"/>
      <c r="R112" s="139"/>
      <c r="S112" s="139"/>
      <c r="T112" s="140"/>
      <c r="U112" s="140"/>
      <c r="V112" s="140"/>
      <c r="W112" s="140"/>
      <c r="X112" s="140"/>
      <c r="Y112" s="141"/>
      <c r="Z112" s="141"/>
      <c r="AA112" s="141"/>
      <c r="AB112" s="141"/>
      <c r="AC112" s="4"/>
      <c r="AD112" s="4"/>
      <c r="AE112" s="4"/>
      <c r="AF112" s="4"/>
      <c r="AG112" s="4"/>
      <c r="AH112" s="4"/>
      <c r="AI112" s="4"/>
      <c r="AJ112" s="4"/>
      <c r="AK112" s="4"/>
      <c r="AL112" s="4"/>
      <c r="AM112" s="4"/>
      <c r="AN112" s="4"/>
      <c r="AO112" s="4"/>
      <c r="AP112" s="4"/>
      <c r="AQ112" s="4"/>
      <c r="AR112" s="4"/>
      <c r="AS112" s="4"/>
      <c r="AT112" s="5"/>
      <c r="AU112" s="5"/>
      <c r="AV112" s="5"/>
      <c r="AW112" s="5"/>
      <c r="AX112" s="5"/>
      <c r="AY112" s="5"/>
      <c r="AZ112" s="5"/>
      <c r="BA112" s="5"/>
      <c r="BB112" s="5"/>
      <c r="BC112" s="5"/>
      <c r="BD112" s="5"/>
      <c r="BE112" s="4"/>
    </row>
    <row r="113" spans="1:57" ht="12.75" customHeight="1">
      <c r="A113" s="1"/>
      <c r="B113" s="1"/>
      <c r="C113" s="1"/>
      <c r="D113" s="1"/>
      <c r="E113" s="1"/>
      <c r="F113" s="134"/>
      <c r="G113" s="135"/>
      <c r="H113" s="136"/>
      <c r="I113" s="137"/>
      <c r="J113" s="138"/>
      <c r="K113" s="139"/>
      <c r="L113" s="138"/>
      <c r="M113" s="138"/>
      <c r="N113" s="139"/>
      <c r="O113" s="139"/>
      <c r="P113" s="139"/>
      <c r="Q113" s="139"/>
      <c r="R113" s="139"/>
      <c r="S113" s="139"/>
      <c r="T113" s="140"/>
      <c r="U113" s="140"/>
      <c r="V113" s="140"/>
      <c r="W113" s="140"/>
      <c r="X113" s="140"/>
      <c r="Y113" s="141"/>
      <c r="Z113" s="141"/>
      <c r="AA113" s="141"/>
      <c r="AB113" s="141"/>
      <c r="AC113" s="4"/>
      <c r="AD113" s="4"/>
      <c r="AE113" s="4"/>
      <c r="AF113" s="4"/>
      <c r="AG113" s="4"/>
      <c r="AH113" s="4"/>
      <c r="AI113" s="4"/>
      <c r="AJ113" s="4"/>
      <c r="AK113" s="4"/>
      <c r="AL113" s="4"/>
      <c r="AM113" s="4"/>
      <c r="AN113" s="4"/>
      <c r="AO113" s="4"/>
      <c r="AP113" s="4"/>
      <c r="AQ113" s="4"/>
      <c r="AR113" s="4"/>
      <c r="AS113" s="4"/>
      <c r="AT113" s="5"/>
      <c r="AU113" s="5"/>
      <c r="AV113" s="5"/>
      <c r="AW113" s="5"/>
      <c r="AX113" s="5"/>
      <c r="AY113" s="5"/>
      <c r="AZ113" s="5"/>
      <c r="BA113" s="5"/>
      <c r="BB113" s="5"/>
      <c r="BC113" s="5"/>
      <c r="BD113" s="5"/>
      <c r="BE113" s="4"/>
    </row>
    <row r="114" spans="1:57" ht="12.75" customHeight="1">
      <c r="A114" s="1"/>
      <c r="B114" s="1"/>
      <c r="C114" s="1"/>
      <c r="D114" s="1"/>
      <c r="E114" s="1"/>
      <c r="F114" s="134"/>
      <c r="G114" s="135"/>
      <c r="H114" s="136"/>
      <c r="I114" s="137"/>
      <c r="J114" s="138"/>
      <c r="K114" s="139"/>
      <c r="L114" s="138"/>
      <c r="M114" s="138"/>
      <c r="N114" s="139"/>
      <c r="O114" s="139"/>
      <c r="P114" s="139"/>
      <c r="Q114" s="139"/>
      <c r="R114" s="139"/>
      <c r="S114" s="139"/>
      <c r="T114" s="140"/>
      <c r="U114" s="140"/>
      <c r="V114" s="140"/>
      <c r="W114" s="140"/>
      <c r="X114" s="140"/>
      <c r="Y114" s="141"/>
      <c r="Z114" s="141"/>
      <c r="AA114" s="141"/>
      <c r="AB114" s="141"/>
      <c r="AC114" s="4"/>
      <c r="AD114" s="4"/>
      <c r="AE114" s="4"/>
      <c r="AF114" s="4"/>
      <c r="AG114" s="4"/>
      <c r="AH114" s="4"/>
      <c r="AI114" s="4"/>
      <c r="AJ114" s="4"/>
      <c r="AK114" s="4"/>
      <c r="AL114" s="4"/>
      <c r="AM114" s="4"/>
      <c r="AN114" s="4"/>
      <c r="AO114" s="4"/>
      <c r="AP114" s="4"/>
      <c r="AQ114" s="4"/>
      <c r="AR114" s="4"/>
      <c r="AS114" s="4"/>
      <c r="AT114" s="5"/>
      <c r="AU114" s="5"/>
      <c r="AV114" s="5"/>
      <c r="AW114" s="5"/>
      <c r="AX114" s="5"/>
      <c r="AY114" s="5"/>
      <c r="AZ114" s="5"/>
      <c r="BA114" s="5"/>
      <c r="BB114" s="5"/>
      <c r="BC114" s="5"/>
      <c r="BD114" s="5"/>
      <c r="BE114" s="4"/>
    </row>
    <row r="115" spans="1:57" ht="12.75" customHeight="1">
      <c r="A115" s="1"/>
      <c r="B115" s="1"/>
      <c r="C115" s="1"/>
      <c r="D115" s="1"/>
      <c r="E115" s="1"/>
      <c r="F115" s="134"/>
      <c r="G115" s="135"/>
      <c r="H115" s="136"/>
      <c r="I115" s="137"/>
      <c r="J115" s="138"/>
      <c r="K115" s="139"/>
      <c r="L115" s="138"/>
      <c r="M115" s="138"/>
      <c r="N115" s="139"/>
      <c r="O115" s="139"/>
      <c r="P115" s="139"/>
      <c r="Q115" s="139"/>
      <c r="R115" s="139"/>
      <c r="S115" s="139"/>
      <c r="T115" s="140"/>
      <c r="U115" s="140"/>
      <c r="V115" s="140"/>
      <c r="W115" s="140"/>
      <c r="X115" s="140"/>
      <c r="Y115" s="141"/>
      <c r="Z115" s="141"/>
      <c r="AA115" s="141"/>
      <c r="AB115" s="141"/>
      <c r="AC115" s="4"/>
      <c r="AD115" s="4"/>
      <c r="AE115" s="4"/>
      <c r="AF115" s="4"/>
      <c r="AG115" s="4"/>
      <c r="AH115" s="4"/>
      <c r="AI115" s="4"/>
      <c r="AJ115" s="4"/>
      <c r="AK115" s="4"/>
      <c r="AL115" s="4"/>
      <c r="AM115" s="4"/>
      <c r="AN115" s="4"/>
      <c r="AO115" s="4"/>
      <c r="AP115" s="4"/>
      <c r="AQ115" s="4"/>
      <c r="AR115" s="4"/>
      <c r="AS115" s="4"/>
      <c r="AT115" s="5"/>
      <c r="AU115" s="5"/>
      <c r="AV115" s="5"/>
      <c r="AW115" s="5"/>
      <c r="AX115" s="5"/>
      <c r="AY115" s="5"/>
      <c r="AZ115" s="5"/>
      <c r="BA115" s="5"/>
      <c r="BB115" s="5"/>
      <c r="BC115" s="5"/>
      <c r="BD115" s="5"/>
      <c r="BE115" s="4"/>
    </row>
    <row r="116" spans="1:57" ht="12.75" customHeight="1">
      <c r="A116" s="1"/>
      <c r="B116" s="1"/>
      <c r="C116" s="1"/>
      <c r="D116" s="1"/>
      <c r="E116" s="1"/>
      <c r="F116" s="134"/>
      <c r="G116" s="135"/>
      <c r="H116" s="136"/>
      <c r="I116" s="137"/>
      <c r="J116" s="138"/>
      <c r="K116" s="139"/>
      <c r="L116" s="138"/>
      <c r="M116" s="138"/>
      <c r="N116" s="139"/>
      <c r="O116" s="139"/>
      <c r="P116" s="139"/>
      <c r="Q116" s="139"/>
      <c r="R116" s="139"/>
      <c r="S116" s="139"/>
      <c r="T116" s="140"/>
      <c r="U116" s="140"/>
      <c r="V116" s="140"/>
      <c r="W116" s="140"/>
      <c r="X116" s="140"/>
      <c r="Y116" s="141"/>
      <c r="Z116" s="141"/>
      <c r="AA116" s="141"/>
      <c r="AB116" s="141"/>
      <c r="AC116" s="4"/>
      <c r="AD116" s="4"/>
      <c r="AE116" s="4"/>
      <c r="AF116" s="4"/>
      <c r="AG116" s="4"/>
      <c r="AH116" s="4"/>
      <c r="AI116" s="4"/>
      <c r="AJ116" s="4"/>
      <c r="AK116" s="4"/>
      <c r="AL116" s="4"/>
      <c r="AM116" s="4"/>
      <c r="AN116" s="4"/>
      <c r="AO116" s="4"/>
      <c r="AP116" s="4"/>
      <c r="AQ116" s="4"/>
      <c r="AR116" s="4"/>
      <c r="AS116" s="4"/>
      <c r="AT116" s="5"/>
      <c r="AU116" s="5"/>
      <c r="AV116" s="5"/>
      <c r="AW116" s="5"/>
      <c r="AX116" s="5"/>
      <c r="AY116" s="5"/>
      <c r="AZ116" s="5"/>
      <c r="BA116" s="5"/>
      <c r="BB116" s="5"/>
      <c r="BC116" s="5"/>
      <c r="BD116" s="5"/>
      <c r="BE116" s="4"/>
    </row>
    <row r="117" spans="1:57" ht="12.75" customHeight="1">
      <c r="A117" s="1"/>
      <c r="B117" s="1"/>
      <c r="C117" s="1"/>
      <c r="D117" s="1"/>
      <c r="E117" s="1"/>
      <c r="F117" s="134"/>
      <c r="G117" s="135"/>
      <c r="H117" s="136"/>
      <c r="I117" s="137"/>
      <c r="J117" s="138"/>
      <c r="K117" s="139"/>
      <c r="L117" s="138"/>
      <c r="M117" s="138"/>
      <c r="N117" s="139"/>
      <c r="O117" s="139"/>
      <c r="P117" s="139"/>
      <c r="Q117" s="139"/>
      <c r="R117" s="139"/>
      <c r="S117" s="139"/>
      <c r="T117" s="140"/>
      <c r="U117" s="140"/>
      <c r="V117" s="140"/>
      <c r="W117" s="140"/>
      <c r="X117" s="140"/>
      <c r="Y117" s="141"/>
      <c r="Z117" s="141"/>
      <c r="AA117" s="141"/>
      <c r="AB117" s="141"/>
      <c r="AC117" s="4"/>
      <c r="AD117" s="4"/>
      <c r="AE117" s="4"/>
      <c r="AF117" s="4"/>
      <c r="AG117" s="4"/>
      <c r="AH117" s="4"/>
      <c r="AI117" s="4"/>
      <c r="AJ117" s="4"/>
      <c r="AK117" s="4"/>
      <c r="AL117" s="4"/>
      <c r="AM117" s="4"/>
      <c r="AN117" s="4"/>
      <c r="AO117" s="4"/>
      <c r="AP117" s="4"/>
      <c r="AQ117" s="4"/>
      <c r="AR117" s="4"/>
      <c r="AS117" s="4"/>
      <c r="AT117" s="5"/>
      <c r="AU117" s="5"/>
      <c r="AV117" s="5"/>
      <c r="AW117" s="5"/>
      <c r="AX117" s="5"/>
      <c r="AY117" s="5"/>
      <c r="AZ117" s="5"/>
      <c r="BA117" s="5"/>
      <c r="BB117" s="5"/>
      <c r="BC117" s="5"/>
      <c r="BD117" s="5"/>
      <c r="BE117" s="4"/>
    </row>
    <row r="118" spans="1:57" ht="12.75" customHeight="1">
      <c r="A118" s="1"/>
      <c r="B118" s="1"/>
      <c r="C118" s="1"/>
      <c r="D118" s="1"/>
      <c r="E118" s="1"/>
      <c r="F118" s="134"/>
      <c r="G118" s="135"/>
      <c r="H118" s="136"/>
      <c r="I118" s="137"/>
      <c r="J118" s="138"/>
      <c r="K118" s="139"/>
      <c r="L118" s="138"/>
      <c r="M118" s="138"/>
      <c r="N118" s="139"/>
      <c r="O118" s="139"/>
      <c r="P118" s="139"/>
      <c r="Q118" s="139"/>
      <c r="R118" s="139"/>
      <c r="S118" s="139"/>
      <c r="T118" s="140"/>
      <c r="U118" s="140"/>
      <c r="V118" s="140"/>
      <c r="W118" s="140"/>
      <c r="X118" s="140"/>
      <c r="Y118" s="141"/>
      <c r="Z118" s="141"/>
      <c r="AA118" s="141"/>
      <c r="AB118" s="141"/>
      <c r="AC118" s="4"/>
      <c r="AD118" s="4"/>
      <c r="AE118" s="4"/>
      <c r="AF118" s="4"/>
      <c r="AG118" s="4"/>
      <c r="AH118" s="4"/>
      <c r="AI118" s="4"/>
      <c r="AJ118" s="4"/>
      <c r="AK118" s="4"/>
      <c r="AL118" s="4"/>
      <c r="AM118" s="4"/>
      <c r="AN118" s="4"/>
      <c r="AO118" s="4"/>
      <c r="AP118" s="4"/>
      <c r="AQ118" s="4"/>
      <c r="AR118" s="4"/>
      <c r="AS118" s="4"/>
      <c r="AT118" s="5"/>
      <c r="AU118" s="5"/>
      <c r="AV118" s="5"/>
      <c r="AW118" s="5"/>
      <c r="AX118" s="5"/>
      <c r="AY118" s="5"/>
      <c r="AZ118" s="5"/>
      <c r="BA118" s="5"/>
      <c r="BB118" s="5"/>
      <c r="BC118" s="5"/>
      <c r="BD118" s="5"/>
      <c r="BE118" s="4"/>
    </row>
    <row r="119" spans="1:57" ht="12.75" customHeight="1">
      <c r="A119" s="1"/>
      <c r="B119" s="1"/>
      <c r="C119" s="1"/>
      <c r="D119" s="1"/>
      <c r="E119" s="1"/>
      <c r="F119" s="134"/>
      <c r="G119" s="135"/>
      <c r="H119" s="136"/>
      <c r="I119" s="137"/>
      <c r="J119" s="138"/>
      <c r="K119" s="139"/>
      <c r="L119" s="138"/>
      <c r="M119" s="138"/>
      <c r="N119" s="139"/>
      <c r="O119" s="139"/>
      <c r="P119" s="139"/>
      <c r="Q119" s="139"/>
      <c r="R119" s="139"/>
      <c r="S119" s="139"/>
      <c r="T119" s="140"/>
      <c r="U119" s="140"/>
      <c r="V119" s="140"/>
      <c r="W119" s="140"/>
      <c r="X119" s="140"/>
      <c r="Y119" s="141"/>
      <c r="Z119" s="141"/>
      <c r="AA119" s="141"/>
      <c r="AB119" s="141"/>
      <c r="AC119" s="4"/>
      <c r="AD119" s="4"/>
      <c r="AE119" s="4"/>
      <c r="AF119" s="4"/>
      <c r="AG119" s="4"/>
      <c r="AH119" s="4"/>
      <c r="AI119" s="4"/>
      <c r="AJ119" s="4"/>
      <c r="AK119" s="4"/>
      <c r="AL119" s="4"/>
      <c r="AM119" s="4"/>
      <c r="AN119" s="4"/>
      <c r="AO119" s="4"/>
      <c r="AP119" s="4"/>
      <c r="AQ119" s="4"/>
      <c r="AR119" s="4"/>
      <c r="AS119" s="4"/>
      <c r="AT119" s="5"/>
      <c r="AU119" s="5"/>
      <c r="AV119" s="5"/>
      <c r="AW119" s="5"/>
      <c r="AX119" s="5"/>
      <c r="AY119" s="5"/>
      <c r="AZ119" s="5"/>
      <c r="BA119" s="5"/>
      <c r="BB119" s="5"/>
      <c r="BC119" s="5"/>
      <c r="BD119" s="5"/>
      <c r="BE119" s="4"/>
    </row>
    <row r="120" spans="1:57" ht="12.75" customHeight="1">
      <c r="A120" s="1"/>
      <c r="B120" s="1"/>
      <c r="C120" s="1"/>
      <c r="D120" s="1"/>
      <c r="E120" s="1"/>
      <c r="F120" s="134"/>
      <c r="G120" s="135"/>
      <c r="H120" s="136"/>
      <c r="I120" s="137"/>
      <c r="J120" s="138"/>
      <c r="K120" s="139"/>
      <c r="L120" s="138"/>
      <c r="M120" s="138"/>
      <c r="N120" s="139"/>
      <c r="O120" s="139"/>
      <c r="P120" s="139"/>
      <c r="Q120" s="139"/>
      <c r="R120" s="139"/>
      <c r="S120" s="139"/>
      <c r="T120" s="140"/>
      <c r="U120" s="140"/>
      <c r="V120" s="140"/>
      <c r="W120" s="140"/>
      <c r="X120" s="140"/>
      <c r="Y120" s="141"/>
      <c r="Z120" s="141"/>
      <c r="AA120" s="141"/>
      <c r="AB120" s="141"/>
      <c r="AC120" s="4"/>
      <c r="AD120" s="4"/>
      <c r="AE120" s="4"/>
      <c r="AF120" s="4"/>
      <c r="AG120" s="4"/>
      <c r="AH120" s="4"/>
      <c r="AI120" s="4"/>
      <c r="AJ120" s="4"/>
      <c r="AK120" s="4"/>
      <c r="AL120" s="4"/>
      <c r="AM120" s="4"/>
      <c r="AN120" s="4"/>
      <c r="AO120" s="4"/>
      <c r="AP120" s="4"/>
      <c r="AQ120" s="4"/>
      <c r="AR120" s="4"/>
      <c r="AS120" s="4"/>
      <c r="AT120" s="5"/>
      <c r="AU120" s="5"/>
      <c r="AV120" s="5"/>
      <c r="AW120" s="5"/>
      <c r="AX120" s="5"/>
      <c r="AY120" s="5"/>
      <c r="AZ120" s="5"/>
      <c r="BA120" s="5"/>
      <c r="BB120" s="5"/>
      <c r="BC120" s="5"/>
      <c r="BD120" s="5"/>
      <c r="BE120" s="4"/>
    </row>
    <row r="121" spans="1:57" ht="12.75" customHeight="1">
      <c r="A121" s="1"/>
      <c r="B121" s="1"/>
      <c r="C121" s="1"/>
      <c r="D121" s="1"/>
      <c r="E121" s="1"/>
      <c r="F121" s="134"/>
      <c r="G121" s="135"/>
      <c r="H121" s="136"/>
      <c r="I121" s="137"/>
      <c r="J121" s="138"/>
      <c r="K121" s="139"/>
      <c r="L121" s="138"/>
      <c r="M121" s="138"/>
      <c r="N121" s="139"/>
      <c r="O121" s="139"/>
      <c r="P121" s="139"/>
      <c r="Q121" s="139"/>
      <c r="R121" s="139"/>
      <c r="S121" s="139"/>
      <c r="T121" s="140"/>
      <c r="U121" s="140"/>
      <c r="V121" s="140"/>
      <c r="W121" s="140"/>
      <c r="X121" s="140"/>
      <c r="Y121" s="141"/>
      <c r="Z121" s="141"/>
      <c r="AA121" s="141"/>
      <c r="AB121" s="141"/>
      <c r="AC121" s="4"/>
      <c r="AD121" s="4"/>
      <c r="AE121" s="4"/>
      <c r="AF121" s="4"/>
      <c r="AG121" s="4"/>
      <c r="AH121" s="4"/>
      <c r="AI121" s="4"/>
      <c r="AJ121" s="4"/>
      <c r="AK121" s="4"/>
      <c r="AL121" s="4"/>
      <c r="AM121" s="4"/>
      <c r="AN121" s="4"/>
      <c r="AO121" s="4"/>
      <c r="AP121" s="4"/>
      <c r="AQ121" s="4"/>
      <c r="AR121" s="4"/>
      <c r="AS121" s="4"/>
      <c r="AT121" s="5"/>
      <c r="AU121" s="5"/>
      <c r="AV121" s="5"/>
      <c r="AW121" s="5"/>
      <c r="AX121" s="5"/>
      <c r="AY121" s="5"/>
      <c r="AZ121" s="5"/>
      <c r="BA121" s="5"/>
      <c r="BB121" s="5"/>
      <c r="BC121" s="5"/>
      <c r="BD121" s="5"/>
      <c r="BE121" s="4"/>
    </row>
    <row r="122" spans="1:57" ht="12.75" customHeight="1">
      <c r="A122" s="1"/>
      <c r="B122" s="1"/>
      <c r="C122" s="1"/>
      <c r="D122" s="1"/>
      <c r="E122" s="1"/>
      <c r="F122" s="134"/>
      <c r="G122" s="135"/>
      <c r="H122" s="136"/>
      <c r="I122" s="137"/>
      <c r="J122" s="138"/>
      <c r="K122" s="139"/>
      <c r="L122" s="138"/>
      <c r="M122" s="138"/>
      <c r="N122" s="139"/>
      <c r="O122" s="139"/>
      <c r="P122" s="139"/>
      <c r="Q122" s="139"/>
      <c r="R122" s="139"/>
      <c r="S122" s="139"/>
      <c r="T122" s="140"/>
      <c r="U122" s="140"/>
      <c r="V122" s="140"/>
      <c r="W122" s="140"/>
      <c r="X122" s="140"/>
      <c r="Y122" s="141"/>
      <c r="Z122" s="141"/>
      <c r="AA122" s="141"/>
      <c r="AB122" s="141"/>
      <c r="AC122" s="4"/>
      <c r="AD122" s="4"/>
      <c r="AE122" s="4"/>
      <c r="AF122" s="4"/>
      <c r="AG122" s="4"/>
      <c r="AH122" s="4"/>
      <c r="AI122" s="4"/>
      <c r="AJ122" s="4"/>
      <c r="AK122" s="4"/>
      <c r="AL122" s="4"/>
      <c r="AM122" s="4"/>
      <c r="AN122" s="4"/>
      <c r="AO122" s="4"/>
      <c r="AP122" s="4"/>
      <c r="AQ122" s="4"/>
      <c r="AR122" s="4"/>
      <c r="AS122" s="4"/>
      <c r="AT122" s="5"/>
      <c r="AU122" s="5"/>
      <c r="AV122" s="5"/>
      <c r="AW122" s="5"/>
      <c r="AX122" s="5"/>
      <c r="AY122" s="5"/>
      <c r="AZ122" s="5"/>
      <c r="BA122" s="5"/>
      <c r="BB122" s="5"/>
      <c r="BC122" s="5"/>
      <c r="BD122" s="5"/>
      <c r="BE122" s="4"/>
    </row>
    <row r="123" spans="1:57" ht="12.75" customHeight="1">
      <c r="A123" s="1"/>
      <c r="B123" s="1"/>
      <c r="C123" s="1"/>
      <c r="D123" s="1"/>
      <c r="E123" s="1"/>
      <c r="F123" s="134"/>
      <c r="G123" s="135"/>
      <c r="H123" s="136"/>
      <c r="I123" s="137"/>
      <c r="J123" s="138"/>
      <c r="K123" s="139"/>
      <c r="L123" s="138"/>
      <c r="M123" s="138"/>
      <c r="N123" s="139"/>
      <c r="O123" s="139"/>
      <c r="P123" s="139"/>
      <c r="Q123" s="139"/>
      <c r="R123" s="139"/>
      <c r="S123" s="139"/>
      <c r="T123" s="140"/>
      <c r="U123" s="140"/>
      <c r="V123" s="140"/>
      <c r="W123" s="140"/>
      <c r="X123" s="140"/>
      <c r="Y123" s="141"/>
      <c r="Z123" s="141"/>
      <c r="AA123" s="141"/>
      <c r="AB123" s="141"/>
      <c r="AC123" s="4"/>
      <c r="AD123" s="4"/>
      <c r="AE123" s="4"/>
      <c r="AF123" s="4"/>
      <c r="AG123" s="4"/>
      <c r="AH123" s="4"/>
      <c r="AI123" s="4"/>
      <c r="AJ123" s="4"/>
      <c r="AK123" s="4"/>
      <c r="AL123" s="4"/>
      <c r="AM123" s="4"/>
      <c r="AN123" s="4"/>
      <c r="AO123" s="4"/>
      <c r="AP123" s="4"/>
      <c r="AQ123" s="4"/>
      <c r="AR123" s="4"/>
      <c r="AS123" s="4"/>
      <c r="AT123" s="5"/>
      <c r="AU123" s="5"/>
      <c r="AV123" s="5"/>
      <c r="AW123" s="5"/>
      <c r="AX123" s="5"/>
      <c r="AY123" s="5"/>
      <c r="AZ123" s="5"/>
      <c r="BA123" s="5"/>
      <c r="BB123" s="5"/>
      <c r="BC123" s="5"/>
      <c r="BD123" s="5"/>
      <c r="BE123" s="4"/>
    </row>
    <row r="124" spans="1:57" ht="12.75" customHeight="1">
      <c r="A124" s="1"/>
      <c r="B124" s="1"/>
      <c r="C124" s="1"/>
      <c r="D124" s="1"/>
      <c r="E124" s="1"/>
      <c r="F124" s="134"/>
      <c r="G124" s="135"/>
      <c r="H124" s="136"/>
      <c r="I124" s="137"/>
      <c r="J124" s="138"/>
      <c r="K124" s="139"/>
      <c r="L124" s="138"/>
      <c r="M124" s="138"/>
      <c r="N124" s="139"/>
      <c r="O124" s="139"/>
      <c r="P124" s="139"/>
      <c r="Q124" s="139"/>
      <c r="R124" s="139"/>
      <c r="S124" s="139"/>
      <c r="T124" s="140"/>
      <c r="U124" s="140"/>
      <c r="V124" s="140"/>
      <c r="W124" s="140"/>
      <c r="X124" s="140"/>
      <c r="Y124" s="141"/>
      <c r="Z124" s="141"/>
      <c r="AA124" s="141"/>
      <c r="AB124" s="141"/>
      <c r="AC124" s="4"/>
      <c r="AD124" s="4"/>
      <c r="AE124" s="4"/>
      <c r="AF124" s="4"/>
      <c r="AG124" s="4"/>
      <c r="AH124" s="4"/>
      <c r="AI124" s="4"/>
      <c r="AJ124" s="4"/>
      <c r="AK124" s="4"/>
      <c r="AL124" s="4"/>
      <c r="AM124" s="4"/>
      <c r="AN124" s="4"/>
      <c r="AO124" s="4"/>
      <c r="AP124" s="4"/>
      <c r="AQ124" s="4"/>
      <c r="AR124" s="4"/>
      <c r="AS124" s="4"/>
      <c r="AT124" s="5"/>
      <c r="AU124" s="5"/>
      <c r="AV124" s="5"/>
      <c r="AW124" s="5"/>
      <c r="AX124" s="5"/>
      <c r="AY124" s="5"/>
      <c r="AZ124" s="5"/>
      <c r="BA124" s="5"/>
      <c r="BB124" s="5"/>
      <c r="BC124" s="5"/>
      <c r="BD124" s="5"/>
      <c r="BE124" s="4"/>
    </row>
    <row r="125" spans="1:57" ht="12.75" customHeight="1">
      <c r="A125" s="1"/>
      <c r="B125" s="1"/>
      <c r="C125" s="1"/>
      <c r="D125" s="1"/>
      <c r="E125" s="1"/>
      <c r="F125" s="134"/>
      <c r="G125" s="135"/>
      <c r="H125" s="136"/>
      <c r="I125" s="137"/>
      <c r="J125" s="138"/>
      <c r="K125" s="139"/>
      <c r="L125" s="138"/>
      <c r="M125" s="138"/>
      <c r="N125" s="139"/>
      <c r="O125" s="139"/>
      <c r="P125" s="139"/>
      <c r="Q125" s="139"/>
      <c r="R125" s="139"/>
      <c r="S125" s="139"/>
      <c r="T125" s="140"/>
      <c r="U125" s="140"/>
      <c r="V125" s="140"/>
      <c r="W125" s="140"/>
      <c r="X125" s="140"/>
      <c r="Y125" s="141"/>
      <c r="Z125" s="141"/>
      <c r="AA125" s="141"/>
      <c r="AB125" s="141"/>
      <c r="AC125" s="4"/>
      <c r="AD125" s="4"/>
      <c r="AE125" s="4"/>
      <c r="AF125" s="4"/>
      <c r="AG125" s="4"/>
      <c r="AH125" s="4"/>
      <c r="AI125" s="4"/>
      <c r="AJ125" s="4"/>
      <c r="AK125" s="4"/>
      <c r="AL125" s="4"/>
      <c r="AM125" s="4"/>
      <c r="AN125" s="4"/>
      <c r="AO125" s="4"/>
      <c r="AP125" s="4"/>
      <c r="AQ125" s="4"/>
      <c r="AR125" s="4"/>
      <c r="AS125" s="4"/>
      <c r="AT125" s="5"/>
      <c r="AU125" s="5"/>
      <c r="AV125" s="5"/>
      <c r="AW125" s="5"/>
      <c r="AX125" s="5"/>
      <c r="AY125" s="5"/>
      <c r="AZ125" s="5"/>
      <c r="BA125" s="5"/>
      <c r="BB125" s="5"/>
      <c r="BC125" s="5"/>
      <c r="BD125" s="5"/>
      <c r="BE125" s="4"/>
    </row>
    <row r="126" spans="1:57" ht="12.75" customHeight="1">
      <c r="A126" s="1"/>
      <c r="B126" s="1"/>
      <c r="C126" s="1"/>
      <c r="D126" s="1"/>
      <c r="E126" s="1"/>
      <c r="F126" s="134"/>
      <c r="G126" s="135"/>
      <c r="H126" s="136"/>
      <c r="I126" s="137"/>
      <c r="J126" s="138"/>
      <c r="K126" s="139"/>
      <c r="L126" s="138"/>
      <c r="M126" s="138"/>
      <c r="N126" s="139"/>
      <c r="O126" s="139"/>
      <c r="P126" s="139"/>
      <c r="Q126" s="139"/>
      <c r="R126" s="139"/>
      <c r="S126" s="139"/>
      <c r="T126" s="140"/>
      <c r="U126" s="140"/>
      <c r="V126" s="140"/>
      <c r="W126" s="140"/>
      <c r="X126" s="140"/>
      <c r="Y126" s="141"/>
      <c r="Z126" s="141"/>
      <c r="AA126" s="141"/>
      <c r="AB126" s="141"/>
      <c r="AC126" s="4"/>
      <c r="AD126" s="4"/>
      <c r="AE126" s="4"/>
      <c r="AF126" s="4"/>
      <c r="AG126" s="4"/>
      <c r="AH126" s="4"/>
      <c r="AI126" s="4"/>
      <c r="AJ126" s="4"/>
      <c r="AK126" s="4"/>
      <c r="AL126" s="4"/>
      <c r="AM126" s="4"/>
      <c r="AN126" s="4"/>
      <c r="AO126" s="4"/>
      <c r="AP126" s="4"/>
      <c r="AQ126" s="4"/>
      <c r="AR126" s="4"/>
      <c r="AS126" s="4"/>
      <c r="AT126" s="5"/>
      <c r="AU126" s="5"/>
      <c r="AV126" s="5"/>
      <c r="AW126" s="5"/>
      <c r="AX126" s="5"/>
      <c r="AY126" s="5"/>
      <c r="AZ126" s="5"/>
      <c r="BA126" s="5"/>
      <c r="BB126" s="5"/>
      <c r="BC126" s="5"/>
      <c r="BD126" s="5"/>
      <c r="BE126" s="4"/>
    </row>
    <row r="127" spans="1:57" ht="12.75" customHeight="1">
      <c r="A127" s="1"/>
      <c r="B127" s="1"/>
      <c r="C127" s="1"/>
      <c r="D127" s="1"/>
      <c r="E127" s="1"/>
      <c r="F127" s="134"/>
      <c r="G127" s="135"/>
      <c r="H127" s="136"/>
      <c r="I127" s="137"/>
      <c r="J127" s="138"/>
      <c r="K127" s="139"/>
      <c r="L127" s="138"/>
      <c r="M127" s="138"/>
      <c r="N127" s="139"/>
      <c r="O127" s="139"/>
      <c r="P127" s="139"/>
      <c r="Q127" s="139"/>
      <c r="R127" s="139"/>
      <c r="S127" s="139"/>
      <c r="T127" s="140"/>
      <c r="U127" s="140"/>
      <c r="V127" s="140"/>
      <c r="W127" s="140"/>
      <c r="X127" s="140"/>
      <c r="Y127" s="141"/>
      <c r="Z127" s="141"/>
      <c r="AA127" s="141"/>
      <c r="AB127" s="141"/>
      <c r="AC127" s="4"/>
      <c r="AD127" s="4"/>
      <c r="AE127" s="4"/>
      <c r="AF127" s="4"/>
      <c r="AG127" s="4"/>
      <c r="AH127" s="4"/>
      <c r="AI127" s="4"/>
      <c r="AJ127" s="4"/>
      <c r="AK127" s="4"/>
      <c r="AL127" s="4"/>
      <c r="AM127" s="4"/>
      <c r="AN127" s="4"/>
      <c r="AO127" s="4"/>
      <c r="AP127" s="4"/>
      <c r="AQ127" s="4"/>
      <c r="AR127" s="4"/>
      <c r="AS127" s="4"/>
      <c r="AT127" s="5"/>
      <c r="AU127" s="5"/>
      <c r="AV127" s="5"/>
      <c r="AW127" s="5"/>
      <c r="AX127" s="5"/>
      <c r="AY127" s="5"/>
      <c r="AZ127" s="5"/>
      <c r="BA127" s="5"/>
      <c r="BB127" s="5"/>
      <c r="BC127" s="5"/>
      <c r="BD127" s="5"/>
      <c r="BE127" s="4"/>
    </row>
    <row r="128" spans="1:57" ht="12.75" customHeight="1">
      <c r="A128" s="1"/>
      <c r="B128" s="1"/>
      <c r="C128" s="1"/>
      <c r="D128" s="1"/>
      <c r="E128" s="1"/>
      <c r="F128" s="134"/>
      <c r="G128" s="135"/>
      <c r="H128" s="136"/>
      <c r="I128" s="137"/>
      <c r="J128" s="138"/>
      <c r="K128" s="139"/>
      <c r="L128" s="138"/>
      <c r="M128" s="138"/>
      <c r="N128" s="139"/>
      <c r="O128" s="139"/>
      <c r="P128" s="139"/>
      <c r="Q128" s="139"/>
      <c r="R128" s="139"/>
      <c r="S128" s="139"/>
      <c r="T128" s="140"/>
      <c r="U128" s="140"/>
      <c r="V128" s="140"/>
      <c r="W128" s="140"/>
      <c r="X128" s="140"/>
      <c r="Y128" s="141"/>
      <c r="Z128" s="141"/>
      <c r="AA128" s="141"/>
      <c r="AB128" s="141"/>
      <c r="AC128" s="4"/>
      <c r="AD128" s="4"/>
      <c r="AE128" s="4"/>
      <c r="AF128" s="4"/>
      <c r="AG128" s="4"/>
      <c r="AH128" s="4"/>
      <c r="AI128" s="4"/>
      <c r="AJ128" s="4"/>
      <c r="AK128" s="4"/>
      <c r="AL128" s="4"/>
      <c r="AM128" s="4"/>
      <c r="AN128" s="4"/>
      <c r="AO128" s="4"/>
      <c r="AP128" s="4"/>
      <c r="AQ128" s="4"/>
      <c r="AR128" s="4"/>
      <c r="AS128" s="4"/>
      <c r="AT128" s="5"/>
      <c r="AU128" s="5"/>
      <c r="AV128" s="5"/>
      <c r="AW128" s="5"/>
      <c r="AX128" s="5"/>
      <c r="AY128" s="5"/>
      <c r="AZ128" s="5"/>
      <c r="BA128" s="5"/>
      <c r="BB128" s="5"/>
      <c r="BC128" s="5"/>
      <c r="BD128" s="5"/>
      <c r="BE128" s="4"/>
    </row>
    <row r="129" spans="1:57" ht="12.75" customHeight="1">
      <c r="A129" s="1"/>
      <c r="B129" s="1"/>
      <c r="C129" s="1"/>
      <c r="D129" s="1"/>
      <c r="E129" s="1"/>
      <c r="F129" s="134"/>
      <c r="G129" s="135"/>
      <c r="H129" s="136"/>
      <c r="I129" s="137"/>
      <c r="J129" s="138"/>
      <c r="K129" s="139"/>
      <c r="L129" s="138"/>
      <c r="M129" s="138"/>
      <c r="N129" s="139"/>
      <c r="O129" s="139"/>
      <c r="P129" s="139"/>
      <c r="Q129" s="139"/>
      <c r="R129" s="139"/>
      <c r="S129" s="139"/>
      <c r="T129" s="140"/>
      <c r="U129" s="140"/>
      <c r="V129" s="140"/>
      <c r="W129" s="140"/>
      <c r="X129" s="140"/>
      <c r="Y129" s="141"/>
      <c r="Z129" s="141"/>
      <c r="AA129" s="141"/>
      <c r="AB129" s="141"/>
      <c r="AC129" s="4"/>
      <c r="AD129" s="4"/>
      <c r="AE129" s="4"/>
      <c r="AF129" s="4"/>
      <c r="AG129" s="4"/>
      <c r="AH129" s="4"/>
      <c r="AI129" s="4"/>
      <c r="AJ129" s="4"/>
      <c r="AK129" s="4"/>
      <c r="AL129" s="4"/>
      <c r="AM129" s="4"/>
      <c r="AN129" s="4"/>
      <c r="AO129" s="4"/>
      <c r="AP129" s="4"/>
      <c r="AQ129" s="4"/>
      <c r="AR129" s="4"/>
      <c r="AS129" s="4"/>
      <c r="AT129" s="5"/>
      <c r="AU129" s="5"/>
      <c r="AV129" s="5"/>
      <c r="AW129" s="5"/>
      <c r="AX129" s="5"/>
      <c r="AY129" s="5"/>
      <c r="AZ129" s="5"/>
      <c r="BA129" s="5"/>
      <c r="BB129" s="5"/>
      <c r="BC129" s="5"/>
      <c r="BD129" s="5"/>
      <c r="BE129" s="4"/>
    </row>
    <row r="130" spans="1:57" ht="12.75" customHeight="1">
      <c r="A130" s="1"/>
      <c r="B130" s="1"/>
      <c r="C130" s="1"/>
      <c r="D130" s="1"/>
      <c r="E130" s="1"/>
      <c r="F130" s="134"/>
      <c r="G130" s="135"/>
      <c r="H130" s="136"/>
      <c r="I130" s="137"/>
      <c r="J130" s="138"/>
      <c r="K130" s="139"/>
      <c r="L130" s="138"/>
      <c r="M130" s="138"/>
      <c r="N130" s="139"/>
      <c r="O130" s="139"/>
      <c r="P130" s="139"/>
      <c r="Q130" s="139"/>
      <c r="R130" s="139"/>
      <c r="S130" s="139"/>
      <c r="T130" s="140"/>
      <c r="U130" s="140"/>
      <c r="V130" s="140"/>
      <c r="W130" s="140"/>
      <c r="X130" s="140"/>
      <c r="Y130" s="141"/>
      <c r="Z130" s="141"/>
      <c r="AA130" s="141"/>
      <c r="AB130" s="141"/>
      <c r="AC130" s="4"/>
      <c r="AD130" s="4"/>
      <c r="AE130" s="4"/>
      <c r="AF130" s="4"/>
      <c r="AG130" s="4"/>
      <c r="AH130" s="4"/>
      <c r="AI130" s="4"/>
      <c r="AJ130" s="4"/>
      <c r="AK130" s="4"/>
      <c r="AL130" s="4"/>
      <c r="AM130" s="4"/>
      <c r="AN130" s="4"/>
      <c r="AO130" s="4"/>
      <c r="AP130" s="4"/>
      <c r="AQ130" s="4"/>
      <c r="AR130" s="4"/>
      <c r="AS130" s="4"/>
      <c r="AT130" s="5"/>
      <c r="AU130" s="5"/>
      <c r="AV130" s="5"/>
      <c r="AW130" s="5"/>
      <c r="AX130" s="5"/>
      <c r="AY130" s="5"/>
      <c r="AZ130" s="5"/>
      <c r="BA130" s="5"/>
      <c r="BB130" s="5"/>
      <c r="BC130" s="5"/>
      <c r="BD130" s="5"/>
      <c r="BE130" s="4"/>
    </row>
    <row r="131" spans="1:57" ht="12.75" customHeight="1">
      <c r="A131" s="1"/>
      <c r="B131" s="1"/>
      <c r="C131" s="1"/>
      <c r="D131" s="1"/>
      <c r="E131" s="1"/>
      <c r="F131" s="134"/>
      <c r="G131" s="135"/>
      <c r="H131" s="136"/>
      <c r="I131" s="137"/>
      <c r="J131" s="138"/>
      <c r="K131" s="139"/>
      <c r="L131" s="138"/>
      <c r="M131" s="138"/>
      <c r="N131" s="139"/>
      <c r="O131" s="139"/>
      <c r="P131" s="139"/>
      <c r="Q131" s="139"/>
      <c r="R131" s="139"/>
      <c r="S131" s="139"/>
      <c r="T131" s="140"/>
      <c r="U131" s="140"/>
      <c r="V131" s="140"/>
      <c r="W131" s="140"/>
      <c r="X131" s="140"/>
      <c r="Y131" s="141"/>
      <c r="Z131" s="141"/>
      <c r="AA131" s="141"/>
      <c r="AB131" s="141"/>
      <c r="AC131" s="4"/>
      <c r="AD131" s="4"/>
      <c r="AE131" s="4"/>
      <c r="AF131" s="4"/>
      <c r="AG131" s="4"/>
      <c r="AH131" s="4"/>
      <c r="AI131" s="4"/>
      <c r="AJ131" s="4"/>
      <c r="AK131" s="4"/>
      <c r="AL131" s="4"/>
      <c r="AM131" s="4"/>
      <c r="AN131" s="4"/>
      <c r="AO131" s="4"/>
      <c r="AP131" s="4"/>
      <c r="AQ131" s="4"/>
      <c r="AR131" s="4"/>
      <c r="AS131" s="4"/>
      <c r="AT131" s="5"/>
      <c r="AU131" s="5"/>
      <c r="AV131" s="5"/>
      <c r="AW131" s="5"/>
      <c r="AX131" s="5"/>
      <c r="AY131" s="5"/>
      <c r="AZ131" s="5"/>
      <c r="BA131" s="5"/>
      <c r="BB131" s="5"/>
      <c r="BC131" s="5"/>
      <c r="BD131" s="5"/>
      <c r="BE131" s="4"/>
    </row>
    <row r="132" spans="1:57" ht="12.75" customHeight="1">
      <c r="A132" s="1"/>
      <c r="B132" s="1"/>
      <c r="C132" s="1"/>
      <c r="D132" s="1"/>
      <c r="E132" s="1"/>
      <c r="F132" s="134"/>
      <c r="G132" s="135"/>
      <c r="H132" s="136"/>
      <c r="I132" s="137"/>
      <c r="J132" s="138"/>
      <c r="K132" s="139"/>
      <c r="L132" s="138"/>
      <c r="M132" s="138"/>
      <c r="N132" s="139"/>
      <c r="O132" s="139"/>
      <c r="P132" s="139"/>
      <c r="Q132" s="139"/>
      <c r="R132" s="139"/>
      <c r="S132" s="139"/>
      <c r="T132" s="140"/>
      <c r="U132" s="140"/>
      <c r="V132" s="140"/>
      <c r="W132" s="140"/>
      <c r="X132" s="140"/>
      <c r="Y132" s="141"/>
      <c r="Z132" s="141"/>
      <c r="AA132" s="141"/>
      <c r="AB132" s="141"/>
      <c r="AC132" s="4"/>
      <c r="AD132" s="4"/>
      <c r="AE132" s="4"/>
      <c r="AF132" s="4"/>
      <c r="AG132" s="4"/>
      <c r="AH132" s="4"/>
      <c r="AI132" s="4"/>
      <c r="AJ132" s="4"/>
      <c r="AK132" s="4"/>
      <c r="AL132" s="4"/>
      <c r="AM132" s="4"/>
      <c r="AN132" s="4"/>
      <c r="AO132" s="4"/>
      <c r="AP132" s="4"/>
      <c r="AQ132" s="4"/>
      <c r="AR132" s="4"/>
      <c r="AS132" s="4"/>
      <c r="AT132" s="5"/>
      <c r="AU132" s="5"/>
      <c r="AV132" s="5"/>
      <c r="AW132" s="5"/>
      <c r="AX132" s="5"/>
      <c r="AY132" s="5"/>
      <c r="AZ132" s="5"/>
      <c r="BA132" s="5"/>
      <c r="BB132" s="5"/>
      <c r="BC132" s="5"/>
      <c r="BD132" s="5"/>
      <c r="BE132" s="4"/>
    </row>
    <row r="133" spans="1:57" ht="12.75" customHeight="1">
      <c r="A133" s="1"/>
      <c r="B133" s="1"/>
      <c r="C133" s="1"/>
      <c r="D133" s="1"/>
      <c r="E133" s="1"/>
      <c r="F133" s="134"/>
      <c r="G133" s="135"/>
      <c r="H133" s="136"/>
      <c r="I133" s="137"/>
      <c r="J133" s="138"/>
      <c r="K133" s="139"/>
      <c r="L133" s="138"/>
      <c r="M133" s="138"/>
      <c r="N133" s="139"/>
      <c r="O133" s="139"/>
      <c r="P133" s="139"/>
      <c r="Q133" s="139"/>
      <c r="R133" s="139"/>
      <c r="S133" s="139"/>
      <c r="T133" s="140"/>
      <c r="U133" s="140"/>
      <c r="V133" s="140"/>
      <c r="W133" s="140"/>
      <c r="X133" s="140"/>
      <c r="Y133" s="141"/>
      <c r="Z133" s="141"/>
      <c r="AA133" s="141"/>
      <c r="AB133" s="141"/>
      <c r="AC133" s="4"/>
      <c r="AD133" s="4"/>
      <c r="AE133" s="4"/>
      <c r="AF133" s="4"/>
      <c r="AG133" s="4"/>
      <c r="AH133" s="4"/>
      <c r="AI133" s="4"/>
      <c r="AJ133" s="4"/>
      <c r="AK133" s="4"/>
      <c r="AL133" s="4"/>
      <c r="AM133" s="4"/>
      <c r="AN133" s="4"/>
      <c r="AO133" s="4"/>
      <c r="AP133" s="4"/>
      <c r="AQ133" s="4"/>
      <c r="AR133" s="4"/>
      <c r="AS133" s="4"/>
      <c r="AT133" s="5"/>
      <c r="AU133" s="5"/>
      <c r="AV133" s="5"/>
      <c r="AW133" s="5"/>
      <c r="AX133" s="5"/>
      <c r="AY133" s="5"/>
      <c r="AZ133" s="5"/>
      <c r="BA133" s="5"/>
      <c r="BB133" s="5"/>
      <c r="BC133" s="5"/>
      <c r="BD133" s="5"/>
      <c r="BE133" s="4"/>
    </row>
    <row r="134" spans="1:57" ht="12.75" customHeight="1">
      <c r="A134" s="1"/>
      <c r="B134" s="1"/>
      <c r="C134" s="1"/>
      <c r="D134" s="1"/>
      <c r="E134" s="1"/>
      <c r="F134" s="134"/>
      <c r="G134" s="135"/>
      <c r="H134" s="136"/>
      <c r="I134" s="137"/>
      <c r="J134" s="138"/>
      <c r="K134" s="139"/>
      <c r="L134" s="138"/>
      <c r="M134" s="138"/>
      <c r="N134" s="139"/>
      <c r="O134" s="139"/>
      <c r="P134" s="139"/>
      <c r="Q134" s="139"/>
      <c r="R134" s="139"/>
      <c r="S134" s="139"/>
      <c r="T134" s="140"/>
      <c r="U134" s="140"/>
      <c r="V134" s="140"/>
      <c r="W134" s="140"/>
      <c r="X134" s="140"/>
      <c r="Y134" s="141"/>
      <c r="Z134" s="141"/>
      <c r="AA134" s="141"/>
      <c r="AB134" s="141"/>
      <c r="AC134" s="4"/>
      <c r="AD134" s="4"/>
      <c r="AE134" s="4"/>
      <c r="AF134" s="4"/>
      <c r="AG134" s="4"/>
      <c r="AH134" s="4"/>
      <c r="AI134" s="4"/>
      <c r="AJ134" s="4"/>
      <c r="AK134" s="4"/>
      <c r="AL134" s="4"/>
      <c r="AM134" s="4"/>
      <c r="AN134" s="4"/>
      <c r="AO134" s="4"/>
      <c r="AP134" s="4"/>
      <c r="AQ134" s="4"/>
      <c r="AR134" s="4"/>
      <c r="AS134" s="4"/>
      <c r="AT134" s="5"/>
      <c r="AU134" s="5"/>
      <c r="AV134" s="5"/>
      <c r="AW134" s="5"/>
      <c r="AX134" s="5"/>
      <c r="AY134" s="5"/>
      <c r="AZ134" s="5"/>
      <c r="BA134" s="5"/>
      <c r="BB134" s="5"/>
      <c r="BC134" s="5"/>
      <c r="BD134" s="5"/>
      <c r="BE134" s="4"/>
    </row>
    <row r="135" spans="1:57" ht="12.75" customHeight="1">
      <c r="A135" s="1"/>
      <c r="B135" s="1"/>
      <c r="C135" s="1"/>
      <c r="D135" s="1"/>
      <c r="E135" s="1"/>
      <c r="F135" s="134"/>
      <c r="G135" s="135"/>
      <c r="H135" s="136"/>
      <c r="I135" s="137"/>
      <c r="J135" s="138"/>
      <c r="K135" s="139"/>
      <c r="L135" s="138"/>
      <c r="M135" s="138"/>
      <c r="N135" s="139"/>
      <c r="O135" s="139"/>
      <c r="P135" s="139"/>
      <c r="Q135" s="139"/>
      <c r="R135" s="139"/>
      <c r="S135" s="139"/>
      <c r="T135" s="140"/>
      <c r="U135" s="140"/>
      <c r="V135" s="140"/>
      <c r="W135" s="140"/>
      <c r="X135" s="140"/>
      <c r="Y135" s="141"/>
      <c r="Z135" s="141"/>
      <c r="AA135" s="141"/>
      <c r="AB135" s="141"/>
      <c r="AC135" s="4"/>
      <c r="AD135" s="4"/>
      <c r="AE135" s="4"/>
      <c r="AF135" s="4"/>
      <c r="AG135" s="4"/>
      <c r="AH135" s="4"/>
      <c r="AI135" s="4"/>
      <c r="AJ135" s="4"/>
      <c r="AK135" s="4"/>
      <c r="AL135" s="4"/>
      <c r="AM135" s="4"/>
      <c r="AN135" s="4"/>
      <c r="AO135" s="4"/>
      <c r="AP135" s="4"/>
      <c r="AQ135" s="4"/>
      <c r="AR135" s="4"/>
      <c r="AS135" s="4"/>
      <c r="AT135" s="5"/>
      <c r="AU135" s="5"/>
      <c r="AV135" s="5"/>
      <c r="AW135" s="5"/>
      <c r="AX135" s="5"/>
      <c r="AY135" s="5"/>
      <c r="AZ135" s="5"/>
      <c r="BA135" s="5"/>
      <c r="BB135" s="5"/>
      <c r="BC135" s="5"/>
      <c r="BD135" s="5"/>
      <c r="BE135" s="4"/>
    </row>
    <row r="136" spans="1:57" ht="12.75" customHeight="1">
      <c r="A136" s="1"/>
      <c r="B136" s="1"/>
      <c r="C136" s="1"/>
      <c r="D136" s="1"/>
      <c r="E136" s="1"/>
      <c r="F136" s="134"/>
      <c r="G136" s="135"/>
      <c r="H136" s="136"/>
      <c r="I136" s="137"/>
      <c r="J136" s="138"/>
      <c r="K136" s="139"/>
      <c r="L136" s="138"/>
      <c r="M136" s="138"/>
      <c r="N136" s="139"/>
      <c r="O136" s="139"/>
      <c r="P136" s="139"/>
      <c r="Q136" s="139"/>
      <c r="R136" s="139"/>
      <c r="S136" s="139"/>
      <c r="T136" s="140"/>
      <c r="U136" s="140"/>
      <c r="V136" s="140"/>
      <c r="W136" s="140"/>
      <c r="X136" s="140"/>
      <c r="Y136" s="141"/>
      <c r="Z136" s="141"/>
      <c r="AA136" s="141"/>
      <c r="AB136" s="141"/>
      <c r="AC136" s="4"/>
      <c r="AD136" s="4"/>
      <c r="AE136" s="4"/>
      <c r="AF136" s="4"/>
      <c r="AG136" s="4"/>
      <c r="AH136" s="4"/>
      <c r="AI136" s="4"/>
      <c r="AJ136" s="4"/>
      <c r="AK136" s="4"/>
      <c r="AL136" s="4"/>
      <c r="AM136" s="4"/>
      <c r="AN136" s="4"/>
      <c r="AO136" s="4"/>
      <c r="AP136" s="4"/>
      <c r="AQ136" s="4"/>
      <c r="AR136" s="4"/>
      <c r="AS136" s="4"/>
      <c r="AT136" s="5"/>
      <c r="AU136" s="5"/>
      <c r="AV136" s="5"/>
      <c r="AW136" s="5"/>
      <c r="AX136" s="5"/>
      <c r="AY136" s="5"/>
      <c r="AZ136" s="5"/>
      <c r="BA136" s="5"/>
      <c r="BB136" s="5"/>
      <c r="BC136" s="5"/>
      <c r="BD136" s="5"/>
      <c r="BE136" s="4"/>
    </row>
    <row r="137" spans="1:57" ht="12.75" customHeight="1">
      <c r="A137" s="1"/>
      <c r="B137" s="1"/>
      <c r="C137" s="1"/>
      <c r="D137" s="1"/>
      <c r="E137" s="1"/>
      <c r="F137" s="134"/>
      <c r="G137" s="135"/>
      <c r="H137" s="136"/>
      <c r="I137" s="137"/>
      <c r="J137" s="138"/>
      <c r="K137" s="139"/>
      <c r="L137" s="138"/>
      <c r="M137" s="138"/>
      <c r="N137" s="139"/>
      <c r="O137" s="139"/>
      <c r="P137" s="139"/>
      <c r="Q137" s="139"/>
      <c r="R137" s="139"/>
      <c r="S137" s="139"/>
      <c r="T137" s="140"/>
      <c r="U137" s="140"/>
      <c r="V137" s="140"/>
      <c r="W137" s="140"/>
      <c r="X137" s="140"/>
      <c r="Y137" s="141"/>
      <c r="Z137" s="141"/>
      <c r="AA137" s="141"/>
      <c r="AB137" s="141"/>
      <c r="AC137" s="4"/>
      <c r="AD137" s="4"/>
      <c r="AE137" s="4"/>
      <c r="AF137" s="4"/>
      <c r="AG137" s="4"/>
      <c r="AH137" s="4"/>
      <c r="AI137" s="4"/>
      <c r="AJ137" s="4"/>
      <c r="AK137" s="4"/>
      <c r="AL137" s="4"/>
      <c r="AM137" s="4"/>
      <c r="AN137" s="4"/>
      <c r="AO137" s="4"/>
      <c r="AP137" s="4"/>
      <c r="AQ137" s="4"/>
      <c r="AR137" s="4"/>
      <c r="AS137" s="4"/>
      <c r="AT137" s="5"/>
      <c r="AU137" s="5"/>
      <c r="AV137" s="5"/>
      <c r="AW137" s="5"/>
      <c r="AX137" s="5"/>
      <c r="AY137" s="5"/>
      <c r="AZ137" s="5"/>
      <c r="BA137" s="5"/>
      <c r="BB137" s="5"/>
      <c r="BC137" s="5"/>
      <c r="BD137" s="5"/>
      <c r="BE137" s="4"/>
    </row>
    <row r="138" spans="1:57" ht="12.75" customHeight="1">
      <c r="A138" s="1"/>
      <c r="B138" s="1"/>
      <c r="C138" s="1"/>
      <c r="D138" s="1"/>
      <c r="E138" s="1"/>
      <c r="F138" s="134"/>
      <c r="G138" s="135"/>
      <c r="H138" s="136"/>
      <c r="I138" s="137"/>
      <c r="J138" s="138"/>
      <c r="K138" s="139"/>
      <c r="L138" s="138"/>
      <c r="M138" s="138"/>
      <c r="N138" s="139"/>
      <c r="O138" s="139"/>
      <c r="P138" s="139"/>
      <c r="Q138" s="139"/>
      <c r="R138" s="139"/>
      <c r="S138" s="139"/>
      <c r="T138" s="140"/>
      <c r="U138" s="140"/>
      <c r="V138" s="140"/>
      <c r="W138" s="140"/>
      <c r="X138" s="140"/>
      <c r="Y138" s="141"/>
      <c r="Z138" s="141"/>
      <c r="AA138" s="141"/>
      <c r="AB138" s="141"/>
      <c r="AC138" s="4"/>
      <c r="AD138" s="4"/>
      <c r="AE138" s="4"/>
      <c r="AF138" s="4"/>
      <c r="AG138" s="4"/>
      <c r="AH138" s="4"/>
      <c r="AI138" s="4"/>
      <c r="AJ138" s="4"/>
      <c r="AK138" s="4"/>
      <c r="AL138" s="4"/>
      <c r="AM138" s="4"/>
      <c r="AN138" s="4"/>
      <c r="AO138" s="4"/>
      <c r="AP138" s="4"/>
      <c r="AQ138" s="4"/>
      <c r="AR138" s="4"/>
      <c r="AS138" s="4"/>
      <c r="AT138" s="5"/>
      <c r="AU138" s="5"/>
      <c r="AV138" s="5"/>
      <c r="AW138" s="5"/>
      <c r="AX138" s="5"/>
      <c r="AY138" s="5"/>
      <c r="AZ138" s="5"/>
      <c r="BA138" s="5"/>
      <c r="BB138" s="5"/>
      <c r="BC138" s="5"/>
      <c r="BD138" s="5"/>
      <c r="BE138" s="4"/>
    </row>
    <row r="139" spans="1:57" ht="12.75" customHeight="1">
      <c r="A139" s="1"/>
      <c r="B139" s="1"/>
      <c r="C139" s="1"/>
      <c r="D139" s="1"/>
      <c r="E139" s="1"/>
      <c r="F139" s="134"/>
      <c r="G139" s="135"/>
      <c r="H139" s="136"/>
      <c r="I139" s="137"/>
      <c r="J139" s="138"/>
      <c r="K139" s="139"/>
      <c r="L139" s="138"/>
      <c r="M139" s="138"/>
      <c r="N139" s="139"/>
      <c r="O139" s="139"/>
      <c r="P139" s="139"/>
      <c r="Q139" s="139"/>
      <c r="R139" s="139"/>
      <c r="S139" s="139"/>
      <c r="T139" s="140"/>
      <c r="U139" s="140"/>
      <c r="V139" s="140"/>
      <c r="W139" s="140"/>
      <c r="X139" s="140"/>
      <c r="Y139" s="141"/>
      <c r="Z139" s="141"/>
      <c r="AA139" s="141"/>
      <c r="AB139" s="141"/>
      <c r="AC139" s="4"/>
      <c r="AD139" s="4"/>
      <c r="AE139" s="4"/>
      <c r="AF139" s="4"/>
      <c r="AG139" s="4"/>
      <c r="AH139" s="4"/>
      <c r="AI139" s="4"/>
      <c r="AJ139" s="4"/>
      <c r="AK139" s="4"/>
      <c r="AL139" s="4"/>
      <c r="AM139" s="4"/>
      <c r="AN139" s="4"/>
      <c r="AO139" s="4"/>
      <c r="AP139" s="4"/>
      <c r="AQ139" s="4"/>
      <c r="AR139" s="4"/>
      <c r="AS139" s="4"/>
      <c r="AT139" s="5"/>
      <c r="AU139" s="5"/>
      <c r="AV139" s="5"/>
      <c r="AW139" s="5"/>
      <c r="AX139" s="5"/>
      <c r="AY139" s="5"/>
      <c r="AZ139" s="5"/>
      <c r="BA139" s="5"/>
      <c r="BB139" s="5"/>
      <c r="BC139" s="5"/>
      <c r="BD139" s="5"/>
      <c r="BE139" s="4"/>
    </row>
    <row r="140" spans="1:57" ht="12.75" customHeight="1">
      <c r="A140" s="1"/>
      <c r="B140" s="1"/>
      <c r="C140" s="1"/>
      <c r="D140" s="1"/>
      <c r="E140" s="1"/>
      <c r="F140" s="134"/>
      <c r="G140" s="135"/>
      <c r="H140" s="136"/>
      <c r="I140" s="137"/>
      <c r="J140" s="138"/>
      <c r="K140" s="139"/>
      <c r="L140" s="138"/>
      <c r="M140" s="138"/>
      <c r="N140" s="139"/>
      <c r="O140" s="139"/>
      <c r="P140" s="139"/>
      <c r="Q140" s="139"/>
      <c r="R140" s="139"/>
      <c r="S140" s="139"/>
      <c r="T140" s="140"/>
      <c r="U140" s="140"/>
      <c r="V140" s="140"/>
      <c r="W140" s="140"/>
      <c r="X140" s="140"/>
      <c r="Y140" s="141"/>
      <c r="Z140" s="141"/>
      <c r="AA140" s="141"/>
      <c r="AB140" s="141"/>
      <c r="AC140" s="4"/>
      <c r="AD140" s="4"/>
      <c r="AE140" s="4"/>
      <c r="AF140" s="4"/>
      <c r="AG140" s="4"/>
      <c r="AH140" s="4"/>
      <c r="AI140" s="4"/>
      <c r="AJ140" s="4"/>
      <c r="AK140" s="4"/>
      <c r="AL140" s="4"/>
      <c r="AM140" s="4"/>
      <c r="AN140" s="4"/>
      <c r="AO140" s="4"/>
      <c r="AP140" s="4"/>
      <c r="AQ140" s="4"/>
      <c r="AR140" s="4"/>
      <c r="AS140" s="4"/>
      <c r="AT140" s="5"/>
      <c r="AU140" s="5"/>
      <c r="AV140" s="5"/>
      <c r="AW140" s="5"/>
      <c r="AX140" s="5"/>
      <c r="AY140" s="5"/>
      <c r="AZ140" s="5"/>
      <c r="BA140" s="5"/>
      <c r="BB140" s="5"/>
      <c r="BC140" s="5"/>
      <c r="BD140" s="5"/>
      <c r="BE140" s="4"/>
    </row>
    <row r="141" spans="1:57" ht="12.75" customHeight="1">
      <c r="A141" s="1"/>
      <c r="B141" s="1"/>
      <c r="C141" s="1"/>
      <c r="D141" s="1"/>
      <c r="E141" s="1"/>
      <c r="F141" s="134"/>
      <c r="G141" s="135"/>
      <c r="H141" s="136"/>
      <c r="I141" s="137"/>
      <c r="J141" s="138"/>
      <c r="K141" s="139"/>
      <c r="L141" s="138"/>
      <c r="M141" s="138"/>
      <c r="N141" s="139"/>
      <c r="O141" s="139"/>
      <c r="P141" s="139"/>
      <c r="Q141" s="139"/>
      <c r="R141" s="139"/>
      <c r="S141" s="139"/>
      <c r="T141" s="140"/>
      <c r="U141" s="140"/>
      <c r="V141" s="140"/>
      <c r="W141" s="140"/>
      <c r="X141" s="140"/>
      <c r="Y141" s="141"/>
      <c r="Z141" s="141"/>
      <c r="AA141" s="141"/>
      <c r="AB141" s="141"/>
      <c r="AC141" s="4"/>
      <c r="AD141" s="4"/>
      <c r="AE141" s="4"/>
      <c r="AF141" s="4"/>
      <c r="AG141" s="4"/>
      <c r="AH141" s="4"/>
      <c r="AI141" s="4"/>
      <c r="AJ141" s="4"/>
      <c r="AK141" s="4"/>
      <c r="AL141" s="4"/>
      <c r="AM141" s="4"/>
      <c r="AN141" s="4"/>
      <c r="AO141" s="4"/>
      <c r="AP141" s="4"/>
      <c r="AQ141" s="4"/>
      <c r="AR141" s="4"/>
      <c r="AS141" s="4"/>
      <c r="AT141" s="5"/>
      <c r="AU141" s="5"/>
      <c r="AV141" s="5"/>
      <c r="AW141" s="5"/>
      <c r="AX141" s="5"/>
      <c r="AY141" s="5"/>
      <c r="AZ141" s="5"/>
      <c r="BA141" s="5"/>
      <c r="BB141" s="5"/>
      <c r="BC141" s="5"/>
      <c r="BD141" s="5"/>
      <c r="BE141" s="4"/>
    </row>
    <row r="142" spans="1:57" ht="12.75" customHeight="1">
      <c r="A142" s="1"/>
      <c r="B142" s="1"/>
      <c r="C142" s="1"/>
      <c r="D142" s="1"/>
      <c r="E142" s="1"/>
      <c r="F142" s="134"/>
      <c r="G142" s="135"/>
      <c r="H142" s="136"/>
      <c r="I142" s="137"/>
      <c r="J142" s="138"/>
      <c r="K142" s="139"/>
      <c r="L142" s="138"/>
      <c r="M142" s="138"/>
      <c r="N142" s="139"/>
      <c r="O142" s="139"/>
      <c r="P142" s="139"/>
      <c r="Q142" s="139"/>
      <c r="R142" s="139"/>
      <c r="S142" s="139"/>
      <c r="T142" s="140"/>
      <c r="U142" s="140"/>
      <c r="V142" s="140"/>
      <c r="W142" s="140"/>
      <c r="X142" s="140"/>
      <c r="Y142" s="141"/>
      <c r="Z142" s="141"/>
      <c r="AA142" s="141"/>
      <c r="AB142" s="141"/>
      <c r="AC142" s="4"/>
      <c r="AD142" s="4"/>
      <c r="AE142" s="4"/>
      <c r="AF142" s="4"/>
      <c r="AG142" s="4"/>
      <c r="AH142" s="4"/>
      <c r="AI142" s="4"/>
      <c r="AJ142" s="4"/>
      <c r="AK142" s="4"/>
      <c r="AL142" s="4"/>
      <c r="AM142" s="4"/>
      <c r="AN142" s="4"/>
      <c r="AO142" s="4"/>
      <c r="AP142" s="4"/>
      <c r="AQ142" s="4"/>
      <c r="AR142" s="4"/>
      <c r="AS142" s="4"/>
      <c r="AT142" s="5"/>
      <c r="AU142" s="5"/>
      <c r="AV142" s="5"/>
      <c r="AW142" s="5"/>
      <c r="AX142" s="5"/>
      <c r="AY142" s="5"/>
      <c r="AZ142" s="5"/>
      <c r="BA142" s="5"/>
      <c r="BB142" s="5"/>
      <c r="BC142" s="5"/>
      <c r="BD142" s="5"/>
      <c r="BE142" s="4"/>
    </row>
    <row r="143" spans="1:57" ht="12.75" customHeight="1">
      <c r="A143" s="1"/>
      <c r="B143" s="1"/>
      <c r="C143" s="1"/>
      <c r="D143" s="1"/>
      <c r="E143" s="1"/>
      <c r="F143" s="134"/>
      <c r="G143" s="135"/>
      <c r="H143" s="136"/>
      <c r="I143" s="137"/>
      <c r="J143" s="138"/>
      <c r="K143" s="139"/>
      <c r="L143" s="138"/>
      <c r="M143" s="138"/>
      <c r="N143" s="139"/>
      <c r="O143" s="139"/>
      <c r="P143" s="139"/>
      <c r="Q143" s="139"/>
      <c r="R143" s="139"/>
      <c r="S143" s="139"/>
      <c r="T143" s="140"/>
      <c r="U143" s="140"/>
      <c r="V143" s="140"/>
      <c r="W143" s="140"/>
      <c r="X143" s="140"/>
      <c r="Y143" s="141"/>
      <c r="Z143" s="141"/>
      <c r="AA143" s="141"/>
      <c r="AB143" s="141"/>
      <c r="AC143" s="4"/>
      <c r="AD143" s="4"/>
      <c r="AE143" s="4"/>
      <c r="AF143" s="4"/>
      <c r="AG143" s="4"/>
      <c r="AH143" s="4"/>
      <c r="AI143" s="4"/>
      <c r="AJ143" s="4"/>
      <c r="AK143" s="4"/>
      <c r="AL143" s="4"/>
      <c r="AM143" s="4"/>
      <c r="AN143" s="4"/>
      <c r="AO143" s="4"/>
      <c r="AP143" s="4"/>
      <c r="AQ143" s="4"/>
      <c r="AR143" s="4"/>
      <c r="AS143" s="4"/>
      <c r="AT143" s="5"/>
      <c r="AU143" s="5"/>
      <c r="AV143" s="5"/>
      <c r="AW143" s="5"/>
      <c r="AX143" s="5"/>
      <c r="AY143" s="5"/>
      <c r="AZ143" s="5"/>
      <c r="BA143" s="5"/>
      <c r="BB143" s="5"/>
      <c r="BC143" s="5"/>
      <c r="BD143" s="5"/>
      <c r="BE143" s="4"/>
    </row>
    <row r="144" spans="1:57" ht="12.75" customHeight="1">
      <c r="A144" s="1"/>
      <c r="B144" s="1"/>
      <c r="C144" s="1"/>
      <c r="D144" s="1"/>
      <c r="E144" s="1"/>
      <c r="F144" s="134"/>
      <c r="G144" s="135"/>
      <c r="H144" s="136"/>
      <c r="I144" s="137"/>
      <c r="J144" s="138"/>
      <c r="K144" s="139"/>
      <c r="L144" s="138"/>
      <c r="M144" s="138"/>
      <c r="N144" s="139"/>
      <c r="O144" s="139"/>
      <c r="P144" s="139"/>
      <c r="Q144" s="139"/>
      <c r="R144" s="139"/>
      <c r="S144" s="139"/>
      <c r="T144" s="140"/>
      <c r="U144" s="140"/>
      <c r="V144" s="140"/>
      <c r="W144" s="140"/>
      <c r="X144" s="140"/>
      <c r="Y144" s="141"/>
      <c r="Z144" s="141"/>
      <c r="AA144" s="141"/>
      <c r="AB144" s="141"/>
      <c r="AC144" s="4"/>
      <c r="AD144" s="4"/>
      <c r="AE144" s="4"/>
      <c r="AF144" s="4"/>
      <c r="AG144" s="4"/>
      <c r="AH144" s="4"/>
      <c r="AI144" s="4"/>
      <c r="AJ144" s="4"/>
      <c r="AK144" s="4"/>
      <c r="AL144" s="4"/>
      <c r="AM144" s="4"/>
      <c r="AN144" s="4"/>
      <c r="AO144" s="4"/>
      <c r="AP144" s="4"/>
      <c r="AQ144" s="4"/>
      <c r="AR144" s="4"/>
      <c r="AS144" s="4"/>
      <c r="AT144" s="5"/>
      <c r="AU144" s="5"/>
      <c r="AV144" s="5"/>
      <c r="AW144" s="5"/>
      <c r="AX144" s="5"/>
      <c r="AY144" s="5"/>
      <c r="AZ144" s="5"/>
      <c r="BA144" s="5"/>
      <c r="BB144" s="5"/>
      <c r="BC144" s="5"/>
      <c r="BD144" s="5"/>
      <c r="BE144" s="4"/>
    </row>
    <row r="145" spans="1:57" ht="12.75" customHeight="1">
      <c r="A145" s="1"/>
      <c r="B145" s="1"/>
      <c r="C145" s="1"/>
      <c r="D145" s="1"/>
      <c r="E145" s="1"/>
      <c r="F145" s="134"/>
      <c r="G145" s="135"/>
      <c r="H145" s="136"/>
      <c r="I145" s="137"/>
      <c r="J145" s="138"/>
      <c r="K145" s="139"/>
      <c r="L145" s="138"/>
      <c r="M145" s="138"/>
      <c r="N145" s="139"/>
      <c r="O145" s="139"/>
      <c r="P145" s="139"/>
      <c r="Q145" s="139"/>
      <c r="R145" s="139"/>
      <c r="S145" s="139"/>
      <c r="T145" s="140"/>
      <c r="U145" s="140"/>
      <c r="V145" s="140"/>
      <c r="W145" s="140"/>
      <c r="X145" s="140"/>
      <c r="Y145" s="141"/>
      <c r="Z145" s="141"/>
      <c r="AA145" s="141"/>
      <c r="AB145" s="141"/>
      <c r="AC145" s="4"/>
      <c r="AD145" s="4"/>
      <c r="AE145" s="4"/>
      <c r="AF145" s="4"/>
      <c r="AG145" s="4"/>
      <c r="AH145" s="4"/>
      <c r="AI145" s="4"/>
      <c r="AJ145" s="4"/>
      <c r="AK145" s="4"/>
      <c r="AL145" s="4"/>
      <c r="AM145" s="4"/>
      <c r="AN145" s="4"/>
      <c r="AO145" s="4"/>
      <c r="AP145" s="4"/>
      <c r="AQ145" s="4"/>
      <c r="AR145" s="4"/>
      <c r="AS145" s="4"/>
      <c r="AT145" s="5"/>
      <c r="AU145" s="5"/>
      <c r="AV145" s="5"/>
      <c r="AW145" s="5"/>
      <c r="AX145" s="5"/>
      <c r="AY145" s="5"/>
      <c r="AZ145" s="5"/>
      <c r="BA145" s="5"/>
      <c r="BB145" s="5"/>
      <c r="BC145" s="5"/>
      <c r="BD145" s="5"/>
      <c r="BE145" s="4"/>
    </row>
    <row r="146" spans="1:57" ht="12.75" customHeight="1">
      <c r="A146" s="1"/>
      <c r="B146" s="1"/>
      <c r="C146" s="1"/>
      <c r="D146" s="1"/>
      <c r="E146" s="1"/>
      <c r="F146" s="134"/>
      <c r="G146" s="135"/>
      <c r="H146" s="136"/>
      <c r="I146" s="137"/>
      <c r="J146" s="138"/>
      <c r="K146" s="139"/>
      <c r="L146" s="138"/>
      <c r="M146" s="138"/>
      <c r="N146" s="139"/>
      <c r="O146" s="139"/>
      <c r="P146" s="139"/>
      <c r="Q146" s="139"/>
      <c r="R146" s="139"/>
      <c r="S146" s="139"/>
      <c r="T146" s="140"/>
      <c r="U146" s="140"/>
      <c r="V146" s="140"/>
      <c r="W146" s="140"/>
      <c r="X146" s="140"/>
      <c r="Y146" s="141"/>
      <c r="Z146" s="141"/>
      <c r="AA146" s="141"/>
      <c r="AB146" s="141"/>
      <c r="AC146" s="4"/>
      <c r="AD146" s="4"/>
      <c r="AE146" s="4"/>
      <c r="AF146" s="4"/>
      <c r="AG146" s="4"/>
      <c r="AH146" s="4"/>
      <c r="AI146" s="4"/>
      <c r="AJ146" s="4"/>
      <c r="AK146" s="4"/>
      <c r="AL146" s="4"/>
      <c r="AM146" s="4"/>
      <c r="AN146" s="4"/>
      <c r="AO146" s="4"/>
      <c r="AP146" s="4"/>
      <c r="AQ146" s="4"/>
      <c r="AR146" s="4"/>
      <c r="AS146" s="4"/>
      <c r="AT146" s="5"/>
      <c r="AU146" s="5"/>
      <c r="AV146" s="5"/>
      <c r="AW146" s="5"/>
      <c r="AX146" s="5"/>
      <c r="AY146" s="5"/>
      <c r="AZ146" s="5"/>
      <c r="BA146" s="5"/>
      <c r="BB146" s="5"/>
      <c r="BC146" s="5"/>
      <c r="BD146" s="5"/>
      <c r="BE146" s="4"/>
    </row>
    <row r="147" spans="1:57" ht="12.75" customHeight="1">
      <c r="A147" s="1"/>
      <c r="B147" s="1"/>
      <c r="C147" s="1"/>
      <c r="D147" s="1"/>
      <c r="E147" s="1"/>
      <c r="F147" s="134"/>
      <c r="G147" s="135"/>
      <c r="H147" s="136"/>
      <c r="I147" s="137"/>
      <c r="J147" s="138"/>
      <c r="K147" s="139"/>
      <c r="L147" s="138"/>
      <c r="M147" s="138"/>
      <c r="N147" s="139"/>
      <c r="O147" s="139"/>
      <c r="P147" s="139"/>
      <c r="Q147" s="139"/>
      <c r="R147" s="139"/>
      <c r="S147" s="139"/>
      <c r="T147" s="140"/>
      <c r="U147" s="140"/>
      <c r="V147" s="140"/>
      <c r="W147" s="140"/>
      <c r="X147" s="140"/>
      <c r="Y147" s="141"/>
      <c r="Z147" s="141"/>
      <c r="AA147" s="141"/>
      <c r="AB147" s="141"/>
      <c r="AC147" s="4"/>
      <c r="AD147" s="4"/>
      <c r="AE147" s="4"/>
      <c r="AF147" s="4"/>
      <c r="AG147" s="4"/>
      <c r="AH147" s="4"/>
      <c r="AI147" s="4"/>
      <c r="AJ147" s="4"/>
      <c r="AK147" s="4"/>
      <c r="AL147" s="4"/>
      <c r="AM147" s="4"/>
      <c r="AN147" s="4"/>
      <c r="AO147" s="4"/>
      <c r="AP147" s="4"/>
      <c r="AQ147" s="4"/>
      <c r="AR147" s="4"/>
      <c r="AS147" s="4"/>
      <c r="AT147" s="5"/>
      <c r="AU147" s="5"/>
      <c r="AV147" s="5"/>
      <c r="AW147" s="5"/>
      <c r="AX147" s="5"/>
      <c r="AY147" s="5"/>
      <c r="AZ147" s="5"/>
      <c r="BA147" s="5"/>
      <c r="BB147" s="5"/>
      <c r="BC147" s="5"/>
      <c r="BD147" s="5"/>
      <c r="BE147" s="4"/>
    </row>
    <row r="148" spans="1:57" ht="12.75" customHeight="1">
      <c r="A148" s="1"/>
      <c r="B148" s="1"/>
      <c r="C148" s="1"/>
      <c r="D148" s="1"/>
      <c r="E148" s="1"/>
      <c r="F148" s="134"/>
      <c r="G148" s="135"/>
      <c r="H148" s="136"/>
      <c r="I148" s="137"/>
      <c r="J148" s="138"/>
      <c r="K148" s="139"/>
      <c r="L148" s="138"/>
      <c r="M148" s="138"/>
      <c r="N148" s="139"/>
      <c r="O148" s="139"/>
      <c r="P148" s="139"/>
      <c r="Q148" s="139"/>
      <c r="R148" s="139"/>
      <c r="S148" s="139"/>
      <c r="T148" s="140"/>
      <c r="U148" s="140"/>
      <c r="V148" s="140"/>
      <c r="W148" s="140"/>
      <c r="X148" s="140"/>
      <c r="Y148" s="141"/>
      <c r="Z148" s="141"/>
      <c r="AA148" s="141"/>
      <c r="AB148" s="141"/>
      <c r="AC148" s="4"/>
      <c r="AD148" s="4"/>
      <c r="AE148" s="4"/>
      <c r="AF148" s="4"/>
      <c r="AG148" s="4"/>
      <c r="AH148" s="4"/>
      <c r="AI148" s="4"/>
      <c r="AJ148" s="4"/>
      <c r="AK148" s="4"/>
      <c r="AL148" s="4"/>
      <c r="AM148" s="4"/>
      <c r="AN148" s="4"/>
      <c r="AO148" s="4"/>
      <c r="AP148" s="4"/>
      <c r="AQ148" s="4"/>
      <c r="AR148" s="4"/>
      <c r="AS148" s="4"/>
      <c r="AT148" s="5"/>
      <c r="AU148" s="5"/>
      <c r="AV148" s="5"/>
      <c r="AW148" s="5"/>
      <c r="AX148" s="5"/>
      <c r="AY148" s="5"/>
      <c r="AZ148" s="5"/>
      <c r="BA148" s="5"/>
      <c r="BB148" s="5"/>
      <c r="BC148" s="5"/>
      <c r="BD148" s="5"/>
      <c r="BE148" s="4"/>
    </row>
    <row r="149" spans="1:57" ht="12.75" customHeight="1">
      <c r="A149" s="1"/>
      <c r="B149" s="1"/>
      <c r="C149" s="1"/>
      <c r="D149" s="1"/>
      <c r="E149" s="1"/>
      <c r="F149" s="134"/>
      <c r="G149" s="135"/>
      <c r="H149" s="136"/>
      <c r="I149" s="137"/>
      <c r="J149" s="138"/>
      <c r="K149" s="139"/>
      <c r="L149" s="138"/>
      <c r="M149" s="138"/>
      <c r="N149" s="139"/>
      <c r="O149" s="139"/>
      <c r="P149" s="139"/>
      <c r="Q149" s="139"/>
      <c r="R149" s="139"/>
      <c r="S149" s="139"/>
      <c r="T149" s="140"/>
      <c r="U149" s="140"/>
      <c r="V149" s="140"/>
      <c r="W149" s="140"/>
      <c r="X149" s="140"/>
      <c r="Y149" s="141"/>
      <c r="Z149" s="141"/>
      <c r="AA149" s="141"/>
      <c r="AB149" s="141"/>
      <c r="AC149" s="4"/>
      <c r="AD149" s="4"/>
      <c r="AE149" s="4"/>
      <c r="AF149" s="4"/>
      <c r="AG149" s="4"/>
      <c r="AH149" s="4"/>
      <c r="AI149" s="4"/>
      <c r="AJ149" s="4"/>
      <c r="AK149" s="4"/>
      <c r="AL149" s="4"/>
      <c r="AM149" s="4"/>
      <c r="AN149" s="4"/>
      <c r="AO149" s="4"/>
      <c r="AP149" s="4"/>
      <c r="AQ149" s="4"/>
      <c r="AR149" s="4"/>
      <c r="AS149" s="4"/>
      <c r="AT149" s="5"/>
      <c r="AU149" s="5"/>
      <c r="AV149" s="5"/>
      <c r="AW149" s="5"/>
      <c r="AX149" s="5"/>
      <c r="AY149" s="5"/>
      <c r="AZ149" s="5"/>
      <c r="BA149" s="5"/>
      <c r="BB149" s="5"/>
      <c r="BC149" s="5"/>
      <c r="BD149" s="5"/>
      <c r="BE149" s="4"/>
    </row>
    <row r="150" spans="1:57" ht="12.75" customHeight="1">
      <c r="A150" s="1"/>
      <c r="B150" s="1"/>
      <c r="C150" s="1"/>
      <c r="D150" s="1"/>
      <c r="E150" s="1"/>
      <c r="F150" s="134"/>
      <c r="G150" s="135"/>
      <c r="H150" s="136"/>
      <c r="I150" s="137"/>
      <c r="J150" s="138"/>
      <c r="K150" s="139"/>
      <c r="L150" s="138"/>
      <c r="M150" s="138"/>
      <c r="N150" s="139"/>
      <c r="O150" s="139"/>
      <c r="P150" s="139"/>
      <c r="Q150" s="139"/>
      <c r="R150" s="139"/>
      <c r="S150" s="139"/>
      <c r="T150" s="140"/>
      <c r="U150" s="140"/>
      <c r="V150" s="140"/>
      <c r="W150" s="140"/>
      <c r="X150" s="140"/>
      <c r="Y150" s="141"/>
      <c r="Z150" s="141"/>
      <c r="AA150" s="141"/>
      <c r="AB150" s="141"/>
      <c r="AC150" s="4"/>
      <c r="AD150" s="4"/>
      <c r="AE150" s="4"/>
      <c r="AF150" s="4"/>
      <c r="AG150" s="4"/>
      <c r="AH150" s="4"/>
      <c r="AI150" s="4"/>
      <c r="AJ150" s="4"/>
      <c r="AK150" s="4"/>
      <c r="AL150" s="4"/>
      <c r="AM150" s="4"/>
      <c r="AN150" s="4"/>
      <c r="AO150" s="4"/>
      <c r="AP150" s="4"/>
      <c r="AQ150" s="4"/>
      <c r="AR150" s="4"/>
      <c r="AS150" s="4"/>
      <c r="AT150" s="5"/>
      <c r="AU150" s="5"/>
      <c r="AV150" s="5"/>
      <c r="AW150" s="5"/>
      <c r="AX150" s="5"/>
      <c r="AY150" s="5"/>
      <c r="AZ150" s="5"/>
      <c r="BA150" s="5"/>
      <c r="BB150" s="5"/>
      <c r="BC150" s="5"/>
      <c r="BD150" s="5"/>
      <c r="BE150" s="4"/>
    </row>
    <row r="151" spans="1:57" ht="12.75" customHeight="1">
      <c r="A151" s="1"/>
      <c r="B151" s="1"/>
      <c r="C151" s="1"/>
      <c r="D151" s="1"/>
      <c r="E151" s="1"/>
      <c r="F151" s="134"/>
      <c r="G151" s="135"/>
      <c r="H151" s="136"/>
      <c r="I151" s="137"/>
      <c r="J151" s="138"/>
      <c r="K151" s="139"/>
      <c r="L151" s="138"/>
      <c r="M151" s="138"/>
      <c r="N151" s="139"/>
      <c r="O151" s="139"/>
      <c r="P151" s="139"/>
      <c r="Q151" s="139"/>
      <c r="R151" s="139"/>
      <c r="S151" s="139"/>
      <c r="T151" s="140"/>
      <c r="U151" s="140"/>
      <c r="V151" s="140"/>
      <c r="W151" s="140"/>
      <c r="X151" s="140"/>
      <c r="Y151" s="141"/>
      <c r="Z151" s="141"/>
      <c r="AA151" s="141"/>
      <c r="AB151" s="141"/>
      <c r="AC151" s="4"/>
      <c r="AD151" s="4"/>
      <c r="AE151" s="4"/>
      <c r="AF151" s="4"/>
      <c r="AG151" s="4"/>
      <c r="AH151" s="4"/>
      <c r="AI151" s="4"/>
      <c r="AJ151" s="4"/>
      <c r="AK151" s="4"/>
      <c r="AL151" s="4"/>
      <c r="AM151" s="4"/>
      <c r="AN151" s="4"/>
      <c r="AO151" s="4"/>
      <c r="AP151" s="4"/>
      <c r="AQ151" s="4"/>
      <c r="AR151" s="4"/>
      <c r="AS151" s="4"/>
      <c r="AT151" s="5"/>
      <c r="AU151" s="5"/>
      <c r="AV151" s="5"/>
      <c r="AW151" s="5"/>
      <c r="AX151" s="5"/>
      <c r="AY151" s="5"/>
      <c r="AZ151" s="5"/>
      <c r="BA151" s="5"/>
      <c r="BB151" s="5"/>
      <c r="BC151" s="5"/>
      <c r="BD151" s="5"/>
      <c r="BE151" s="4"/>
    </row>
    <row r="152" spans="1:57" ht="12.75" customHeight="1">
      <c r="A152" s="1"/>
      <c r="B152" s="1"/>
      <c r="C152" s="1"/>
      <c r="D152" s="1"/>
      <c r="E152" s="1"/>
      <c r="F152" s="134"/>
      <c r="G152" s="135"/>
      <c r="H152" s="136"/>
      <c r="I152" s="137"/>
      <c r="J152" s="138"/>
      <c r="K152" s="139"/>
      <c r="L152" s="138"/>
      <c r="M152" s="138"/>
      <c r="N152" s="139"/>
      <c r="O152" s="139"/>
      <c r="P152" s="139"/>
      <c r="Q152" s="139"/>
      <c r="R152" s="139"/>
      <c r="S152" s="139"/>
      <c r="T152" s="140"/>
      <c r="U152" s="140"/>
      <c r="V152" s="140"/>
      <c r="W152" s="140"/>
      <c r="X152" s="140"/>
      <c r="Y152" s="141"/>
      <c r="Z152" s="141"/>
      <c r="AA152" s="141"/>
      <c r="AB152" s="141"/>
      <c r="AC152" s="4"/>
      <c r="AD152" s="4"/>
      <c r="AE152" s="4"/>
      <c r="AF152" s="4"/>
      <c r="AG152" s="4"/>
      <c r="AH152" s="4"/>
      <c r="AI152" s="4"/>
      <c r="AJ152" s="4"/>
      <c r="AK152" s="4"/>
      <c r="AL152" s="4"/>
      <c r="AM152" s="4"/>
      <c r="AN152" s="4"/>
      <c r="AO152" s="4"/>
      <c r="AP152" s="4"/>
      <c r="AQ152" s="4"/>
      <c r="AR152" s="4"/>
      <c r="AS152" s="4"/>
      <c r="AT152" s="5"/>
      <c r="AU152" s="5"/>
      <c r="AV152" s="5"/>
      <c r="AW152" s="5"/>
      <c r="AX152" s="5"/>
      <c r="AY152" s="5"/>
      <c r="AZ152" s="5"/>
      <c r="BA152" s="5"/>
      <c r="BB152" s="5"/>
      <c r="BC152" s="5"/>
      <c r="BD152" s="5"/>
      <c r="BE152" s="4"/>
    </row>
    <row r="153" spans="1:57" ht="12.75" customHeight="1">
      <c r="A153" s="1"/>
      <c r="B153" s="1"/>
      <c r="C153" s="1"/>
      <c r="D153" s="1"/>
      <c r="E153" s="1"/>
      <c r="F153" s="134"/>
      <c r="G153" s="135"/>
      <c r="H153" s="136"/>
      <c r="I153" s="137"/>
      <c r="J153" s="138"/>
      <c r="K153" s="139"/>
      <c r="L153" s="138"/>
      <c r="M153" s="138"/>
      <c r="N153" s="139"/>
      <c r="O153" s="139"/>
      <c r="P153" s="139"/>
      <c r="Q153" s="139"/>
      <c r="R153" s="139"/>
      <c r="S153" s="139"/>
      <c r="T153" s="140"/>
      <c r="U153" s="140"/>
      <c r="V153" s="140"/>
      <c r="W153" s="140"/>
      <c r="X153" s="140"/>
      <c r="Y153" s="141"/>
      <c r="Z153" s="141"/>
      <c r="AA153" s="141"/>
      <c r="AB153" s="141"/>
      <c r="AC153" s="4"/>
      <c r="AD153" s="4"/>
      <c r="AE153" s="4"/>
      <c r="AF153" s="4"/>
      <c r="AG153" s="4"/>
      <c r="AH153" s="4"/>
      <c r="AI153" s="4"/>
      <c r="AJ153" s="4"/>
      <c r="AK153" s="4"/>
      <c r="AL153" s="4"/>
      <c r="AM153" s="4"/>
      <c r="AN153" s="4"/>
      <c r="AO153" s="4"/>
      <c r="AP153" s="4"/>
      <c r="AQ153" s="4"/>
      <c r="AR153" s="4"/>
      <c r="AS153" s="4"/>
      <c r="AT153" s="5"/>
      <c r="AU153" s="5"/>
      <c r="AV153" s="5"/>
      <c r="AW153" s="5"/>
      <c r="AX153" s="5"/>
      <c r="AY153" s="5"/>
      <c r="AZ153" s="5"/>
      <c r="BA153" s="5"/>
      <c r="BB153" s="5"/>
      <c r="BC153" s="5"/>
      <c r="BD153" s="5"/>
      <c r="BE153" s="4"/>
    </row>
    <row r="154" spans="1:57" ht="12.75" customHeight="1">
      <c r="A154" s="1"/>
      <c r="B154" s="1"/>
      <c r="C154" s="1"/>
      <c r="D154" s="1"/>
      <c r="E154" s="1"/>
      <c r="F154" s="134"/>
      <c r="G154" s="135"/>
      <c r="H154" s="136"/>
      <c r="I154" s="137"/>
      <c r="J154" s="138"/>
      <c r="K154" s="139"/>
      <c r="L154" s="138"/>
      <c r="M154" s="138"/>
      <c r="N154" s="139"/>
      <c r="O154" s="139"/>
      <c r="P154" s="139"/>
      <c r="Q154" s="139"/>
      <c r="R154" s="139"/>
      <c r="S154" s="139"/>
      <c r="T154" s="140"/>
      <c r="U154" s="140"/>
      <c r="V154" s="140"/>
      <c r="W154" s="140"/>
      <c r="X154" s="140"/>
      <c r="Y154" s="141"/>
      <c r="Z154" s="141"/>
      <c r="AA154" s="141"/>
      <c r="AB154" s="141"/>
      <c r="AC154" s="4"/>
      <c r="AD154" s="4"/>
      <c r="AE154" s="4"/>
      <c r="AF154" s="4"/>
      <c r="AG154" s="4"/>
      <c r="AH154" s="4"/>
      <c r="AI154" s="4"/>
      <c r="AJ154" s="4"/>
      <c r="AK154" s="4"/>
      <c r="AL154" s="4"/>
      <c r="AM154" s="4"/>
      <c r="AN154" s="4"/>
      <c r="AO154" s="4"/>
      <c r="AP154" s="4"/>
      <c r="AQ154" s="4"/>
      <c r="AR154" s="4"/>
      <c r="AS154" s="4"/>
      <c r="AT154" s="5"/>
      <c r="AU154" s="5"/>
      <c r="AV154" s="5"/>
      <c r="AW154" s="5"/>
      <c r="AX154" s="5"/>
      <c r="AY154" s="5"/>
      <c r="AZ154" s="5"/>
      <c r="BA154" s="5"/>
      <c r="BB154" s="5"/>
      <c r="BC154" s="5"/>
      <c r="BD154" s="5"/>
      <c r="BE154" s="4"/>
    </row>
    <row r="155" spans="1:57" ht="12.75" customHeight="1">
      <c r="A155" s="1"/>
      <c r="B155" s="1"/>
      <c r="C155" s="1"/>
      <c r="D155" s="1"/>
      <c r="E155" s="1"/>
      <c r="F155" s="134"/>
      <c r="G155" s="135"/>
      <c r="H155" s="136"/>
      <c r="I155" s="137"/>
      <c r="J155" s="138"/>
      <c r="K155" s="139"/>
      <c r="L155" s="138"/>
      <c r="M155" s="138"/>
      <c r="N155" s="139"/>
      <c r="O155" s="139"/>
      <c r="P155" s="139"/>
      <c r="Q155" s="139"/>
      <c r="R155" s="139"/>
      <c r="S155" s="139"/>
      <c r="T155" s="140"/>
      <c r="U155" s="140"/>
      <c r="V155" s="140"/>
      <c r="W155" s="140"/>
      <c r="X155" s="140"/>
      <c r="Y155" s="141"/>
      <c r="Z155" s="141"/>
      <c r="AA155" s="141"/>
      <c r="AB155" s="141"/>
      <c r="AC155" s="4"/>
      <c r="AD155" s="4"/>
      <c r="AE155" s="4"/>
      <c r="AF155" s="4"/>
      <c r="AG155" s="4"/>
      <c r="AH155" s="4"/>
      <c r="AI155" s="4"/>
      <c r="AJ155" s="4"/>
      <c r="AK155" s="4"/>
      <c r="AL155" s="4"/>
      <c r="AM155" s="4"/>
      <c r="AN155" s="4"/>
      <c r="AO155" s="4"/>
      <c r="AP155" s="4"/>
      <c r="AQ155" s="4"/>
      <c r="AR155" s="4"/>
      <c r="AS155" s="4"/>
      <c r="AT155" s="5"/>
      <c r="AU155" s="5"/>
      <c r="AV155" s="5"/>
      <c r="AW155" s="5"/>
      <c r="AX155" s="5"/>
      <c r="AY155" s="5"/>
      <c r="AZ155" s="5"/>
      <c r="BA155" s="5"/>
      <c r="BB155" s="5"/>
      <c r="BC155" s="5"/>
      <c r="BD155" s="5"/>
      <c r="BE155" s="4"/>
    </row>
    <row r="156" spans="1:57" ht="12.75" customHeight="1">
      <c r="A156" s="1"/>
      <c r="B156" s="1"/>
      <c r="C156" s="1"/>
      <c r="D156" s="1"/>
      <c r="E156" s="1"/>
      <c r="F156" s="134"/>
      <c r="G156" s="135"/>
      <c r="H156" s="136"/>
      <c r="I156" s="137"/>
      <c r="J156" s="138"/>
      <c r="K156" s="139"/>
      <c r="L156" s="138"/>
      <c r="M156" s="138"/>
      <c r="N156" s="139"/>
      <c r="O156" s="139"/>
      <c r="P156" s="139"/>
      <c r="Q156" s="139"/>
      <c r="R156" s="139"/>
      <c r="S156" s="139"/>
      <c r="T156" s="140"/>
      <c r="U156" s="140"/>
      <c r="V156" s="140"/>
      <c r="W156" s="140"/>
      <c r="X156" s="140"/>
      <c r="Y156" s="141"/>
      <c r="Z156" s="141"/>
      <c r="AA156" s="141"/>
      <c r="AB156" s="141"/>
      <c r="AC156" s="4"/>
      <c r="AD156" s="4"/>
      <c r="AE156" s="4"/>
      <c r="AF156" s="4"/>
      <c r="AG156" s="4"/>
      <c r="AH156" s="4"/>
      <c r="AI156" s="4"/>
      <c r="AJ156" s="4"/>
      <c r="AK156" s="4"/>
      <c r="AL156" s="4"/>
      <c r="AM156" s="4"/>
      <c r="AN156" s="4"/>
      <c r="AO156" s="4"/>
      <c r="AP156" s="4"/>
      <c r="AQ156" s="4"/>
      <c r="AR156" s="4"/>
      <c r="AS156" s="4"/>
      <c r="AT156" s="5"/>
      <c r="AU156" s="5"/>
      <c r="AV156" s="5"/>
      <c r="AW156" s="5"/>
      <c r="AX156" s="5"/>
      <c r="AY156" s="5"/>
      <c r="AZ156" s="5"/>
      <c r="BA156" s="5"/>
      <c r="BB156" s="5"/>
      <c r="BC156" s="5"/>
      <c r="BD156" s="5"/>
      <c r="BE156" s="4"/>
    </row>
    <row r="157" spans="1:57" ht="12.75" customHeight="1">
      <c r="A157" s="1"/>
      <c r="B157" s="1"/>
      <c r="C157" s="1"/>
      <c r="D157" s="1"/>
      <c r="E157" s="1"/>
      <c r="F157" s="134"/>
      <c r="G157" s="135"/>
      <c r="H157" s="136"/>
      <c r="I157" s="137"/>
      <c r="J157" s="138"/>
      <c r="K157" s="139"/>
      <c r="L157" s="138"/>
      <c r="M157" s="138"/>
      <c r="N157" s="139"/>
      <c r="O157" s="139"/>
      <c r="P157" s="139"/>
      <c r="Q157" s="139"/>
      <c r="R157" s="139"/>
      <c r="S157" s="139"/>
      <c r="T157" s="140"/>
      <c r="U157" s="140"/>
      <c r="V157" s="140"/>
      <c r="W157" s="140"/>
      <c r="X157" s="140"/>
      <c r="Y157" s="141"/>
      <c r="Z157" s="141"/>
      <c r="AA157" s="141"/>
      <c r="AB157" s="141"/>
      <c r="AC157" s="4"/>
      <c r="AD157" s="4"/>
      <c r="AE157" s="4"/>
      <c r="AF157" s="4"/>
      <c r="AG157" s="4"/>
      <c r="AH157" s="4"/>
      <c r="AI157" s="4"/>
      <c r="AJ157" s="4"/>
      <c r="AK157" s="4"/>
      <c r="AL157" s="4"/>
      <c r="AM157" s="4"/>
      <c r="AN157" s="4"/>
      <c r="AO157" s="4"/>
      <c r="AP157" s="4"/>
      <c r="AQ157" s="4"/>
      <c r="AR157" s="4"/>
      <c r="AS157" s="4"/>
      <c r="AT157" s="5"/>
      <c r="AU157" s="5"/>
      <c r="AV157" s="5"/>
      <c r="AW157" s="5"/>
      <c r="AX157" s="5"/>
      <c r="AY157" s="5"/>
      <c r="AZ157" s="5"/>
      <c r="BA157" s="5"/>
      <c r="BB157" s="5"/>
      <c r="BC157" s="5"/>
      <c r="BD157" s="5"/>
      <c r="BE157" s="4"/>
    </row>
    <row r="158" spans="1:57" ht="12.75" customHeight="1">
      <c r="A158" s="1"/>
      <c r="B158" s="1"/>
      <c r="C158" s="1"/>
      <c r="D158" s="1"/>
      <c r="E158" s="1"/>
      <c r="F158" s="134"/>
      <c r="G158" s="135"/>
      <c r="H158" s="136"/>
      <c r="I158" s="137"/>
      <c r="J158" s="138"/>
      <c r="K158" s="139"/>
      <c r="L158" s="138"/>
      <c r="M158" s="138"/>
      <c r="N158" s="139"/>
      <c r="O158" s="139"/>
      <c r="P158" s="139"/>
      <c r="Q158" s="139"/>
      <c r="R158" s="139"/>
      <c r="S158" s="139"/>
      <c r="T158" s="140"/>
      <c r="U158" s="140"/>
      <c r="V158" s="140"/>
      <c r="W158" s="140"/>
      <c r="X158" s="140"/>
      <c r="Y158" s="141"/>
      <c r="Z158" s="141"/>
      <c r="AA158" s="141"/>
      <c r="AB158" s="141"/>
      <c r="AC158" s="4"/>
      <c r="AD158" s="4"/>
      <c r="AE158" s="4"/>
      <c r="AF158" s="4"/>
      <c r="AG158" s="4"/>
      <c r="AH158" s="4"/>
      <c r="AI158" s="4"/>
      <c r="AJ158" s="4"/>
      <c r="AK158" s="4"/>
      <c r="AL158" s="4"/>
      <c r="AM158" s="4"/>
      <c r="AN158" s="4"/>
      <c r="AO158" s="4"/>
      <c r="AP158" s="4"/>
      <c r="AQ158" s="4"/>
      <c r="AR158" s="4"/>
      <c r="AS158" s="4"/>
      <c r="AT158" s="5"/>
      <c r="AU158" s="5"/>
      <c r="AV158" s="5"/>
      <c r="AW158" s="5"/>
      <c r="AX158" s="5"/>
      <c r="AY158" s="5"/>
      <c r="AZ158" s="5"/>
      <c r="BA158" s="5"/>
      <c r="BB158" s="5"/>
      <c r="BC158" s="5"/>
      <c r="BD158" s="5"/>
      <c r="BE158" s="4"/>
    </row>
    <row r="159" spans="1:57" ht="12.75" customHeight="1">
      <c r="A159" s="1"/>
      <c r="B159" s="1"/>
      <c r="C159" s="1"/>
      <c r="D159" s="1"/>
      <c r="E159" s="1"/>
      <c r="F159" s="134"/>
      <c r="G159" s="135"/>
      <c r="H159" s="136"/>
      <c r="I159" s="137"/>
      <c r="J159" s="138"/>
      <c r="K159" s="139"/>
      <c r="L159" s="138"/>
      <c r="M159" s="138"/>
      <c r="N159" s="139"/>
      <c r="O159" s="139"/>
      <c r="P159" s="139"/>
      <c r="Q159" s="139"/>
      <c r="R159" s="139"/>
      <c r="S159" s="139"/>
      <c r="T159" s="140"/>
      <c r="U159" s="140"/>
      <c r="V159" s="140"/>
      <c r="W159" s="140"/>
      <c r="X159" s="140"/>
      <c r="Y159" s="141"/>
      <c r="Z159" s="141"/>
      <c r="AA159" s="141"/>
      <c r="AB159" s="141"/>
      <c r="AC159" s="4"/>
      <c r="AD159" s="4"/>
      <c r="AE159" s="4"/>
      <c r="AF159" s="4"/>
      <c r="AG159" s="4"/>
      <c r="AH159" s="4"/>
      <c r="AI159" s="4"/>
      <c r="AJ159" s="4"/>
      <c r="AK159" s="4"/>
      <c r="AL159" s="4"/>
      <c r="AM159" s="4"/>
      <c r="AN159" s="4"/>
      <c r="AO159" s="4"/>
      <c r="AP159" s="4"/>
      <c r="AQ159" s="4"/>
      <c r="AR159" s="4"/>
      <c r="AS159" s="4"/>
      <c r="AT159" s="5"/>
      <c r="AU159" s="5"/>
      <c r="AV159" s="5"/>
      <c r="AW159" s="5"/>
      <c r="AX159" s="5"/>
      <c r="AY159" s="5"/>
      <c r="AZ159" s="5"/>
      <c r="BA159" s="5"/>
      <c r="BB159" s="5"/>
      <c r="BC159" s="5"/>
      <c r="BD159" s="5"/>
      <c r="BE159" s="4"/>
    </row>
    <row r="160" spans="1:57" ht="12.75" customHeight="1">
      <c r="A160" s="1"/>
      <c r="B160" s="1"/>
      <c r="C160" s="1"/>
      <c r="D160" s="1"/>
      <c r="E160" s="1"/>
      <c r="F160" s="134"/>
      <c r="G160" s="135"/>
      <c r="H160" s="136"/>
      <c r="I160" s="137"/>
      <c r="J160" s="138"/>
      <c r="K160" s="139"/>
      <c r="L160" s="138"/>
      <c r="M160" s="138"/>
      <c r="N160" s="139"/>
      <c r="O160" s="139"/>
      <c r="P160" s="139"/>
      <c r="Q160" s="139"/>
      <c r="R160" s="139"/>
      <c r="S160" s="139"/>
      <c r="T160" s="140"/>
      <c r="U160" s="140"/>
      <c r="V160" s="140"/>
      <c r="W160" s="140"/>
      <c r="X160" s="140"/>
      <c r="Y160" s="141"/>
      <c r="Z160" s="141"/>
      <c r="AA160" s="141"/>
      <c r="AB160" s="141"/>
      <c r="AC160" s="4"/>
      <c r="AD160" s="4"/>
      <c r="AE160" s="4"/>
      <c r="AF160" s="4"/>
      <c r="AG160" s="4"/>
      <c r="AH160" s="4"/>
      <c r="AI160" s="4"/>
      <c r="AJ160" s="4"/>
      <c r="AK160" s="4"/>
      <c r="AL160" s="4"/>
      <c r="AM160" s="4"/>
      <c r="AN160" s="4"/>
      <c r="AO160" s="4"/>
      <c r="AP160" s="4"/>
      <c r="AQ160" s="4"/>
      <c r="AR160" s="4"/>
      <c r="AS160" s="4"/>
      <c r="AT160" s="5"/>
      <c r="AU160" s="5"/>
      <c r="AV160" s="5"/>
      <c r="AW160" s="5"/>
      <c r="AX160" s="5"/>
      <c r="AY160" s="5"/>
      <c r="AZ160" s="5"/>
      <c r="BA160" s="5"/>
      <c r="BB160" s="5"/>
      <c r="BC160" s="5"/>
      <c r="BD160" s="5"/>
      <c r="BE160" s="4"/>
    </row>
    <row r="161" spans="1:57" ht="12.75" customHeight="1">
      <c r="A161" s="1"/>
      <c r="B161" s="1"/>
      <c r="C161" s="1"/>
      <c r="D161" s="1"/>
      <c r="E161" s="1"/>
      <c r="F161" s="134"/>
      <c r="G161" s="135"/>
      <c r="H161" s="136"/>
      <c r="I161" s="137"/>
      <c r="J161" s="138"/>
      <c r="K161" s="139"/>
      <c r="L161" s="138"/>
      <c r="M161" s="138"/>
      <c r="N161" s="139"/>
      <c r="O161" s="139"/>
      <c r="P161" s="139"/>
      <c r="Q161" s="139"/>
      <c r="R161" s="139"/>
      <c r="S161" s="139"/>
      <c r="T161" s="140"/>
      <c r="U161" s="140"/>
      <c r="V161" s="140"/>
      <c r="W161" s="140"/>
      <c r="X161" s="140"/>
      <c r="Y161" s="141"/>
      <c r="Z161" s="141"/>
      <c r="AA161" s="141"/>
      <c r="AB161" s="141"/>
      <c r="AC161" s="4"/>
      <c r="AD161" s="4"/>
      <c r="AE161" s="4"/>
      <c r="AF161" s="4"/>
      <c r="AG161" s="4"/>
      <c r="AH161" s="4"/>
      <c r="AI161" s="4"/>
      <c r="AJ161" s="4"/>
      <c r="AK161" s="4"/>
      <c r="AL161" s="4"/>
      <c r="AM161" s="4"/>
      <c r="AN161" s="4"/>
      <c r="AO161" s="4"/>
      <c r="AP161" s="4"/>
      <c r="AQ161" s="4"/>
      <c r="AR161" s="4"/>
      <c r="AS161" s="4"/>
      <c r="AT161" s="5"/>
      <c r="AU161" s="5"/>
      <c r="AV161" s="5"/>
      <c r="AW161" s="5"/>
      <c r="AX161" s="5"/>
      <c r="AY161" s="5"/>
      <c r="AZ161" s="5"/>
      <c r="BA161" s="5"/>
      <c r="BB161" s="5"/>
      <c r="BC161" s="5"/>
      <c r="BD161" s="5"/>
      <c r="BE161" s="4"/>
    </row>
    <row r="162" spans="1:57" ht="12.75" customHeight="1">
      <c r="A162" s="1"/>
      <c r="B162" s="1"/>
      <c r="C162" s="1"/>
      <c r="D162" s="1"/>
      <c r="E162" s="1"/>
      <c r="F162" s="134"/>
      <c r="G162" s="135"/>
      <c r="H162" s="136"/>
      <c r="I162" s="137"/>
      <c r="J162" s="138"/>
      <c r="K162" s="139"/>
      <c r="L162" s="138"/>
      <c r="M162" s="138"/>
      <c r="N162" s="139"/>
      <c r="O162" s="139"/>
      <c r="P162" s="139"/>
      <c r="Q162" s="139"/>
      <c r="R162" s="139"/>
      <c r="S162" s="139"/>
      <c r="T162" s="140"/>
      <c r="U162" s="140"/>
      <c r="V162" s="140"/>
      <c r="W162" s="140"/>
      <c r="X162" s="140"/>
      <c r="Y162" s="141"/>
      <c r="Z162" s="141"/>
      <c r="AA162" s="141"/>
      <c r="AB162" s="141"/>
      <c r="AC162" s="4"/>
      <c r="AD162" s="4"/>
      <c r="AE162" s="4"/>
      <c r="AF162" s="4"/>
      <c r="AG162" s="4"/>
      <c r="AH162" s="4"/>
      <c r="AI162" s="4"/>
      <c r="AJ162" s="4"/>
      <c r="AK162" s="4"/>
      <c r="AL162" s="4"/>
      <c r="AM162" s="4"/>
      <c r="AN162" s="4"/>
      <c r="AO162" s="4"/>
      <c r="AP162" s="4"/>
      <c r="AQ162" s="4"/>
      <c r="AR162" s="4"/>
      <c r="AS162" s="4"/>
      <c r="AT162" s="5"/>
      <c r="AU162" s="5"/>
      <c r="AV162" s="5"/>
      <c r="AW162" s="5"/>
      <c r="AX162" s="5"/>
      <c r="AY162" s="5"/>
      <c r="AZ162" s="5"/>
      <c r="BA162" s="5"/>
      <c r="BB162" s="5"/>
      <c r="BC162" s="5"/>
      <c r="BD162" s="5"/>
      <c r="BE162" s="4"/>
    </row>
    <row r="163" spans="1:57" ht="12.75" customHeight="1">
      <c r="A163" s="1"/>
      <c r="B163" s="1"/>
      <c r="C163" s="1"/>
      <c r="D163" s="1"/>
      <c r="E163" s="1"/>
      <c r="F163" s="134"/>
      <c r="G163" s="135"/>
      <c r="H163" s="136"/>
      <c r="I163" s="137"/>
      <c r="J163" s="138"/>
      <c r="K163" s="139"/>
      <c r="L163" s="138"/>
      <c r="M163" s="138"/>
      <c r="N163" s="139"/>
      <c r="O163" s="139"/>
      <c r="P163" s="139"/>
      <c r="Q163" s="139"/>
      <c r="R163" s="139"/>
      <c r="S163" s="139"/>
      <c r="T163" s="140"/>
      <c r="U163" s="140"/>
      <c r="V163" s="140"/>
      <c r="W163" s="140"/>
      <c r="X163" s="140"/>
      <c r="Y163" s="141"/>
      <c r="Z163" s="141"/>
      <c r="AA163" s="141"/>
      <c r="AB163" s="141"/>
      <c r="AC163" s="4"/>
      <c r="AD163" s="4"/>
      <c r="AE163" s="4"/>
      <c r="AF163" s="4"/>
      <c r="AG163" s="4"/>
      <c r="AH163" s="4"/>
      <c r="AI163" s="4"/>
      <c r="AJ163" s="4"/>
      <c r="AK163" s="4"/>
      <c r="AL163" s="4"/>
      <c r="AM163" s="4"/>
      <c r="AN163" s="4"/>
      <c r="AO163" s="4"/>
      <c r="AP163" s="4"/>
      <c r="AQ163" s="4"/>
      <c r="AR163" s="4"/>
      <c r="AS163" s="4"/>
      <c r="AT163" s="5"/>
      <c r="AU163" s="5"/>
      <c r="AV163" s="5"/>
      <c r="AW163" s="5"/>
      <c r="AX163" s="5"/>
      <c r="AY163" s="5"/>
      <c r="AZ163" s="5"/>
      <c r="BA163" s="5"/>
      <c r="BB163" s="5"/>
      <c r="BC163" s="5"/>
      <c r="BD163" s="5"/>
      <c r="BE163" s="4"/>
    </row>
    <row r="164" spans="1:57" ht="12.75" customHeight="1">
      <c r="A164" s="1"/>
      <c r="B164" s="1"/>
      <c r="C164" s="1"/>
      <c r="D164" s="1"/>
      <c r="E164" s="1"/>
      <c r="F164" s="134"/>
      <c r="G164" s="135"/>
      <c r="H164" s="136"/>
      <c r="I164" s="137"/>
      <c r="J164" s="138"/>
      <c r="K164" s="139"/>
      <c r="L164" s="138"/>
      <c r="M164" s="138"/>
      <c r="N164" s="139"/>
      <c r="O164" s="139"/>
      <c r="P164" s="139"/>
      <c r="Q164" s="139"/>
      <c r="R164" s="139"/>
      <c r="S164" s="139"/>
      <c r="T164" s="140"/>
      <c r="U164" s="140"/>
      <c r="V164" s="140"/>
      <c r="W164" s="140"/>
      <c r="X164" s="140"/>
      <c r="Y164" s="141"/>
      <c r="Z164" s="141"/>
      <c r="AA164" s="141"/>
      <c r="AB164" s="141"/>
      <c r="AC164" s="4"/>
      <c r="AD164" s="4"/>
      <c r="AE164" s="4"/>
      <c r="AF164" s="4"/>
      <c r="AG164" s="4"/>
      <c r="AH164" s="4"/>
      <c r="AI164" s="4"/>
      <c r="AJ164" s="4"/>
      <c r="AK164" s="4"/>
      <c r="AL164" s="4"/>
      <c r="AM164" s="4"/>
      <c r="AN164" s="4"/>
      <c r="AO164" s="4"/>
      <c r="AP164" s="4"/>
      <c r="AQ164" s="4"/>
      <c r="AR164" s="4"/>
      <c r="AS164" s="4"/>
      <c r="AT164" s="5"/>
      <c r="AU164" s="5"/>
      <c r="AV164" s="5"/>
      <c r="AW164" s="5"/>
      <c r="AX164" s="5"/>
      <c r="AY164" s="5"/>
      <c r="AZ164" s="5"/>
      <c r="BA164" s="5"/>
      <c r="BB164" s="5"/>
      <c r="BC164" s="5"/>
      <c r="BD164" s="5"/>
      <c r="BE164" s="4"/>
    </row>
    <row r="165" spans="1:57" ht="12.75" customHeight="1">
      <c r="A165" s="1"/>
      <c r="B165" s="1"/>
      <c r="C165" s="1"/>
      <c r="D165" s="1"/>
      <c r="E165" s="1"/>
      <c r="F165" s="134"/>
      <c r="G165" s="135"/>
      <c r="H165" s="136"/>
      <c r="I165" s="137"/>
      <c r="J165" s="138"/>
      <c r="K165" s="139"/>
      <c r="L165" s="138"/>
      <c r="M165" s="138"/>
      <c r="N165" s="139"/>
      <c r="O165" s="139"/>
      <c r="P165" s="139"/>
      <c r="Q165" s="139"/>
      <c r="R165" s="139"/>
      <c r="S165" s="139"/>
      <c r="T165" s="140"/>
      <c r="U165" s="140"/>
      <c r="V165" s="140"/>
      <c r="W165" s="140"/>
      <c r="X165" s="140"/>
      <c r="Y165" s="141"/>
      <c r="Z165" s="141"/>
      <c r="AA165" s="141"/>
      <c r="AB165" s="141"/>
      <c r="AC165" s="4"/>
      <c r="AD165" s="4"/>
      <c r="AE165" s="4"/>
      <c r="AF165" s="4"/>
      <c r="AG165" s="4"/>
      <c r="AH165" s="4"/>
      <c r="AI165" s="4"/>
      <c r="AJ165" s="4"/>
      <c r="AK165" s="4"/>
      <c r="AL165" s="4"/>
      <c r="AM165" s="4"/>
      <c r="AN165" s="4"/>
      <c r="AO165" s="4"/>
      <c r="AP165" s="4"/>
      <c r="AQ165" s="4"/>
      <c r="AR165" s="4"/>
      <c r="AS165" s="4"/>
      <c r="AT165" s="5"/>
      <c r="AU165" s="5"/>
      <c r="AV165" s="5"/>
      <c r="AW165" s="5"/>
      <c r="AX165" s="5"/>
      <c r="AY165" s="5"/>
      <c r="AZ165" s="5"/>
      <c r="BA165" s="5"/>
      <c r="BB165" s="5"/>
      <c r="BC165" s="5"/>
      <c r="BD165" s="5"/>
      <c r="BE165" s="4"/>
    </row>
    <row r="166" spans="1:57" ht="12.75" customHeight="1">
      <c r="A166" s="1"/>
      <c r="B166" s="1"/>
      <c r="C166" s="1"/>
      <c r="D166" s="1"/>
      <c r="E166" s="1"/>
      <c r="F166" s="134"/>
      <c r="G166" s="135"/>
      <c r="H166" s="136"/>
      <c r="I166" s="137"/>
      <c r="J166" s="138"/>
      <c r="K166" s="139"/>
      <c r="L166" s="138"/>
      <c r="M166" s="138"/>
      <c r="N166" s="139"/>
      <c r="O166" s="139"/>
      <c r="P166" s="139"/>
      <c r="Q166" s="139"/>
      <c r="R166" s="139"/>
      <c r="S166" s="139"/>
      <c r="T166" s="140"/>
      <c r="U166" s="140"/>
      <c r="V166" s="140"/>
      <c r="W166" s="140"/>
      <c r="X166" s="140"/>
      <c r="Y166" s="141"/>
      <c r="Z166" s="141"/>
      <c r="AA166" s="141"/>
      <c r="AB166" s="141"/>
      <c r="AC166" s="4"/>
      <c r="AD166" s="4"/>
      <c r="AE166" s="4"/>
      <c r="AF166" s="4"/>
      <c r="AG166" s="4"/>
      <c r="AH166" s="4"/>
      <c r="AI166" s="4"/>
      <c r="AJ166" s="4"/>
      <c r="AK166" s="4"/>
      <c r="AL166" s="4"/>
      <c r="AM166" s="4"/>
      <c r="AN166" s="4"/>
      <c r="AO166" s="4"/>
      <c r="AP166" s="4"/>
      <c r="AQ166" s="4"/>
      <c r="AR166" s="4"/>
      <c r="AS166" s="4"/>
      <c r="AT166" s="5"/>
      <c r="AU166" s="5"/>
      <c r="AV166" s="5"/>
      <c r="AW166" s="5"/>
      <c r="AX166" s="5"/>
      <c r="AY166" s="5"/>
      <c r="AZ166" s="5"/>
      <c r="BA166" s="5"/>
      <c r="BB166" s="5"/>
      <c r="BC166" s="5"/>
      <c r="BD166" s="5"/>
      <c r="BE166" s="4"/>
    </row>
    <row r="167" spans="1:57" ht="12.75" customHeight="1">
      <c r="A167" s="1"/>
      <c r="B167" s="1"/>
      <c r="C167" s="1"/>
      <c r="D167" s="1"/>
      <c r="E167" s="1"/>
      <c r="F167" s="134"/>
      <c r="G167" s="135"/>
      <c r="H167" s="136"/>
      <c r="I167" s="137"/>
      <c r="J167" s="138"/>
      <c r="K167" s="139"/>
      <c r="L167" s="138"/>
      <c r="M167" s="138"/>
      <c r="N167" s="139"/>
      <c r="O167" s="139"/>
      <c r="P167" s="139"/>
      <c r="Q167" s="139"/>
      <c r="R167" s="139"/>
      <c r="S167" s="139"/>
      <c r="T167" s="140"/>
      <c r="U167" s="140"/>
      <c r="V167" s="140"/>
      <c r="W167" s="140"/>
      <c r="X167" s="140"/>
      <c r="Y167" s="141"/>
      <c r="Z167" s="141"/>
      <c r="AA167" s="141"/>
      <c r="AB167" s="141"/>
      <c r="AC167" s="4"/>
      <c r="AD167" s="4"/>
      <c r="AE167" s="4"/>
      <c r="AF167" s="4"/>
      <c r="AG167" s="4"/>
      <c r="AH167" s="4"/>
      <c r="AI167" s="4"/>
      <c r="AJ167" s="4"/>
      <c r="AK167" s="4"/>
      <c r="AL167" s="4"/>
      <c r="AM167" s="4"/>
      <c r="AN167" s="4"/>
      <c r="AO167" s="4"/>
      <c r="AP167" s="4"/>
      <c r="AQ167" s="4"/>
      <c r="AR167" s="4"/>
      <c r="AS167" s="4"/>
      <c r="AT167" s="5"/>
      <c r="AU167" s="5"/>
      <c r="AV167" s="5"/>
      <c r="AW167" s="5"/>
      <c r="AX167" s="5"/>
      <c r="AY167" s="5"/>
      <c r="AZ167" s="5"/>
      <c r="BA167" s="5"/>
      <c r="BB167" s="5"/>
      <c r="BC167" s="5"/>
      <c r="BD167" s="5"/>
      <c r="BE167" s="4"/>
    </row>
    <row r="168" spans="1:57" ht="12.75" customHeight="1">
      <c r="A168" s="1"/>
      <c r="B168" s="1"/>
      <c r="C168" s="1"/>
      <c r="D168" s="1"/>
      <c r="E168" s="1"/>
      <c r="F168" s="134"/>
      <c r="G168" s="135"/>
      <c r="H168" s="136"/>
      <c r="I168" s="137"/>
      <c r="J168" s="138"/>
      <c r="K168" s="139"/>
      <c r="L168" s="138"/>
      <c r="M168" s="138"/>
      <c r="N168" s="139"/>
      <c r="O168" s="139"/>
      <c r="P168" s="139"/>
      <c r="Q168" s="139"/>
      <c r="R168" s="139"/>
      <c r="S168" s="139"/>
      <c r="T168" s="140"/>
      <c r="U168" s="140"/>
      <c r="V168" s="140"/>
      <c r="W168" s="140"/>
      <c r="X168" s="140"/>
      <c r="Y168" s="141"/>
      <c r="Z168" s="141"/>
      <c r="AA168" s="141"/>
      <c r="AB168" s="141"/>
      <c r="AC168" s="4"/>
      <c r="AD168" s="4"/>
      <c r="AE168" s="4"/>
      <c r="AF168" s="4"/>
      <c r="AG168" s="4"/>
      <c r="AH168" s="4"/>
      <c r="AI168" s="4"/>
      <c r="AJ168" s="4"/>
      <c r="AK168" s="4"/>
      <c r="AL168" s="4"/>
      <c r="AM168" s="4"/>
      <c r="AN168" s="4"/>
      <c r="AO168" s="4"/>
      <c r="AP168" s="4"/>
      <c r="AQ168" s="4"/>
      <c r="AR168" s="4"/>
      <c r="AS168" s="4"/>
      <c r="AT168" s="5"/>
      <c r="AU168" s="5"/>
      <c r="AV168" s="5"/>
      <c r="AW168" s="5"/>
      <c r="AX168" s="5"/>
      <c r="AY168" s="5"/>
      <c r="AZ168" s="5"/>
      <c r="BA168" s="5"/>
      <c r="BB168" s="5"/>
      <c r="BC168" s="5"/>
      <c r="BD168" s="5"/>
      <c r="BE168" s="4"/>
    </row>
    <row r="169" spans="1:57" ht="12.75" customHeight="1">
      <c r="A169" s="1"/>
      <c r="B169" s="1"/>
      <c r="C169" s="1"/>
      <c r="D169" s="1"/>
      <c r="E169" s="1"/>
      <c r="F169" s="134"/>
      <c r="G169" s="135"/>
      <c r="H169" s="136"/>
      <c r="I169" s="137"/>
      <c r="J169" s="138"/>
      <c r="K169" s="139"/>
      <c r="L169" s="138"/>
      <c r="M169" s="138"/>
      <c r="N169" s="139"/>
      <c r="O169" s="139"/>
      <c r="P169" s="139"/>
      <c r="Q169" s="139"/>
      <c r="R169" s="139"/>
      <c r="S169" s="139"/>
      <c r="T169" s="140"/>
      <c r="U169" s="140"/>
      <c r="V169" s="140"/>
      <c r="W169" s="140"/>
      <c r="X169" s="140"/>
      <c r="Y169" s="141"/>
      <c r="Z169" s="141"/>
      <c r="AA169" s="141"/>
      <c r="AB169" s="141"/>
      <c r="AC169" s="4"/>
      <c r="AD169" s="4"/>
      <c r="AE169" s="4"/>
      <c r="AF169" s="4"/>
      <c r="AG169" s="4"/>
      <c r="AH169" s="4"/>
      <c r="AI169" s="4"/>
      <c r="AJ169" s="4"/>
      <c r="AK169" s="4"/>
      <c r="AL169" s="4"/>
      <c r="AM169" s="4"/>
      <c r="AN169" s="4"/>
      <c r="AO169" s="4"/>
      <c r="AP169" s="4"/>
      <c r="AQ169" s="4"/>
      <c r="AR169" s="4"/>
      <c r="AS169" s="4"/>
      <c r="AT169" s="5"/>
      <c r="AU169" s="5"/>
      <c r="AV169" s="5"/>
      <c r="AW169" s="5"/>
      <c r="AX169" s="5"/>
      <c r="AY169" s="5"/>
      <c r="AZ169" s="5"/>
      <c r="BA169" s="5"/>
      <c r="BB169" s="5"/>
      <c r="BC169" s="5"/>
      <c r="BD169" s="5"/>
      <c r="BE169" s="4"/>
    </row>
    <row r="170" spans="1:57" ht="12.75" customHeight="1">
      <c r="A170" s="1"/>
      <c r="B170" s="1"/>
      <c r="C170" s="1"/>
      <c r="D170" s="1"/>
      <c r="E170" s="1"/>
      <c r="F170" s="134"/>
      <c r="G170" s="135"/>
      <c r="H170" s="136"/>
      <c r="I170" s="137"/>
      <c r="J170" s="138"/>
      <c r="K170" s="139"/>
      <c r="L170" s="138"/>
      <c r="M170" s="138"/>
      <c r="N170" s="139"/>
      <c r="O170" s="139"/>
      <c r="P170" s="139"/>
      <c r="Q170" s="139"/>
      <c r="R170" s="139"/>
      <c r="S170" s="139"/>
      <c r="T170" s="140"/>
      <c r="U170" s="140"/>
      <c r="V170" s="140"/>
      <c r="W170" s="140"/>
      <c r="X170" s="140"/>
      <c r="Y170" s="141"/>
      <c r="Z170" s="141"/>
      <c r="AA170" s="141"/>
      <c r="AB170" s="141"/>
      <c r="AC170" s="4"/>
      <c r="AD170" s="4"/>
      <c r="AE170" s="4"/>
      <c r="AF170" s="4"/>
      <c r="AG170" s="4"/>
      <c r="AH170" s="4"/>
      <c r="AI170" s="4"/>
      <c r="AJ170" s="4"/>
      <c r="AK170" s="4"/>
      <c r="AL170" s="4"/>
      <c r="AM170" s="4"/>
      <c r="AN170" s="4"/>
      <c r="AO170" s="4"/>
      <c r="AP170" s="4"/>
      <c r="AQ170" s="4"/>
      <c r="AR170" s="4"/>
      <c r="AS170" s="4"/>
      <c r="AT170" s="5"/>
      <c r="AU170" s="5"/>
      <c r="AV170" s="5"/>
      <c r="AW170" s="5"/>
      <c r="AX170" s="5"/>
      <c r="AY170" s="5"/>
      <c r="AZ170" s="5"/>
      <c r="BA170" s="5"/>
      <c r="BB170" s="5"/>
      <c r="BC170" s="5"/>
      <c r="BD170" s="5"/>
      <c r="BE170" s="4"/>
    </row>
    <row r="171" spans="1:57" ht="12.75" customHeight="1">
      <c r="A171" s="1"/>
      <c r="B171" s="1"/>
      <c r="C171" s="1"/>
      <c r="D171" s="1"/>
      <c r="E171" s="1"/>
      <c r="F171" s="134"/>
      <c r="G171" s="135"/>
      <c r="H171" s="136"/>
      <c r="I171" s="137"/>
      <c r="J171" s="138"/>
      <c r="K171" s="139"/>
      <c r="L171" s="138"/>
      <c r="M171" s="138"/>
      <c r="N171" s="139"/>
      <c r="O171" s="139"/>
      <c r="P171" s="139"/>
      <c r="Q171" s="139"/>
      <c r="R171" s="139"/>
      <c r="S171" s="139"/>
      <c r="T171" s="140"/>
      <c r="U171" s="140"/>
      <c r="V171" s="140"/>
      <c r="W171" s="140"/>
      <c r="X171" s="140"/>
      <c r="Y171" s="141"/>
      <c r="Z171" s="141"/>
      <c r="AA171" s="141"/>
      <c r="AB171" s="141"/>
      <c r="AC171" s="4"/>
      <c r="AD171" s="4"/>
      <c r="AE171" s="4"/>
      <c r="AF171" s="4"/>
      <c r="AG171" s="4"/>
      <c r="AH171" s="4"/>
      <c r="AI171" s="4"/>
      <c r="AJ171" s="4"/>
      <c r="AK171" s="4"/>
      <c r="AL171" s="4"/>
      <c r="AM171" s="4"/>
      <c r="AN171" s="4"/>
      <c r="AO171" s="4"/>
      <c r="AP171" s="4"/>
      <c r="AQ171" s="4"/>
      <c r="AR171" s="4"/>
      <c r="AS171" s="4"/>
      <c r="AT171" s="5"/>
      <c r="AU171" s="5"/>
      <c r="AV171" s="5"/>
      <c r="AW171" s="5"/>
      <c r="AX171" s="5"/>
      <c r="AY171" s="5"/>
      <c r="AZ171" s="5"/>
      <c r="BA171" s="5"/>
      <c r="BB171" s="5"/>
      <c r="BC171" s="5"/>
      <c r="BD171" s="5"/>
      <c r="BE171" s="4"/>
    </row>
    <row r="172" spans="1:57" ht="12.75" customHeight="1">
      <c r="A172" s="1"/>
      <c r="B172" s="1"/>
      <c r="C172" s="1"/>
      <c r="D172" s="1"/>
      <c r="E172" s="1"/>
      <c r="F172" s="134"/>
      <c r="G172" s="135"/>
      <c r="H172" s="136"/>
      <c r="I172" s="137"/>
      <c r="J172" s="138"/>
      <c r="K172" s="139"/>
      <c r="L172" s="138"/>
      <c r="M172" s="138"/>
      <c r="N172" s="139"/>
      <c r="O172" s="139"/>
      <c r="P172" s="139"/>
      <c r="Q172" s="139"/>
      <c r="R172" s="139"/>
      <c r="S172" s="139"/>
      <c r="T172" s="140"/>
      <c r="U172" s="140"/>
      <c r="V172" s="140"/>
      <c r="W172" s="140"/>
      <c r="X172" s="140"/>
      <c r="Y172" s="141"/>
      <c r="Z172" s="141"/>
      <c r="AA172" s="141"/>
      <c r="AB172" s="141"/>
      <c r="AC172" s="4"/>
      <c r="AD172" s="4"/>
      <c r="AE172" s="4"/>
      <c r="AF172" s="4"/>
      <c r="AG172" s="4"/>
      <c r="AH172" s="4"/>
      <c r="AI172" s="4"/>
      <c r="AJ172" s="4"/>
      <c r="AK172" s="4"/>
      <c r="AL172" s="4"/>
      <c r="AM172" s="4"/>
      <c r="AN172" s="4"/>
      <c r="AO172" s="4"/>
      <c r="AP172" s="4"/>
      <c r="AQ172" s="4"/>
      <c r="AR172" s="4"/>
      <c r="AS172" s="4"/>
      <c r="AT172" s="5"/>
      <c r="AU172" s="5"/>
      <c r="AV172" s="5"/>
      <c r="AW172" s="5"/>
      <c r="AX172" s="5"/>
      <c r="AY172" s="5"/>
      <c r="AZ172" s="5"/>
      <c r="BA172" s="5"/>
      <c r="BB172" s="5"/>
      <c r="BC172" s="5"/>
      <c r="BD172" s="5"/>
      <c r="BE172" s="4"/>
    </row>
    <row r="173" spans="1:57" ht="12.75" customHeight="1">
      <c r="A173" s="1"/>
      <c r="B173" s="1"/>
      <c r="C173" s="1"/>
      <c r="D173" s="1"/>
      <c r="E173" s="1"/>
      <c r="F173" s="134"/>
      <c r="G173" s="135"/>
      <c r="H173" s="136"/>
      <c r="I173" s="137"/>
      <c r="J173" s="138"/>
      <c r="K173" s="139"/>
      <c r="L173" s="138"/>
      <c r="M173" s="138"/>
      <c r="N173" s="139"/>
      <c r="O173" s="139"/>
      <c r="P173" s="139"/>
      <c r="Q173" s="139"/>
      <c r="R173" s="139"/>
      <c r="S173" s="139"/>
      <c r="T173" s="140"/>
      <c r="U173" s="140"/>
      <c r="V173" s="140"/>
      <c r="W173" s="140"/>
      <c r="X173" s="140"/>
      <c r="Y173" s="141"/>
      <c r="Z173" s="141"/>
      <c r="AA173" s="141"/>
      <c r="AB173" s="141"/>
      <c r="AC173" s="4"/>
      <c r="AD173" s="4"/>
      <c r="AE173" s="4"/>
      <c r="AF173" s="4"/>
      <c r="AG173" s="4"/>
      <c r="AH173" s="4"/>
      <c r="AI173" s="4"/>
      <c r="AJ173" s="4"/>
      <c r="AK173" s="4"/>
      <c r="AL173" s="4"/>
      <c r="AM173" s="4"/>
      <c r="AN173" s="4"/>
      <c r="AO173" s="4"/>
      <c r="AP173" s="4"/>
      <c r="AQ173" s="4"/>
      <c r="AR173" s="4"/>
      <c r="AS173" s="4"/>
      <c r="AT173" s="5"/>
      <c r="AU173" s="5"/>
      <c r="AV173" s="5"/>
      <c r="AW173" s="5"/>
      <c r="AX173" s="5"/>
      <c r="AY173" s="5"/>
      <c r="AZ173" s="5"/>
      <c r="BA173" s="5"/>
      <c r="BB173" s="5"/>
      <c r="BC173" s="5"/>
      <c r="BD173" s="5"/>
      <c r="BE173" s="4"/>
    </row>
    <row r="174" spans="1:57" ht="12.75" customHeight="1">
      <c r="A174" s="1"/>
      <c r="B174" s="1"/>
      <c r="C174" s="1"/>
      <c r="D174" s="1"/>
      <c r="E174" s="1"/>
      <c r="F174" s="134"/>
      <c r="G174" s="135"/>
      <c r="H174" s="136"/>
      <c r="I174" s="137"/>
      <c r="J174" s="138"/>
      <c r="K174" s="139"/>
      <c r="L174" s="138"/>
      <c r="M174" s="138"/>
      <c r="N174" s="139"/>
      <c r="O174" s="139"/>
      <c r="P174" s="139"/>
      <c r="Q174" s="139"/>
      <c r="R174" s="139"/>
      <c r="S174" s="139"/>
      <c r="T174" s="140"/>
      <c r="U174" s="140"/>
      <c r="V174" s="140"/>
      <c r="W174" s="140"/>
      <c r="X174" s="140"/>
      <c r="Y174" s="141"/>
      <c r="Z174" s="141"/>
      <c r="AA174" s="141"/>
      <c r="AB174" s="141"/>
      <c r="AC174" s="4"/>
      <c r="AD174" s="4"/>
      <c r="AE174" s="4"/>
      <c r="AF174" s="4"/>
      <c r="AG174" s="4"/>
      <c r="AH174" s="4"/>
      <c r="AI174" s="4"/>
      <c r="AJ174" s="4"/>
      <c r="AK174" s="4"/>
      <c r="AL174" s="4"/>
      <c r="AM174" s="4"/>
      <c r="AN174" s="4"/>
      <c r="AO174" s="4"/>
      <c r="AP174" s="4"/>
      <c r="AQ174" s="4"/>
      <c r="AR174" s="4"/>
      <c r="AS174" s="4"/>
      <c r="AT174" s="5"/>
      <c r="AU174" s="5"/>
      <c r="AV174" s="5"/>
      <c r="AW174" s="5"/>
      <c r="AX174" s="5"/>
      <c r="AY174" s="5"/>
      <c r="AZ174" s="5"/>
      <c r="BA174" s="5"/>
      <c r="BB174" s="5"/>
      <c r="BC174" s="5"/>
      <c r="BD174" s="5"/>
      <c r="BE174" s="4"/>
    </row>
    <row r="175" spans="1:57" ht="12.75" customHeight="1">
      <c r="A175" s="1"/>
      <c r="B175" s="1"/>
      <c r="C175" s="1"/>
      <c r="D175" s="1"/>
      <c r="E175" s="1"/>
      <c r="F175" s="134"/>
      <c r="G175" s="135"/>
      <c r="H175" s="136"/>
      <c r="I175" s="137"/>
      <c r="J175" s="138"/>
      <c r="K175" s="139"/>
      <c r="L175" s="138"/>
      <c r="M175" s="138"/>
      <c r="N175" s="139"/>
      <c r="O175" s="139"/>
      <c r="P175" s="139"/>
      <c r="Q175" s="139"/>
      <c r="R175" s="139"/>
      <c r="S175" s="139"/>
      <c r="T175" s="140"/>
      <c r="U175" s="140"/>
      <c r="V175" s="140"/>
      <c r="W175" s="140"/>
      <c r="X175" s="140"/>
      <c r="Y175" s="141"/>
      <c r="Z175" s="141"/>
      <c r="AA175" s="141"/>
      <c r="AB175" s="141"/>
      <c r="AC175" s="4"/>
      <c r="AD175" s="4"/>
      <c r="AE175" s="4"/>
      <c r="AF175" s="4"/>
      <c r="AG175" s="4"/>
      <c r="AH175" s="4"/>
      <c r="AI175" s="4"/>
      <c r="AJ175" s="4"/>
      <c r="AK175" s="4"/>
      <c r="AL175" s="4"/>
      <c r="AM175" s="4"/>
      <c r="AN175" s="4"/>
      <c r="AO175" s="4"/>
      <c r="AP175" s="4"/>
      <c r="AQ175" s="4"/>
      <c r="AR175" s="4"/>
      <c r="AS175" s="4"/>
      <c r="AT175" s="5"/>
      <c r="AU175" s="5"/>
      <c r="AV175" s="5"/>
      <c r="AW175" s="5"/>
      <c r="AX175" s="5"/>
      <c r="AY175" s="5"/>
      <c r="AZ175" s="5"/>
      <c r="BA175" s="5"/>
      <c r="BB175" s="5"/>
      <c r="BC175" s="5"/>
      <c r="BD175" s="5"/>
      <c r="BE175" s="4"/>
    </row>
    <row r="176" spans="1:57" ht="12.75" customHeight="1">
      <c r="A176" s="1"/>
      <c r="B176" s="1"/>
      <c r="C176" s="1"/>
      <c r="D176" s="1"/>
      <c r="E176" s="1"/>
      <c r="F176" s="134"/>
      <c r="G176" s="135"/>
      <c r="H176" s="136"/>
      <c r="I176" s="137"/>
      <c r="J176" s="138"/>
      <c r="K176" s="139"/>
      <c r="L176" s="138"/>
      <c r="M176" s="138"/>
      <c r="N176" s="139"/>
      <c r="O176" s="139"/>
      <c r="P176" s="139"/>
      <c r="Q176" s="139"/>
      <c r="R176" s="139"/>
      <c r="S176" s="139"/>
      <c r="T176" s="140"/>
      <c r="U176" s="140"/>
      <c r="V176" s="140"/>
      <c r="W176" s="140"/>
      <c r="X176" s="140"/>
      <c r="Y176" s="141"/>
      <c r="Z176" s="141"/>
      <c r="AA176" s="141"/>
      <c r="AB176" s="141"/>
      <c r="AC176" s="4"/>
      <c r="AD176" s="4"/>
      <c r="AE176" s="4"/>
      <c r="AF176" s="4"/>
      <c r="AG176" s="4"/>
      <c r="AH176" s="4"/>
      <c r="AI176" s="4"/>
      <c r="AJ176" s="4"/>
      <c r="AK176" s="4"/>
      <c r="AL176" s="4"/>
      <c r="AM176" s="4"/>
      <c r="AN176" s="4"/>
      <c r="AO176" s="4"/>
      <c r="AP176" s="4"/>
      <c r="AQ176" s="4"/>
      <c r="AR176" s="4"/>
      <c r="AS176" s="4"/>
      <c r="AT176" s="5"/>
      <c r="AU176" s="5"/>
      <c r="AV176" s="5"/>
      <c r="AW176" s="5"/>
      <c r="AX176" s="5"/>
      <c r="AY176" s="5"/>
      <c r="AZ176" s="5"/>
      <c r="BA176" s="5"/>
      <c r="BB176" s="5"/>
      <c r="BC176" s="5"/>
      <c r="BD176" s="5"/>
      <c r="BE176" s="4"/>
    </row>
    <row r="177" spans="1:57" ht="12.75" customHeight="1">
      <c r="A177" s="1"/>
      <c r="B177" s="1"/>
      <c r="C177" s="1"/>
      <c r="D177" s="1"/>
      <c r="E177" s="1"/>
      <c r="F177" s="134"/>
      <c r="G177" s="135"/>
      <c r="H177" s="136"/>
      <c r="I177" s="137"/>
      <c r="J177" s="138"/>
      <c r="K177" s="139"/>
      <c r="L177" s="138"/>
      <c r="M177" s="138"/>
      <c r="N177" s="139"/>
      <c r="O177" s="139"/>
      <c r="P177" s="139"/>
      <c r="Q177" s="139"/>
      <c r="R177" s="139"/>
      <c r="S177" s="139"/>
      <c r="T177" s="140"/>
      <c r="U177" s="140"/>
      <c r="V177" s="140"/>
      <c r="W177" s="140"/>
      <c r="X177" s="140"/>
      <c r="Y177" s="141"/>
      <c r="Z177" s="141"/>
      <c r="AA177" s="141"/>
      <c r="AB177" s="141"/>
      <c r="AC177" s="4"/>
      <c r="AD177" s="4"/>
      <c r="AE177" s="4"/>
      <c r="AF177" s="4"/>
      <c r="AG177" s="4"/>
      <c r="AH177" s="4"/>
      <c r="AI177" s="4"/>
      <c r="AJ177" s="4"/>
      <c r="AK177" s="4"/>
      <c r="AL177" s="4"/>
      <c r="AM177" s="4"/>
      <c r="AN177" s="4"/>
      <c r="AO177" s="4"/>
      <c r="AP177" s="4"/>
      <c r="AQ177" s="4"/>
      <c r="AR177" s="4"/>
      <c r="AS177" s="4"/>
      <c r="AT177" s="5"/>
      <c r="AU177" s="5"/>
      <c r="AV177" s="5"/>
      <c r="AW177" s="5"/>
      <c r="AX177" s="5"/>
      <c r="AY177" s="5"/>
      <c r="AZ177" s="5"/>
      <c r="BA177" s="5"/>
      <c r="BB177" s="5"/>
      <c r="BC177" s="5"/>
      <c r="BD177" s="5"/>
      <c r="BE177" s="4"/>
    </row>
    <row r="178" spans="1:57" ht="12.75" customHeight="1">
      <c r="A178" s="1"/>
      <c r="B178" s="1"/>
      <c r="C178" s="1"/>
      <c r="D178" s="1"/>
      <c r="E178" s="1"/>
      <c r="F178" s="134"/>
      <c r="G178" s="135"/>
      <c r="H178" s="136"/>
      <c r="I178" s="137"/>
      <c r="J178" s="138"/>
      <c r="K178" s="139"/>
      <c r="L178" s="138"/>
      <c r="M178" s="138"/>
      <c r="N178" s="139"/>
      <c r="O178" s="139"/>
      <c r="P178" s="139"/>
      <c r="Q178" s="139"/>
      <c r="R178" s="139"/>
      <c r="S178" s="139"/>
      <c r="T178" s="140"/>
      <c r="U178" s="140"/>
      <c r="V178" s="140"/>
      <c r="W178" s="140"/>
      <c r="X178" s="140"/>
      <c r="Y178" s="141"/>
      <c r="Z178" s="141"/>
      <c r="AA178" s="141"/>
      <c r="AB178" s="141"/>
      <c r="AC178" s="4"/>
      <c r="AD178" s="4"/>
      <c r="AE178" s="4"/>
      <c r="AF178" s="4"/>
      <c r="AG178" s="4"/>
      <c r="AH178" s="4"/>
      <c r="AI178" s="4"/>
      <c r="AJ178" s="4"/>
      <c r="AK178" s="4"/>
      <c r="AL178" s="4"/>
      <c r="AM178" s="4"/>
      <c r="AN178" s="4"/>
      <c r="AO178" s="4"/>
      <c r="AP178" s="4"/>
      <c r="AQ178" s="4"/>
      <c r="AR178" s="4"/>
      <c r="AS178" s="4"/>
      <c r="AT178" s="5"/>
      <c r="AU178" s="5"/>
      <c r="AV178" s="5"/>
      <c r="AW178" s="5"/>
      <c r="AX178" s="5"/>
      <c r="AY178" s="5"/>
      <c r="AZ178" s="5"/>
      <c r="BA178" s="5"/>
      <c r="BB178" s="5"/>
      <c r="BC178" s="5"/>
      <c r="BD178" s="5"/>
      <c r="BE178" s="4"/>
    </row>
    <row r="179" spans="1:57" ht="12.75" customHeight="1">
      <c r="A179" s="1"/>
      <c r="B179" s="1"/>
      <c r="C179" s="1"/>
      <c r="D179" s="1"/>
      <c r="E179" s="1"/>
      <c r="F179" s="134"/>
      <c r="G179" s="135"/>
      <c r="H179" s="136"/>
      <c r="I179" s="137"/>
      <c r="J179" s="138"/>
      <c r="K179" s="139"/>
      <c r="L179" s="138"/>
      <c r="M179" s="138"/>
      <c r="N179" s="139"/>
      <c r="O179" s="139"/>
      <c r="P179" s="139"/>
      <c r="Q179" s="139"/>
      <c r="R179" s="139"/>
      <c r="S179" s="139"/>
      <c r="T179" s="140"/>
      <c r="U179" s="140"/>
      <c r="V179" s="140"/>
      <c r="W179" s="140"/>
      <c r="X179" s="140"/>
      <c r="Y179" s="141"/>
      <c r="Z179" s="141"/>
      <c r="AA179" s="141"/>
      <c r="AB179" s="141"/>
      <c r="AC179" s="4"/>
      <c r="AD179" s="4"/>
      <c r="AE179" s="4"/>
      <c r="AF179" s="4"/>
      <c r="AG179" s="4"/>
      <c r="AH179" s="4"/>
      <c r="AI179" s="4"/>
      <c r="AJ179" s="4"/>
      <c r="AK179" s="4"/>
      <c r="AL179" s="4"/>
      <c r="AM179" s="4"/>
      <c r="AN179" s="4"/>
      <c r="AO179" s="4"/>
      <c r="AP179" s="4"/>
      <c r="AQ179" s="4"/>
      <c r="AR179" s="4"/>
      <c r="AS179" s="4"/>
      <c r="AT179" s="5"/>
      <c r="AU179" s="5"/>
      <c r="AV179" s="5"/>
      <c r="AW179" s="5"/>
      <c r="AX179" s="5"/>
      <c r="AY179" s="5"/>
      <c r="AZ179" s="5"/>
      <c r="BA179" s="5"/>
      <c r="BB179" s="5"/>
      <c r="BC179" s="5"/>
      <c r="BD179" s="5"/>
      <c r="BE179" s="4"/>
    </row>
    <row r="180" spans="1:57" ht="12.75" customHeight="1">
      <c r="A180" s="1"/>
      <c r="B180" s="1"/>
      <c r="C180" s="1"/>
      <c r="D180" s="1"/>
      <c r="E180" s="1"/>
      <c r="F180" s="134"/>
      <c r="G180" s="135"/>
      <c r="H180" s="136"/>
      <c r="I180" s="137"/>
      <c r="J180" s="138"/>
      <c r="K180" s="139"/>
      <c r="L180" s="138"/>
      <c r="M180" s="138"/>
      <c r="N180" s="139"/>
      <c r="O180" s="139"/>
      <c r="P180" s="139"/>
      <c r="Q180" s="139"/>
      <c r="R180" s="139"/>
      <c r="S180" s="139"/>
      <c r="T180" s="140"/>
      <c r="U180" s="140"/>
      <c r="V180" s="140"/>
      <c r="W180" s="140"/>
      <c r="X180" s="140"/>
      <c r="Y180" s="141"/>
      <c r="Z180" s="141"/>
      <c r="AA180" s="141"/>
      <c r="AB180" s="141"/>
      <c r="AC180" s="4"/>
      <c r="AD180" s="4"/>
      <c r="AE180" s="4"/>
      <c r="AF180" s="4"/>
      <c r="AG180" s="4"/>
      <c r="AH180" s="4"/>
      <c r="AI180" s="4"/>
      <c r="AJ180" s="4"/>
      <c r="AK180" s="4"/>
      <c r="AL180" s="4"/>
      <c r="AM180" s="4"/>
      <c r="AN180" s="4"/>
      <c r="AO180" s="4"/>
      <c r="AP180" s="4"/>
      <c r="AQ180" s="4"/>
      <c r="AR180" s="4"/>
      <c r="AS180" s="4"/>
      <c r="AT180" s="5"/>
      <c r="AU180" s="5"/>
      <c r="AV180" s="5"/>
      <c r="AW180" s="5"/>
      <c r="AX180" s="5"/>
      <c r="AY180" s="5"/>
      <c r="AZ180" s="5"/>
      <c r="BA180" s="5"/>
      <c r="BB180" s="5"/>
      <c r="BC180" s="5"/>
      <c r="BD180" s="5"/>
      <c r="BE180" s="4"/>
    </row>
    <row r="181" spans="1:57" ht="12.75" customHeight="1">
      <c r="A181" s="1"/>
      <c r="B181" s="1"/>
      <c r="C181" s="1"/>
      <c r="D181" s="1"/>
      <c r="E181" s="1"/>
      <c r="F181" s="134"/>
      <c r="G181" s="135"/>
      <c r="H181" s="136"/>
      <c r="I181" s="137"/>
      <c r="J181" s="138"/>
      <c r="K181" s="139"/>
      <c r="L181" s="138"/>
      <c r="M181" s="138"/>
      <c r="N181" s="139"/>
      <c r="O181" s="139"/>
      <c r="P181" s="139"/>
      <c r="Q181" s="139"/>
      <c r="R181" s="139"/>
      <c r="S181" s="139"/>
      <c r="T181" s="140"/>
      <c r="U181" s="140"/>
      <c r="V181" s="140"/>
      <c r="W181" s="140"/>
      <c r="X181" s="140"/>
      <c r="Y181" s="141"/>
      <c r="Z181" s="141"/>
      <c r="AA181" s="141"/>
      <c r="AB181" s="141"/>
      <c r="AC181" s="4"/>
      <c r="AD181" s="4"/>
      <c r="AE181" s="4"/>
      <c r="AF181" s="4"/>
      <c r="AG181" s="4"/>
      <c r="AH181" s="4"/>
      <c r="AI181" s="4"/>
      <c r="AJ181" s="4"/>
      <c r="AK181" s="4"/>
      <c r="AL181" s="4"/>
      <c r="AM181" s="4"/>
      <c r="AN181" s="4"/>
      <c r="AO181" s="4"/>
      <c r="AP181" s="4"/>
      <c r="AQ181" s="4"/>
      <c r="AR181" s="4"/>
      <c r="AS181" s="4"/>
      <c r="AT181" s="5"/>
      <c r="AU181" s="5"/>
      <c r="AV181" s="5"/>
      <c r="AW181" s="5"/>
      <c r="AX181" s="5"/>
      <c r="AY181" s="5"/>
      <c r="AZ181" s="5"/>
      <c r="BA181" s="5"/>
      <c r="BB181" s="5"/>
      <c r="BC181" s="5"/>
      <c r="BD181" s="5"/>
      <c r="BE181" s="4"/>
    </row>
    <row r="182" spans="1:57" ht="12.75" customHeight="1">
      <c r="A182" s="1"/>
      <c r="B182" s="1"/>
      <c r="C182" s="1"/>
      <c r="D182" s="1"/>
      <c r="E182" s="1"/>
      <c r="F182" s="134"/>
      <c r="G182" s="135"/>
      <c r="H182" s="136"/>
      <c r="I182" s="137"/>
      <c r="J182" s="138"/>
      <c r="K182" s="139"/>
      <c r="L182" s="138"/>
      <c r="M182" s="138"/>
      <c r="N182" s="139"/>
      <c r="O182" s="139"/>
      <c r="P182" s="139"/>
      <c r="Q182" s="139"/>
      <c r="R182" s="139"/>
      <c r="S182" s="139"/>
      <c r="T182" s="140"/>
      <c r="U182" s="140"/>
      <c r="V182" s="140"/>
      <c r="W182" s="140"/>
      <c r="X182" s="140"/>
      <c r="Y182" s="141"/>
      <c r="Z182" s="141"/>
      <c r="AA182" s="141"/>
      <c r="AB182" s="141"/>
      <c r="AC182" s="4"/>
      <c r="AD182" s="4"/>
      <c r="AE182" s="4"/>
      <c r="AF182" s="4"/>
      <c r="AG182" s="4"/>
      <c r="AH182" s="4"/>
      <c r="AI182" s="4"/>
      <c r="AJ182" s="4"/>
      <c r="AK182" s="4"/>
      <c r="AL182" s="4"/>
      <c r="AM182" s="4"/>
      <c r="AN182" s="4"/>
      <c r="AO182" s="4"/>
      <c r="AP182" s="4"/>
      <c r="AQ182" s="4"/>
      <c r="AR182" s="4"/>
      <c r="AS182" s="4"/>
      <c r="AT182" s="5"/>
      <c r="AU182" s="5"/>
      <c r="AV182" s="5"/>
      <c r="AW182" s="5"/>
      <c r="AX182" s="5"/>
      <c r="AY182" s="5"/>
      <c r="AZ182" s="5"/>
      <c r="BA182" s="5"/>
      <c r="BB182" s="5"/>
      <c r="BC182" s="5"/>
      <c r="BD182" s="5"/>
      <c r="BE182" s="4"/>
    </row>
    <row r="183" spans="1:57" ht="12.75" customHeight="1">
      <c r="A183" s="1"/>
      <c r="B183" s="1"/>
      <c r="C183" s="1"/>
      <c r="D183" s="1"/>
      <c r="E183" s="1"/>
      <c r="F183" s="134"/>
      <c r="G183" s="135"/>
      <c r="H183" s="136"/>
      <c r="I183" s="137"/>
      <c r="J183" s="138"/>
      <c r="K183" s="139"/>
      <c r="L183" s="138"/>
      <c r="M183" s="138"/>
      <c r="N183" s="139"/>
      <c r="O183" s="139"/>
      <c r="P183" s="139"/>
      <c r="Q183" s="139"/>
      <c r="R183" s="139"/>
      <c r="S183" s="139"/>
      <c r="T183" s="140"/>
      <c r="U183" s="140"/>
      <c r="V183" s="140"/>
      <c r="W183" s="140"/>
      <c r="X183" s="140"/>
      <c r="Y183" s="141"/>
      <c r="Z183" s="141"/>
      <c r="AA183" s="141"/>
      <c r="AB183" s="141"/>
      <c r="AC183" s="4"/>
      <c r="AD183" s="4"/>
      <c r="AE183" s="4"/>
      <c r="AF183" s="4"/>
      <c r="AG183" s="4"/>
      <c r="AH183" s="4"/>
      <c r="AI183" s="4"/>
      <c r="AJ183" s="4"/>
      <c r="AK183" s="4"/>
      <c r="AL183" s="4"/>
      <c r="AM183" s="4"/>
      <c r="AN183" s="4"/>
      <c r="AO183" s="4"/>
      <c r="AP183" s="4"/>
      <c r="AQ183" s="4"/>
      <c r="AR183" s="4"/>
      <c r="AS183" s="4"/>
      <c r="AT183" s="5"/>
      <c r="AU183" s="5"/>
      <c r="AV183" s="5"/>
      <c r="AW183" s="5"/>
      <c r="AX183" s="5"/>
      <c r="AY183" s="5"/>
      <c r="AZ183" s="5"/>
      <c r="BA183" s="5"/>
      <c r="BB183" s="5"/>
      <c r="BC183" s="5"/>
      <c r="BD183" s="5"/>
      <c r="BE183" s="4"/>
    </row>
    <row r="184" spans="1:57" ht="12.75" customHeight="1">
      <c r="A184" s="1"/>
      <c r="B184" s="1"/>
      <c r="C184" s="1"/>
      <c r="D184" s="1"/>
      <c r="E184" s="1"/>
      <c r="F184" s="134"/>
      <c r="G184" s="135"/>
      <c r="H184" s="136"/>
      <c r="I184" s="137"/>
      <c r="J184" s="138"/>
      <c r="K184" s="139"/>
      <c r="L184" s="138"/>
      <c r="M184" s="138"/>
      <c r="N184" s="139"/>
      <c r="O184" s="139"/>
      <c r="P184" s="139"/>
      <c r="Q184" s="139"/>
      <c r="R184" s="139"/>
      <c r="S184" s="139"/>
      <c r="T184" s="140"/>
      <c r="U184" s="140"/>
      <c r="V184" s="140"/>
      <c r="W184" s="140"/>
      <c r="X184" s="140"/>
      <c r="Y184" s="141"/>
      <c r="Z184" s="141"/>
      <c r="AA184" s="141"/>
      <c r="AB184" s="141"/>
      <c r="AC184" s="4"/>
      <c r="AD184" s="4"/>
      <c r="AE184" s="4"/>
      <c r="AF184" s="4"/>
      <c r="AG184" s="4"/>
      <c r="AH184" s="4"/>
      <c r="AI184" s="4"/>
      <c r="AJ184" s="4"/>
      <c r="AK184" s="4"/>
      <c r="AL184" s="4"/>
      <c r="AM184" s="4"/>
      <c r="AN184" s="4"/>
      <c r="AO184" s="4"/>
      <c r="AP184" s="4"/>
      <c r="AQ184" s="4"/>
      <c r="AR184" s="4"/>
      <c r="AS184" s="4"/>
      <c r="AT184" s="5"/>
      <c r="AU184" s="5"/>
      <c r="AV184" s="5"/>
      <c r="AW184" s="5"/>
      <c r="AX184" s="5"/>
      <c r="AY184" s="5"/>
      <c r="AZ184" s="5"/>
      <c r="BA184" s="5"/>
      <c r="BB184" s="5"/>
      <c r="BC184" s="5"/>
      <c r="BD184" s="5"/>
      <c r="BE184" s="4"/>
    </row>
    <row r="185" spans="1:57" ht="12.75" customHeight="1">
      <c r="A185" s="1"/>
      <c r="B185" s="1"/>
      <c r="C185" s="1"/>
      <c r="D185" s="1"/>
      <c r="E185" s="1"/>
      <c r="F185" s="134"/>
      <c r="G185" s="135"/>
      <c r="H185" s="136"/>
      <c r="I185" s="137"/>
      <c r="J185" s="138"/>
      <c r="K185" s="139"/>
      <c r="L185" s="138"/>
      <c r="M185" s="138"/>
      <c r="N185" s="139"/>
      <c r="O185" s="139"/>
      <c r="P185" s="139"/>
      <c r="Q185" s="139"/>
      <c r="R185" s="139"/>
      <c r="S185" s="139"/>
      <c r="T185" s="140"/>
      <c r="U185" s="140"/>
      <c r="V185" s="140"/>
      <c r="W185" s="140"/>
      <c r="X185" s="140"/>
      <c r="Y185" s="141"/>
      <c r="Z185" s="141"/>
      <c r="AA185" s="141"/>
      <c r="AB185" s="141"/>
      <c r="AC185" s="4"/>
      <c r="AD185" s="4"/>
      <c r="AE185" s="4"/>
      <c r="AF185" s="4"/>
      <c r="AG185" s="4"/>
      <c r="AH185" s="4"/>
      <c r="AI185" s="4"/>
      <c r="AJ185" s="4"/>
      <c r="AK185" s="4"/>
      <c r="AL185" s="4"/>
      <c r="AM185" s="4"/>
      <c r="AN185" s="4"/>
      <c r="AO185" s="4"/>
      <c r="AP185" s="4"/>
      <c r="AQ185" s="4"/>
      <c r="AR185" s="4"/>
      <c r="AS185" s="4"/>
      <c r="AT185" s="5"/>
      <c r="AU185" s="5"/>
      <c r="AV185" s="5"/>
      <c r="AW185" s="5"/>
      <c r="AX185" s="5"/>
      <c r="AY185" s="5"/>
      <c r="AZ185" s="5"/>
      <c r="BA185" s="5"/>
      <c r="BB185" s="5"/>
      <c r="BC185" s="5"/>
      <c r="BD185" s="5"/>
      <c r="BE185" s="4"/>
    </row>
    <row r="186" spans="1:57" ht="12.75" customHeight="1">
      <c r="A186" s="1"/>
      <c r="B186" s="1"/>
      <c r="C186" s="1"/>
      <c r="D186" s="1"/>
      <c r="E186" s="1"/>
      <c r="F186" s="134"/>
      <c r="G186" s="135"/>
      <c r="H186" s="136"/>
      <c r="I186" s="137"/>
      <c r="J186" s="138"/>
      <c r="K186" s="139"/>
      <c r="L186" s="138"/>
      <c r="M186" s="138"/>
      <c r="N186" s="139"/>
      <c r="O186" s="139"/>
      <c r="P186" s="139"/>
      <c r="Q186" s="139"/>
      <c r="R186" s="139"/>
      <c r="S186" s="139"/>
      <c r="T186" s="140"/>
      <c r="U186" s="140"/>
      <c r="V186" s="140"/>
      <c r="W186" s="140"/>
      <c r="X186" s="140"/>
      <c r="Y186" s="141"/>
      <c r="Z186" s="141"/>
      <c r="AA186" s="141"/>
      <c r="AB186" s="141"/>
      <c r="AC186" s="4"/>
      <c r="AD186" s="4"/>
      <c r="AE186" s="4"/>
      <c r="AF186" s="4"/>
      <c r="AG186" s="4"/>
      <c r="AH186" s="4"/>
      <c r="AI186" s="4"/>
      <c r="AJ186" s="4"/>
      <c r="AK186" s="4"/>
      <c r="AL186" s="4"/>
      <c r="AM186" s="4"/>
      <c r="AN186" s="4"/>
      <c r="AO186" s="4"/>
      <c r="AP186" s="4"/>
      <c r="AQ186" s="4"/>
      <c r="AR186" s="4"/>
      <c r="AS186" s="4"/>
      <c r="AT186" s="5"/>
      <c r="AU186" s="5"/>
      <c r="AV186" s="5"/>
      <c r="AW186" s="5"/>
      <c r="AX186" s="5"/>
      <c r="AY186" s="5"/>
      <c r="AZ186" s="5"/>
      <c r="BA186" s="5"/>
      <c r="BB186" s="5"/>
      <c r="BC186" s="5"/>
      <c r="BD186" s="5"/>
      <c r="BE186" s="4"/>
    </row>
    <row r="187" spans="1:57" ht="12.75" customHeight="1">
      <c r="A187" s="1"/>
      <c r="B187" s="1"/>
      <c r="C187" s="1"/>
      <c r="D187" s="1"/>
      <c r="E187" s="1"/>
      <c r="F187" s="134"/>
      <c r="G187" s="135"/>
      <c r="H187" s="136"/>
      <c r="I187" s="137"/>
      <c r="J187" s="138"/>
      <c r="K187" s="139"/>
      <c r="L187" s="138"/>
      <c r="M187" s="138"/>
      <c r="N187" s="139"/>
      <c r="O187" s="139"/>
      <c r="P187" s="139"/>
      <c r="Q187" s="139"/>
      <c r="R187" s="139"/>
      <c r="S187" s="139"/>
      <c r="T187" s="140"/>
      <c r="U187" s="140"/>
      <c r="V187" s="140"/>
      <c r="W187" s="140"/>
      <c r="X187" s="140"/>
      <c r="Y187" s="141"/>
      <c r="Z187" s="141"/>
      <c r="AA187" s="141"/>
      <c r="AB187" s="141"/>
      <c r="AC187" s="4"/>
      <c r="AD187" s="4"/>
      <c r="AE187" s="4"/>
      <c r="AF187" s="4"/>
      <c r="AG187" s="4"/>
      <c r="AH187" s="4"/>
      <c r="AI187" s="4"/>
      <c r="AJ187" s="4"/>
      <c r="AK187" s="4"/>
      <c r="AL187" s="4"/>
      <c r="AM187" s="4"/>
      <c r="AN187" s="4"/>
      <c r="AO187" s="4"/>
      <c r="AP187" s="4"/>
      <c r="AQ187" s="4"/>
      <c r="AR187" s="4"/>
      <c r="AS187" s="4"/>
      <c r="AT187" s="5"/>
      <c r="AU187" s="5"/>
      <c r="AV187" s="5"/>
      <c r="AW187" s="5"/>
      <c r="AX187" s="5"/>
      <c r="AY187" s="5"/>
      <c r="AZ187" s="5"/>
      <c r="BA187" s="5"/>
      <c r="BB187" s="5"/>
      <c r="BC187" s="5"/>
      <c r="BD187" s="5"/>
      <c r="BE187" s="4"/>
    </row>
    <row r="188" spans="1:57" ht="12.75" customHeight="1">
      <c r="A188" s="1"/>
      <c r="B188" s="1"/>
      <c r="C188" s="1"/>
      <c r="D188" s="1"/>
      <c r="E188" s="1"/>
      <c r="F188" s="134"/>
      <c r="G188" s="135"/>
      <c r="H188" s="136"/>
      <c r="I188" s="137"/>
      <c r="J188" s="138"/>
      <c r="K188" s="139"/>
      <c r="L188" s="138"/>
      <c r="M188" s="138"/>
      <c r="N188" s="139"/>
      <c r="O188" s="139"/>
      <c r="P188" s="139"/>
      <c r="Q188" s="139"/>
      <c r="R188" s="139"/>
      <c r="S188" s="139"/>
      <c r="T188" s="140"/>
      <c r="U188" s="140"/>
      <c r="V188" s="140"/>
      <c r="W188" s="140"/>
      <c r="X188" s="140"/>
      <c r="Y188" s="141"/>
      <c r="Z188" s="141"/>
      <c r="AA188" s="141"/>
      <c r="AB188" s="141"/>
      <c r="AC188" s="4"/>
      <c r="AD188" s="4"/>
      <c r="AE188" s="4"/>
      <c r="AF188" s="4"/>
      <c r="AG188" s="4"/>
      <c r="AH188" s="4"/>
      <c r="AI188" s="4"/>
      <c r="AJ188" s="4"/>
      <c r="AK188" s="4"/>
      <c r="AL188" s="4"/>
      <c r="AM188" s="4"/>
      <c r="AN188" s="4"/>
      <c r="AO188" s="4"/>
      <c r="AP188" s="4"/>
      <c r="AQ188" s="4"/>
      <c r="AR188" s="4"/>
      <c r="AS188" s="4"/>
      <c r="AT188" s="5"/>
      <c r="AU188" s="5"/>
      <c r="AV188" s="5"/>
      <c r="AW188" s="5"/>
      <c r="AX188" s="5"/>
      <c r="AY188" s="5"/>
      <c r="AZ188" s="5"/>
      <c r="BA188" s="5"/>
      <c r="BB188" s="5"/>
      <c r="BC188" s="5"/>
      <c r="BD188" s="5"/>
      <c r="BE188" s="4"/>
    </row>
    <row r="189" spans="1:57" ht="12.75" customHeight="1">
      <c r="A189" s="1"/>
      <c r="B189" s="1"/>
      <c r="C189" s="1"/>
      <c r="D189" s="1"/>
      <c r="E189" s="1"/>
      <c r="F189" s="134"/>
      <c r="G189" s="135"/>
      <c r="H189" s="136"/>
      <c r="I189" s="137"/>
      <c r="J189" s="138"/>
      <c r="K189" s="139"/>
      <c r="L189" s="138"/>
      <c r="M189" s="138"/>
      <c r="N189" s="139"/>
      <c r="O189" s="139"/>
      <c r="P189" s="139"/>
      <c r="Q189" s="139"/>
      <c r="R189" s="139"/>
      <c r="S189" s="139"/>
      <c r="T189" s="140"/>
      <c r="U189" s="140"/>
      <c r="V189" s="140"/>
      <c r="W189" s="140"/>
      <c r="X189" s="140"/>
      <c r="Y189" s="141"/>
      <c r="Z189" s="141"/>
      <c r="AA189" s="141"/>
      <c r="AB189" s="141"/>
      <c r="AC189" s="4"/>
      <c r="AD189" s="4"/>
      <c r="AE189" s="4"/>
      <c r="AF189" s="4"/>
      <c r="AG189" s="4"/>
      <c r="AH189" s="4"/>
      <c r="AI189" s="4"/>
      <c r="AJ189" s="4"/>
      <c r="AK189" s="4"/>
      <c r="AL189" s="4"/>
      <c r="AM189" s="4"/>
      <c r="AN189" s="4"/>
      <c r="AO189" s="4"/>
      <c r="AP189" s="4"/>
      <c r="AQ189" s="4"/>
      <c r="AR189" s="4"/>
      <c r="AS189" s="4"/>
      <c r="AT189" s="5"/>
      <c r="AU189" s="5"/>
      <c r="AV189" s="5"/>
      <c r="AW189" s="5"/>
      <c r="AX189" s="5"/>
      <c r="AY189" s="5"/>
      <c r="AZ189" s="5"/>
      <c r="BA189" s="5"/>
      <c r="BB189" s="5"/>
      <c r="BC189" s="5"/>
      <c r="BD189" s="5"/>
      <c r="BE189" s="4"/>
    </row>
    <row r="190" spans="1:57" ht="12.75" customHeight="1">
      <c r="A190" s="1"/>
      <c r="B190" s="1"/>
      <c r="C190" s="1"/>
      <c r="D190" s="1"/>
      <c r="E190" s="1"/>
      <c r="F190" s="134"/>
      <c r="G190" s="135"/>
      <c r="H190" s="136"/>
      <c r="I190" s="137"/>
      <c r="J190" s="138"/>
      <c r="K190" s="139"/>
      <c r="L190" s="138"/>
      <c r="M190" s="138"/>
      <c r="N190" s="139"/>
      <c r="O190" s="139"/>
      <c r="P190" s="139"/>
      <c r="Q190" s="139"/>
      <c r="R190" s="139"/>
      <c r="S190" s="139"/>
      <c r="T190" s="140"/>
      <c r="U190" s="140"/>
      <c r="V190" s="140"/>
      <c r="W190" s="140"/>
      <c r="X190" s="140"/>
      <c r="Y190" s="141"/>
      <c r="Z190" s="141"/>
      <c r="AA190" s="141"/>
      <c r="AB190" s="141"/>
      <c r="AC190" s="4"/>
      <c r="AD190" s="4"/>
      <c r="AE190" s="4"/>
      <c r="AF190" s="4"/>
      <c r="AG190" s="4"/>
      <c r="AH190" s="4"/>
      <c r="AI190" s="4"/>
      <c r="AJ190" s="4"/>
      <c r="AK190" s="4"/>
      <c r="AL190" s="4"/>
      <c r="AM190" s="4"/>
      <c r="AN190" s="4"/>
      <c r="AO190" s="4"/>
      <c r="AP190" s="4"/>
      <c r="AQ190" s="4"/>
      <c r="AR190" s="4"/>
      <c r="AS190" s="4"/>
      <c r="AT190" s="5"/>
      <c r="AU190" s="5"/>
      <c r="AV190" s="5"/>
      <c r="AW190" s="5"/>
      <c r="AX190" s="5"/>
      <c r="AY190" s="5"/>
      <c r="AZ190" s="5"/>
      <c r="BA190" s="5"/>
      <c r="BB190" s="5"/>
      <c r="BC190" s="5"/>
      <c r="BD190" s="5"/>
      <c r="BE190" s="4"/>
    </row>
    <row r="191" spans="1:57" ht="12.75" customHeight="1">
      <c r="A191" s="1"/>
      <c r="B191" s="1"/>
      <c r="C191" s="1"/>
      <c r="D191" s="1"/>
      <c r="E191" s="1"/>
      <c r="F191" s="134"/>
      <c r="G191" s="135"/>
      <c r="H191" s="136"/>
      <c r="I191" s="137"/>
      <c r="J191" s="138"/>
      <c r="K191" s="139"/>
      <c r="L191" s="138"/>
      <c r="M191" s="138"/>
      <c r="N191" s="139"/>
      <c r="O191" s="139"/>
      <c r="P191" s="139"/>
      <c r="Q191" s="139"/>
      <c r="R191" s="139"/>
      <c r="S191" s="139"/>
      <c r="T191" s="140"/>
      <c r="U191" s="140"/>
      <c r="V191" s="140"/>
      <c r="W191" s="140"/>
      <c r="X191" s="140"/>
      <c r="Y191" s="141"/>
      <c r="Z191" s="141"/>
      <c r="AA191" s="141"/>
      <c r="AB191" s="141"/>
      <c r="AC191" s="4"/>
      <c r="AD191" s="4"/>
      <c r="AE191" s="4"/>
      <c r="AF191" s="4"/>
      <c r="AG191" s="4"/>
      <c r="AH191" s="4"/>
      <c r="AI191" s="4"/>
      <c r="AJ191" s="4"/>
      <c r="AK191" s="4"/>
      <c r="AL191" s="4"/>
      <c r="AM191" s="4"/>
      <c r="AN191" s="4"/>
      <c r="AO191" s="4"/>
      <c r="AP191" s="4"/>
      <c r="AQ191" s="4"/>
      <c r="AR191" s="4"/>
      <c r="AS191" s="4"/>
      <c r="AT191" s="5"/>
      <c r="AU191" s="5"/>
      <c r="AV191" s="5"/>
      <c r="AW191" s="5"/>
      <c r="AX191" s="5"/>
      <c r="AY191" s="5"/>
      <c r="AZ191" s="5"/>
      <c r="BA191" s="5"/>
      <c r="BB191" s="5"/>
      <c r="BC191" s="5"/>
      <c r="BD191" s="5"/>
      <c r="BE191" s="4"/>
    </row>
    <row r="192" spans="1:57" ht="12.75" customHeight="1">
      <c r="A192" s="1"/>
      <c r="B192" s="1"/>
      <c r="C192" s="1"/>
      <c r="D192" s="1"/>
      <c r="E192" s="1"/>
      <c r="F192" s="134"/>
      <c r="G192" s="135"/>
      <c r="H192" s="136"/>
      <c r="I192" s="137"/>
      <c r="J192" s="138"/>
      <c r="K192" s="139"/>
      <c r="L192" s="138"/>
      <c r="M192" s="138"/>
      <c r="N192" s="139"/>
      <c r="O192" s="139"/>
      <c r="P192" s="139"/>
      <c r="Q192" s="139"/>
      <c r="R192" s="139"/>
      <c r="S192" s="139"/>
      <c r="T192" s="140"/>
      <c r="U192" s="140"/>
      <c r="V192" s="140"/>
      <c r="W192" s="140"/>
      <c r="X192" s="140"/>
      <c r="Y192" s="141"/>
      <c r="Z192" s="141"/>
      <c r="AA192" s="141"/>
      <c r="AB192" s="141"/>
      <c r="AC192" s="4"/>
      <c r="AD192" s="4"/>
      <c r="AE192" s="4"/>
      <c r="AF192" s="4"/>
      <c r="AG192" s="4"/>
      <c r="AH192" s="4"/>
      <c r="AI192" s="4"/>
      <c r="AJ192" s="4"/>
      <c r="AK192" s="4"/>
      <c r="AL192" s="4"/>
      <c r="AM192" s="4"/>
      <c r="AN192" s="4"/>
      <c r="AO192" s="4"/>
      <c r="AP192" s="4"/>
      <c r="AQ192" s="4"/>
      <c r="AR192" s="4"/>
      <c r="AS192" s="4"/>
      <c r="AT192" s="5"/>
      <c r="AU192" s="5"/>
      <c r="AV192" s="5"/>
      <c r="AW192" s="5"/>
      <c r="AX192" s="5"/>
      <c r="AY192" s="5"/>
      <c r="AZ192" s="5"/>
      <c r="BA192" s="5"/>
      <c r="BB192" s="5"/>
      <c r="BC192" s="5"/>
      <c r="BD192" s="5"/>
      <c r="BE192" s="4"/>
    </row>
    <row r="193" spans="1:57" ht="12.75" customHeight="1">
      <c r="A193" s="1"/>
      <c r="B193" s="1"/>
      <c r="C193" s="1"/>
      <c r="D193" s="1"/>
      <c r="E193" s="1"/>
      <c r="F193" s="134"/>
      <c r="G193" s="135"/>
      <c r="H193" s="136"/>
      <c r="I193" s="137"/>
      <c r="J193" s="138"/>
      <c r="K193" s="139"/>
      <c r="L193" s="138"/>
      <c r="M193" s="138"/>
      <c r="N193" s="139"/>
      <c r="O193" s="139"/>
      <c r="P193" s="139"/>
      <c r="Q193" s="139"/>
      <c r="R193" s="139"/>
      <c r="S193" s="139"/>
      <c r="T193" s="140"/>
      <c r="U193" s="140"/>
      <c r="V193" s="140"/>
      <c r="W193" s="140"/>
      <c r="X193" s="140"/>
      <c r="Y193" s="141"/>
      <c r="Z193" s="141"/>
      <c r="AA193" s="141"/>
      <c r="AB193" s="141"/>
      <c r="AC193" s="4"/>
      <c r="AD193" s="4"/>
      <c r="AE193" s="4"/>
      <c r="AF193" s="4"/>
      <c r="AG193" s="4"/>
      <c r="AH193" s="4"/>
      <c r="AI193" s="4"/>
      <c r="AJ193" s="4"/>
      <c r="AK193" s="4"/>
      <c r="AL193" s="4"/>
      <c r="AM193" s="4"/>
      <c r="AN193" s="4"/>
      <c r="AO193" s="4"/>
      <c r="AP193" s="4"/>
      <c r="AQ193" s="4"/>
      <c r="AR193" s="4"/>
      <c r="AS193" s="4"/>
      <c r="AT193" s="5"/>
      <c r="AU193" s="5"/>
      <c r="AV193" s="5"/>
      <c r="AW193" s="5"/>
      <c r="AX193" s="5"/>
      <c r="AY193" s="5"/>
      <c r="AZ193" s="5"/>
      <c r="BA193" s="5"/>
      <c r="BB193" s="5"/>
      <c r="BC193" s="5"/>
      <c r="BD193" s="5"/>
      <c r="BE193" s="4"/>
    </row>
    <row r="194" spans="1:57" ht="12.75" customHeight="1">
      <c r="A194" s="1"/>
      <c r="B194" s="1"/>
      <c r="C194" s="1"/>
      <c r="D194" s="1"/>
      <c r="E194" s="1"/>
      <c r="F194" s="134"/>
      <c r="G194" s="135"/>
      <c r="H194" s="136"/>
      <c r="I194" s="137"/>
      <c r="J194" s="138"/>
      <c r="K194" s="139"/>
      <c r="L194" s="138"/>
      <c r="M194" s="138"/>
      <c r="N194" s="139"/>
      <c r="O194" s="139"/>
      <c r="P194" s="139"/>
      <c r="Q194" s="139"/>
      <c r="R194" s="139"/>
      <c r="S194" s="139"/>
      <c r="T194" s="140"/>
      <c r="U194" s="140"/>
      <c r="V194" s="140"/>
      <c r="W194" s="140"/>
      <c r="X194" s="140"/>
      <c r="Y194" s="141"/>
      <c r="Z194" s="141"/>
      <c r="AA194" s="141"/>
      <c r="AB194" s="141"/>
      <c r="AC194" s="4"/>
      <c r="AD194" s="4"/>
      <c r="AE194" s="4"/>
      <c r="AF194" s="4"/>
      <c r="AG194" s="4"/>
      <c r="AH194" s="4"/>
      <c r="AI194" s="4"/>
      <c r="AJ194" s="4"/>
      <c r="AK194" s="4"/>
      <c r="AL194" s="4"/>
      <c r="AM194" s="4"/>
      <c r="AN194" s="4"/>
      <c r="AO194" s="4"/>
      <c r="AP194" s="4"/>
      <c r="AQ194" s="4"/>
      <c r="AR194" s="4"/>
      <c r="AS194" s="4"/>
      <c r="AT194" s="5"/>
      <c r="AU194" s="5"/>
      <c r="AV194" s="5"/>
      <c r="AW194" s="5"/>
      <c r="AX194" s="5"/>
      <c r="AY194" s="5"/>
      <c r="AZ194" s="5"/>
      <c r="BA194" s="5"/>
      <c r="BB194" s="5"/>
      <c r="BC194" s="5"/>
      <c r="BD194" s="5"/>
      <c r="BE194" s="4"/>
    </row>
    <row r="195" spans="1:57" ht="12.75" customHeight="1">
      <c r="A195" s="1"/>
      <c r="B195" s="1"/>
      <c r="C195" s="1"/>
      <c r="D195" s="1"/>
      <c r="E195" s="1"/>
      <c r="F195" s="134"/>
      <c r="G195" s="135"/>
      <c r="H195" s="136"/>
      <c r="I195" s="137"/>
      <c r="J195" s="138"/>
      <c r="K195" s="139"/>
      <c r="L195" s="138"/>
      <c r="M195" s="138"/>
      <c r="N195" s="139"/>
      <c r="O195" s="139"/>
      <c r="P195" s="139"/>
      <c r="Q195" s="139"/>
      <c r="R195" s="139"/>
      <c r="S195" s="139"/>
      <c r="T195" s="140"/>
      <c r="U195" s="140"/>
      <c r="V195" s="140"/>
      <c r="W195" s="140"/>
      <c r="X195" s="140"/>
      <c r="Y195" s="141"/>
      <c r="Z195" s="141"/>
      <c r="AA195" s="141"/>
      <c r="AB195" s="141"/>
      <c r="AC195" s="4"/>
      <c r="AD195" s="4"/>
      <c r="AE195" s="4"/>
      <c r="AF195" s="4"/>
      <c r="AG195" s="4"/>
      <c r="AH195" s="4"/>
      <c r="AI195" s="4"/>
      <c r="AJ195" s="4"/>
      <c r="AK195" s="4"/>
      <c r="AL195" s="4"/>
      <c r="AM195" s="4"/>
      <c r="AN195" s="4"/>
      <c r="AO195" s="4"/>
      <c r="AP195" s="4"/>
      <c r="AQ195" s="4"/>
      <c r="AR195" s="4"/>
      <c r="AS195" s="4"/>
      <c r="AT195" s="5"/>
      <c r="AU195" s="5"/>
      <c r="AV195" s="5"/>
      <c r="AW195" s="5"/>
      <c r="AX195" s="5"/>
      <c r="AY195" s="5"/>
      <c r="AZ195" s="5"/>
      <c r="BA195" s="5"/>
      <c r="BB195" s="5"/>
      <c r="BC195" s="5"/>
      <c r="BD195" s="5"/>
      <c r="BE195" s="4"/>
    </row>
    <row r="196" spans="1:57" ht="12.75" customHeight="1">
      <c r="A196" s="1"/>
      <c r="B196" s="1"/>
      <c r="C196" s="1"/>
      <c r="D196" s="1"/>
      <c r="E196" s="1"/>
      <c r="F196" s="134"/>
      <c r="G196" s="135"/>
      <c r="H196" s="136"/>
      <c r="I196" s="137"/>
      <c r="J196" s="138"/>
      <c r="K196" s="139"/>
      <c r="L196" s="138"/>
      <c r="M196" s="138"/>
      <c r="N196" s="139"/>
      <c r="O196" s="139"/>
      <c r="P196" s="139"/>
      <c r="Q196" s="139"/>
      <c r="R196" s="139"/>
      <c r="S196" s="139"/>
      <c r="T196" s="140"/>
      <c r="U196" s="140"/>
      <c r="V196" s="140"/>
      <c r="W196" s="140"/>
      <c r="X196" s="140"/>
      <c r="Y196" s="141"/>
      <c r="Z196" s="141"/>
      <c r="AA196" s="141"/>
      <c r="AB196" s="141"/>
      <c r="AC196" s="4"/>
      <c r="AD196" s="4"/>
      <c r="AE196" s="4"/>
      <c r="AF196" s="4"/>
      <c r="AG196" s="4"/>
      <c r="AH196" s="4"/>
      <c r="AI196" s="4"/>
      <c r="AJ196" s="4"/>
      <c r="AK196" s="4"/>
      <c r="AL196" s="4"/>
      <c r="AM196" s="4"/>
      <c r="AN196" s="4"/>
      <c r="AO196" s="4"/>
      <c r="AP196" s="4"/>
      <c r="AQ196" s="4"/>
      <c r="AR196" s="4"/>
      <c r="AS196" s="4"/>
      <c r="AT196" s="5"/>
      <c r="AU196" s="5"/>
      <c r="AV196" s="5"/>
      <c r="AW196" s="5"/>
      <c r="AX196" s="5"/>
      <c r="AY196" s="5"/>
      <c r="AZ196" s="5"/>
      <c r="BA196" s="5"/>
      <c r="BB196" s="5"/>
      <c r="BC196" s="5"/>
      <c r="BD196" s="5"/>
      <c r="BE196" s="4"/>
    </row>
    <row r="197" spans="1:57" ht="12.75" customHeight="1">
      <c r="A197" s="1"/>
      <c r="B197" s="1"/>
      <c r="C197" s="1"/>
      <c r="D197" s="1"/>
      <c r="E197" s="1"/>
      <c r="F197" s="134"/>
      <c r="G197" s="135"/>
      <c r="H197" s="136"/>
      <c r="I197" s="137"/>
      <c r="J197" s="138"/>
      <c r="K197" s="139"/>
      <c r="L197" s="138"/>
      <c r="M197" s="138"/>
      <c r="N197" s="139"/>
      <c r="O197" s="139"/>
      <c r="P197" s="139"/>
      <c r="Q197" s="139"/>
      <c r="R197" s="139"/>
      <c r="S197" s="139"/>
      <c r="T197" s="140"/>
      <c r="U197" s="140"/>
      <c r="V197" s="140"/>
      <c r="W197" s="140"/>
      <c r="X197" s="140"/>
      <c r="Y197" s="141"/>
      <c r="Z197" s="141"/>
      <c r="AA197" s="141"/>
      <c r="AB197" s="141"/>
      <c r="AC197" s="4"/>
      <c r="AD197" s="4"/>
      <c r="AE197" s="4"/>
      <c r="AF197" s="4"/>
      <c r="AG197" s="4"/>
      <c r="AH197" s="4"/>
      <c r="AI197" s="4"/>
      <c r="AJ197" s="4"/>
      <c r="AK197" s="4"/>
      <c r="AL197" s="4"/>
      <c r="AM197" s="4"/>
      <c r="AN197" s="4"/>
      <c r="AO197" s="4"/>
      <c r="AP197" s="4"/>
      <c r="AQ197" s="4"/>
      <c r="AR197" s="4"/>
      <c r="AS197" s="4"/>
      <c r="AT197" s="5"/>
      <c r="AU197" s="5"/>
      <c r="AV197" s="5"/>
      <c r="AW197" s="5"/>
      <c r="AX197" s="5"/>
      <c r="AY197" s="5"/>
      <c r="AZ197" s="5"/>
      <c r="BA197" s="5"/>
      <c r="BB197" s="5"/>
      <c r="BC197" s="5"/>
      <c r="BD197" s="5"/>
      <c r="BE197" s="4"/>
    </row>
    <row r="198" spans="1:57" ht="12.75" customHeight="1">
      <c r="A198" s="1"/>
      <c r="B198" s="1"/>
      <c r="C198" s="1"/>
      <c r="D198" s="1"/>
      <c r="E198" s="1"/>
      <c r="F198" s="134"/>
      <c r="G198" s="135"/>
      <c r="H198" s="136"/>
      <c r="I198" s="137"/>
      <c r="J198" s="138"/>
      <c r="K198" s="139"/>
      <c r="L198" s="138"/>
      <c r="M198" s="138"/>
      <c r="N198" s="139"/>
      <c r="O198" s="139"/>
      <c r="P198" s="139"/>
      <c r="Q198" s="139"/>
      <c r="R198" s="139"/>
      <c r="S198" s="139"/>
      <c r="T198" s="140"/>
      <c r="U198" s="140"/>
      <c r="V198" s="140"/>
      <c r="W198" s="140"/>
      <c r="X198" s="140"/>
      <c r="Y198" s="141"/>
      <c r="Z198" s="141"/>
      <c r="AA198" s="141"/>
      <c r="AB198" s="141"/>
      <c r="AC198" s="4"/>
      <c r="AD198" s="4"/>
      <c r="AE198" s="4"/>
      <c r="AF198" s="4"/>
      <c r="AG198" s="4"/>
      <c r="AH198" s="4"/>
      <c r="AI198" s="4"/>
      <c r="AJ198" s="4"/>
      <c r="AK198" s="4"/>
      <c r="AL198" s="4"/>
      <c r="AM198" s="4"/>
      <c r="AN198" s="4"/>
      <c r="AO198" s="4"/>
      <c r="AP198" s="4"/>
      <c r="AQ198" s="4"/>
      <c r="AR198" s="4"/>
      <c r="AS198" s="4"/>
      <c r="AT198" s="5"/>
      <c r="AU198" s="5"/>
      <c r="AV198" s="5"/>
      <c r="AW198" s="5"/>
      <c r="AX198" s="5"/>
      <c r="AY198" s="5"/>
      <c r="AZ198" s="5"/>
      <c r="BA198" s="5"/>
      <c r="BB198" s="5"/>
      <c r="BC198" s="5"/>
      <c r="BD198" s="5"/>
      <c r="BE198" s="4"/>
    </row>
    <row r="199" spans="1:57" ht="12.75" customHeight="1">
      <c r="A199" s="1"/>
      <c r="B199" s="1"/>
      <c r="C199" s="1"/>
      <c r="D199" s="1"/>
      <c r="E199" s="1"/>
      <c r="F199" s="134"/>
      <c r="G199" s="135"/>
      <c r="H199" s="136"/>
      <c r="I199" s="137"/>
      <c r="J199" s="138"/>
      <c r="K199" s="139"/>
      <c r="L199" s="138"/>
      <c r="M199" s="138"/>
      <c r="N199" s="139"/>
      <c r="O199" s="139"/>
      <c r="P199" s="139"/>
      <c r="Q199" s="139"/>
      <c r="R199" s="139"/>
      <c r="S199" s="139"/>
      <c r="T199" s="140"/>
      <c r="U199" s="140"/>
      <c r="V199" s="140"/>
      <c r="W199" s="140"/>
      <c r="X199" s="140"/>
      <c r="Y199" s="141"/>
      <c r="Z199" s="141"/>
      <c r="AA199" s="141"/>
      <c r="AB199" s="141"/>
      <c r="AC199" s="4"/>
      <c r="AD199" s="4"/>
      <c r="AE199" s="4"/>
      <c r="AF199" s="4"/>
      <c r="AG199" s="4"/>
      <c r="AH199" s="4"/>
      <c r="AI199" s="4"/>
      <c r="AJ199" s="4"/>
      <c r="AK199" s="4"/>
      <c r="AL199" s="4"/>
      <c r="AM199" s="4"/>
      <c r="AN199" s="4"/>
      <c r="AO199" s="4"/>
      <c r="AP199" s="4"/>
      <c r="AQ199" s="4"/>
      <c r="AR199" s="4"/>
      <c r="AS199" s="4"/>
      <c r="AT199" s="5"/>
      <c r="AU199" s="5"/>
      <c r="AV199" s="5"/>
      <c r="AW199" s="5"/>
      <c r="AX199" s="5"/>
      <c r="AY199" s="5"/>
      <c r="AZ199" s="5"/>
      <c r="BA199" s="5"/>
      <c r="BB199" s="5"/>
      <c r="BC199" s="5"/>
      <c r="BD199" s="5"/>
      <c r="BE199" s="4"/>
    </row>
    <row r="200" spans="1:57" ht="12.75" customHeight="1">
      <c r="A200" s="1"/>
      <c r="B200" s="1"/>
      <c r="C200" s="1"/>
      <c r="D200" s="1"/>
      <c r="E200" s="1"/>
      <c r="F200" s="134"/>
      <c r="G200" s="135"/>
      <c r="H200" s="136"/>
      <c r="I200" s="137"/>
      <c r="J200" s="138"/>
      <c r="K200" s="139"/>
      <c r="L200" s="138"/>
      <c r="M200" s="138"/>
      <c r="N200" s="139"/>
      <c r="O200" s="139"/>
      <c r="P200" s="139"/>
      <c r="Q200" s="139"/>
      <c r="R200" s="139"/>
      <c r="S200" s="139"/>
      <c r="T200" s="140"/>
      <c r="U200" s="140"/>
      <c r="V200" s="140"/>
      <c r="W200" s="140"/>
      <c r="X200" s="140"/>
      <c r="Y200" s="141"/>
      <c r="Z200" s="141"/>
      <c r="AA200" s="141"/>
      <c r="AB200" s="141"/>
      <c r="AC200" s="4"/>
      <c r="AD200" s="4"/>
      <c r="AE200" s="4"/>
      <c r="AF200" s="4"/>
      <c r="AG200" s="4"/>
      <c r="AH200" s="4"/>
      <c r="AI200" s="4"/>
      <c r="AJ200" s="4"/>
      <c r="AK200" s="4"/>
      <c r="AL200" s="4"/>
      <c r="AM200" s="4"/>
      <c r="AN200" s="4"/>
      <c r="AO200" s="4"/>
      <c r="AP200" s="4"/>
      <c r="AQ200" s="4"/>
      <c r="AR200" s="4"/>
      <c r="AS200" s="4"/>
      <c r="AT200" s="5"/>
      <c r="AU200" s="5"/>
      <c r="AV200" s="5"/>
      <c r="AW200" s="5"/>
      <c r="AX200" s="5"/>
      <c r="AY200" s="5"/>
      <c r="AZ200" s="5"/>
      <c r="BA200" s="5"/>
      <c r="BB200" s="5"/>
      <c r="BC200" s="5"/>
      <c r="BD200" s="5"/>
      <c r="BE200" s="4"/>
    </row>
    <row r="201" spans="1:57" ht="12.75" customHeight="1">
      <c r="A201" s="1"/>
      <c r="B201" s="1"/>
      <c r="C201" s="1"/>
      <c r="D201" s="1"/>
      <c r="E201" s="1"/>
      <c r="F201" s="134"/>
      <c r="G201" s="135"/>
      <c r="H201" s="136"/>
      <c r="I201" s="137"/>
      <c r="J201" s="138"/>
      <c r="K201" s="139"/>
      <c r="L201" s="138"/>
      <c r="M201" s="138"/>
      <c r="N201" s="139"/>
      <c r="O201" s="139"/>
      <c r="P201" s="139"/>
      <c r="Q201" s="139"/>
      <c r="R201" s="139"/>
      <c r="S201" s="139"/>
      <c r="T201" s="140"/>
      <c r="U201" s="140"/>
      <c r="V201" s="140"/>
      <c r="W201" s="140"/>
      <c r="X201" s="140"/>
      <c r="Y201" s="141"/>
      <c r="Z201" s="141"/>
      <c r="AA201" s="141"/>
      <c r="AB201" s="141"/>
      <c r="AC201" s="4"/>
      <c r="AD201" s="4"/>
      <c r="AE201" s="4"/>
      <c r="AF201" s="4"/>
      <c r="AG201" s="4"/>
      <c r="AH201" s="4"/>
      <c r="AI201" s="4"/>
      <c r="AJ201" s="4"/>
      <c r="AK201" s="4"/>
      <c r="AL201" s="4"/>
      <c r="AM201" s="4"/>
      <c r="AN201" s="4"/>
      <c r="AO201" s="4"/>
      <c r="AP201" s="4"/>
      <c r="AQ201" s="4"/>
      <c r="AR201" s="4"/>
      <c r="AS201" s="4"/>
      <c r="AT201" s="5"/>
      <c r="AU201" s="5"/>
      <c r="AV201" s="5"/>
      <c r="AW201" s="5"/>
      <c r="AX201" s="5"/>
      <c r="AY201" s="5"/>
      <c r="AZ201" s="5"/>
      <c r="BA201" s="5"/>
      <c r="BB201" s="5"/>
      <c r="BC201" s="5"/>
      <c r="BD201" s="5"/>
      <c r="BE201" s="4"/>
    </row>
    <row r="202" spans="1:57" ht="12.75" customHeight="1">
      <c r="A202" s="1"/>
      <c r="B202" s="1"/>
      <c r="C202" s="1"/>
      <c r="D202" s="1"/>
      <c r="E202" s="1"/>
      <c r="F202" s="134"/>
      <c r="G202" s="135"/>
      <c r="H202" s="136"/>
      <c r="I202" s="137"/>
      <c r="J202" s="138"/>
      <c r="K202" s="139"/>
      <c r="L202" s="138"/>
      <c r="M202" s="138"/>
      <c r="N202" s="139"/>
      <c r="O202" s="139"/>
      <c r="P202" s="139"/>
      <c r="Q202" s="139"/>
      <c r="R202" s="139"/>
      <c r="S202" s="139"/>
      <c r="T202" s="140"/>
      <c r="U202" s="140"/>
      <c r="V202" s="140"/>
      <c r="W202" s="140"/>
      <c r="X202" s="140"/>
      <c r="Y202" s="141"/>
      <c r="Z202" s="141"/>
      <c r="AA202" s="141"/>
      <c r="AB202" s="141"/>
      <c r="AC202" s="4"/>
      <c r="AD202" s="4"/>
      <c r="AE202" s="4"/>
      <c r="AF202" s="4"/>
      <c r="AG202" s="4"/>
      <c r="AH202" s="4"/>
      <c r="AI202" s="4"/>
      <c r="AJ202" s="4"/>
      <c r="AK202" s="4"/>
      <c r="AL202" s="4"/>
      <c r="AM202" s="4"/>
      <c r="AN202" s="4"/>
      <c r="AO202" s="4"/>
      <c r="AP202" s="4"/>
      <c r="AQ202" s="4"/>
      <c r="AR202" s="4"/>
      <c r="AS202" s="4"/>
      <c r="AT202" s="5"/>
      <c r="AU202" s="5"/>
      <c r="AV202" s="5"/>
      <c r="AW202" s="5"/>
      <c r="AX202" s="5"/>
      <c r="AY202" s="5"/>
      <c r="AZ202" s="5"/>
      <c r="BA202" s="5"/>
      <c r="BB202" s="5"/>
      <c r="BC202" s="5"/>
      <c r="BD202" s="5"/>
      <c r="BE202" s="4"/>
    </row>
    <row r="203" spans="1:57" ht="12.75" customHeight="1">
      <c r="A203" s="1"/>
      <c r="B203" s="1"/>
      <c r="C203" s="1"/>
      <c r="D203" s="1"/>
      <c r="E203" s="1"/>
      <c r="F203" s="134"/>
      <c r="G203" s="135"/>
      <c r="H203" s="136"/>
      <c r="I203" s="137"/>
      <c r="J203" s="138"/>
      <c r="K203" s="139"/>
      <c r="L203" s="138"/>
      <c r="M203" s="138"/>
      <c r="N203" s="139"/>
      <c r="O203" s="139"/>
      <c r="P203" s="139"/>
      <c r="Q203" s="139"/>
      <c r="R203" s="139"/>
      <c r="S203" s="139"/>
      <c r="T203" s="140"/>
      <c r="U203" s="140"/>
      <c r="V203" s="140"/>
      <c r="W203" s="140"/>
      <c r="X203" s="140"/>
      <c r="Y203" s="141"/>
      <c r="Z203" s="141"/>
      <c r="AA203" s="141"/>
      <c r="AB203" s="141"/>
      <c r="AC203" s="4"/>
      <c r="AD203" s="4"/>
      <c r="AE203" s="4"/>
      <c r="AF203" s="4"/>
      <c r="AG203" s="4"/>
      <c r="AH203" s="4"/>
      <c r="AI203" s="4"/>
      <c r="AJ203" s="4"/>
      <c r="AK203" s="4"/>
      <c r="AL203" s="4"/>
      <c r="AM203" s="4"/>
      <c r="AN203" s="4"/>
      <c r="AO203" s="4"/>
      <c r="AP203" s="4"/>
      <c r="AQ203" s="4"/>
      <c r="AR203" s="4"/>
      <c r="AS203" s="4"/>
      <c r="AT203" s="5"/>
      <c r="AU203" s="5"/>
      <c r="AV203" s="5"/>
      <c r="AW203" s="5"/>
      <c r="AX203" s="5"/>
      <c r="AY203" s="5"/>
      <c r="AZ203" s="5"/>
      <c r="BA203" s="5"/>
      <c r="BB203" s="5"/>
      <c r="BC203" s="5"/>
      <c r="BD203" s="5"/>
      <c r="BE203" s="4"/>
    </row>
    <row r="204" spans="1:57" ht="12.75" customHeight="1">
      <c r="A204" s="1"/>
      <c r="B204" s="1"/>
      <c r="C204" s="1"/>
      <c r="D204" s="1"/>
      <c r="E204" s="1"/>
      <c r="F204" s="134"/>
      <c r="G204" s="135"/>
      <c r="H204" s="136"/>
      <c r="I204" s="137"/>
      <c r="J204" s="138"/>
      <c r="K204" s="139"/>
      <c r="L204" s="138"/>
      <c r="M204" s="138"/>
      <c r="N204" s="139"/>
      <c r="O204" s="139"/>
      <c r="P204" s="139"/>
      <c r="Q204" s="139"/>
      <c r="R204" s="139"/>
      <c r="S204" s="139"/>
      <c r="T204" s="140"/>
      <c r="U204" s="140"/>
      <c r="V204" s="140"/>
      <c r="W204" s="140"/>
      <c r="X204" s="140"/>
      <c r="Y204" s="141"/>
      <c r="Z204" s="141"/>
      <c r="AA204" s="141"/>
      <c r="AB204" s="141"/>
      <c r="AC204" s="4"/>
      <c r="AD204" s="4"/>
      <c r="AE204" s="4"/>
      <c r="AF204" s="4"/>
      <c r="AG204" s="4"/>
      <c r="AH204" s="4"/>
      <c r="AI204" s="4"/>
      <c r="AJ204" s="4"/>
      <c r="AK204" s="4"/>
      <c r="AL204" s="4"/>
      <c r="AM204" s="4"/>
      <c r="AN204" s="4"/>
      <c r="AO204" s="4"/>
      <c r="AP204" s="4"/>
      <c r="AQ204" s="4"/>
      <c r="AR204" s="4"/>
      <c r="AS204" s="4"/>
      <c r="AT204" s="5"/>
      <c r="AU204" s="5"/>
      <c r="AV204" s="5"/>
      <c r="AW204" s="5"/>
      <c r="AX204" s="5"/>
      <c r="AY204" s="5"/>
      <c r="AZ204" s="5"/>
      <c r="BA204" s="5"/>
      <c r="BB204" s="5"/>
      <c r="BC204" s="5"/>
      <c r="BD204" s="5"/>
      <c r="BE204" s="4"/>
    </row>
    <row r="205" spans="1:57" ht="12.75" customHeight="1">
      <c r="A205" s="1"/>
      <c r="B205" s="1"/>
      <c r="C205" s="1"/>
      <c r="D205" s="1"/>
      <c r="E205" s="1"/>
      <c r="F205" s="134"/>
      <c r="G205" s="135"/>
      <c r="H205" s="136"/>
      <c r="I205" s="137"/>
      <c r="J205" s="138"/>
      <c r="K205" s="139"/>
      <c r="L205" s="138"/>
      <c r="M205" s="138"/>
      <c r="N205" s="139"/>
      <c r="O205" s="139"/>
      <c r="P205" s="139"/>
      <c r="Q205" s="139"/>
      <c r="R205" s="139"/>
      <c r="S205" s="139"/>
      <c r="T205" s="140"/>
      <c r="U205" s="140"/>
      <c r="V205" s="140"/>
      <c r="W205" s="140"/>
      <c r="X205" s="140"/>
      <c r="Y205" s="141"/>
      <c r="Z205" s="141"/>
      <c r="AA205" s="141"/>
      <c r="AB205" s="141"/>
      <c r="AC205" s="4"/>
      <c r="AD205" s="4"/>
      <c r="AE205" s="4"/>
      <c r="AF205" s="4"/>
      <c r="AG205" s="4"/>
      <c r="AH205" s="4"/>
      <c r="AI205" s="4"/>
      <c r="AJ205" s="4"/>
      <c r="AK205" s="4"/>
      <c r="AL205" s="4"/>
      <c r="AM205" s="4"/>
      <c r="AN205" s="4"/>
      <c r="AO205" s="4"/>
      <c r="AP205" s="4"/>
      <c r="AQ205" s="4"/>
      <c r="AR205" s="4"/>
      <c r="AS205" s="4"/>
      <c r="AT205" s="5"/>
      <c r="AU205" s="5"/>
      <c r="AV205" s="5"/>
      <c r="AW205" s="5"/>
      <c r="AX205" s="5"/>
      <c r="AY205" s="5"/>
      <c r="AZ205" s="5"/>
      <c r="BA205" s="5"/>
      <c r="BB205" s="5"/>
      <c r="BC205" s="5"/>
      <c r="BD205" s="5"/>
      <c r="BE205" s="4"/>
    </row>
    <row r="206" spans="1:57" ht="12.75" customHeight="1">
      <c r="A206" s="1"/>
      <c r="B206" s="1"/>
      <c r="C206" s="1"/>
      <c r="D206" s="1"/>
      <c r="E206" s="1"/>
      <c r="F206" s="134"/>
      <c r="G206" s="135"/>
      <c r="H206" s="136"/>
      <c r="I206" s="137"/>
      <c r="J206" s="138"/>
      <c r="K206" s="139"/>
      <c r="L206" s="138"/>
      <c r="M206" s="138"/>
      <c r="N206" s="139"/>
      <c r="O206" s="139"/>
      <c r="P206" s="139"/>
      <c r="Q206" s="139"/>
      <c r="R206" s="139"/>
      <c r="S206" s="139"/>
      <c r="T206" s="140"/>
      <c r="U206" s="140"/>
      <c r="V206" s="140"/>
      <c r="W206" s="140"/>
      <c r="X206" s="140"/>
      <c r="Y206" s="141"/>
      <c r="Z206" s="141"/>
      <c r="AA206" s="141"/>
      <c r="AB206" s="141"/>
      <c r="AC206" s="4"/>
      <c r="AD206" s="4"/>
      <c r="AE206" s="4"/>
      <c r="AF206" s="4"/>
      <c r="AG206" s="4"/>
      <c r="AH206" s="4"/>
      <c r="AI206" s="4"/>
      <c r="AJ206" s="4"/>
      <c r="AK206" s="4"/>
      <c r="AL206" s="4"/>
      <c r="AM206" s="4"/>
      <c r="AN206" s="4"/>
      <c r="AO206" s="4"/>
      <c r="AP206" s="4"/>
      <c r="AQ206" s="4"/>
      <c r="AR206" s="4"/>
      <c r="AS206" s="4"/>
      <c r="AT206" s="5"/>
      <c r="AU206" s="5"/>
      <c r="AV206" s="5"/>
      <c r="AW206" s="5"/>
      <c r="AX206" s="5"/>
      <c r="AY206" s="5"/>
      <c r="AZ206" s="5"/>
      <c r="BA206" s="5"/>
      <c r="BB206" s="5"/>
      <c r="BC206" s="5"/>
      <c r="BD206" s="5"/>
      <c r="BE206" s="4"/>
    </row>
    <row r="207" spans="1:57" ht="12.75" customHeight="1">
      <c r="A207" s="1"/>
      <c r="B207" s="1"/>
      <c r="C207" s="1"/>
      <c r="D207" s="1"/>
      <c r="E207" s="1"/>
      <c r="F207" s="134"/>
      <c r="G207" s="135"/>
      <c r="H207" s="136"/>
      <c r="I207" s="137"/>
      <c r="J207" s="138"/>
      <c r="K207" s="139"/>
      <c r="L207" s="138"/>
      <c r="M207" s="138"/>
      <c r="N207" s="139"/>
      <c r="O207" s="139"/>
      <c r="P207" s="139"/>
      <c r="Q207" s="139"/>
      <c r="R207" s="139"/>
      <c r="S207" s="139"/>
      <c r="T207" s="140"/>
      <c r="U207" s="140"/>
      <c r="V207" s="140"/>
      <c r="W207" s="140"/>
      <c r="X207" s="140"/>
      <c r="Y207" s="141"/>
      <c r="Z207" s="141"/>
      <c r="AA207" s="141"/>
      <c r="AB207" s="141"/>
      <c r="AC207" s="4"/>
      <c r="AD207" s="4"/>
      <c r="AE207" s="4"/>
      <c r="AF207" s="4"/>
      <c r="AG207" s="4"/>
      <c r="AH207" s="4"/>
      <c r="AI207" s="4"/>
      <c r="AJ207" s="4"/>
      <c r="AK207" s="4"/>
      <c r="AL207" s="4"/>
      <c r="AM207" s="4"/>
      <c r="AN207" s="4"/>
      <c r="AO207" s="4"/>
      <c r="AP207" s="4"/>
      <c r="AQ207" s="4"/>
      <c r="AR207" s="4"/>
      <c r="AS207" s="4"/>
      <c r="AT207" s="5"/>
      <c r="AU207" s="5"/>
      <c r="AV207" s="5"/>
      <c r="AW207" s="5"/>
      <c r="AX207" s="5"/>
      <c r="AY207" s="5"/>
      <c r="AZ207" s="5"/>
      <c r="BA207" s="5"/>
      <c r="BB207" s="5"/>
      <c r="BC207" s="5"/>
      <c r="BD207" s="5"/>
      <c r="BE207" s="4"/>
    </row>
    <row r="208" spans="1:57" ht="12.75" customHeight="1">
      <c r="A208" s="1"/>
      <c r="B208" s="1"/>
      <c r="C208" s="1"/>
      <c r="D208" s="1"/>
      <c r="E208" s="1"/>
      <c r="F208" s="134"/>
      <c r="G208" s="135"/>
      <c r="H208" s="136"/>
      <c r="I208" s="137"/>
      <c r="J208" s="138"/>
      <c r="K208" s="139"/>
      <c r="L208" s="138"/>
      <c r="M208" s="138"/>
      <c r="N208" s="139"/>
      <c r="O208" s="139"/>
      <c r="P208" s="139"/>
      <c r="Q208" s="139"/>
      <c r="R208" s="139"/>
      <c r="S208" s="139"/>
      <c r="T208" s="140"/>
      <c r="U208" s="140"/>
      <c r="V208" s="140"/>
      <c r="W208" s="140"/>
      <c r="X208" s="140"/>
      <c r="Y208" s="141"/>
      <c r="Z208" s="141"/>
      <c r="AA208" s="141"/>
      <c r="AB208" s="141"/>
      <c r="AC208" s="4"/>
      <c r="AD208" s="4"/>
      <c r="AE208" s="4"/>
      <c r="AF208" s="4"/>
      <c r="AG208" s="4"/>
      <c r="AH208" s="4"/>
      <c r="AI208" s="4"/>
      <c r="AJ208" s="4"/>
      <c r="AK208" s="4"/>
      <c r="AL208" s="4"/>
      <c r="AM208" s="4"/>
      <c r="AN208" s="4"/>
      <c r="AO208" s="4"/>
      <c r="AP208" s="4"/>
      <c r="AQ208" s="4"/>
      <c r="AR208" s="4"/>
      <c r="AS208" s="4"/>
      <c r="AT208" s="5"/>
      <c r="AU208" s="5"/>
      <c r="AV208" s="5"/>
      <c r="AW208" s="5"/>
      <c r="AX208" s="5"/>
      <c r="AY208" s="5"/>
      <c r="AZ208" s="5"/>
      <c r="BA208" s="5"/>
      <c r="BB208" s="5"/>
      <c r="BC208" s="5"/>
      <c r="BD208" s="5"/>
      <c r="BE208" s="4"/>
    </row>
    <row r="209" spans="1:57" ht="12.75" customHeight="1">
      <c r="A209" s="1"/>
      <c r="B209" s="1"/>
      <c r="C209" s="1"/>
      <c r="D209" s="1"/>
      <c r="E209" s="1"/>
      <c r="F209" s="134"/>
      <c r="G209" s="135"/>
      <c r="H209" s="136"/>
      <c r="I209" s="137"/>
      <c r="J209" s="138"/>
      <c r="K209" s="139"/>
      <c r="L209" s="138"/>
      <c r="M209" s="138"/>
      <c r="N209" s="139"/>
      <c r="O209" s="139"/>
      <c r="P209" s="139"/>
      <c r="Q209" s="139"/>
      <c r="R209" s="139"/>
      <c r="S209" s="139"/>
      <c r="T209" s="140"/>
      <c r="U209" s="140"/>
      <c r="V209" s="140"/>
      <c r="W209" s="140"/>
      <c r="X209" s="140"/>
      <c r="Y209" s="141"/>
      <c r="Z209" s="141"/>
      <c r="AA209" s="141"/>
      <c r="AB209" s="141"/>
      <c r="AC209" s="4"/>
      <c r="AD209" s="4"/>
      <c r="AE209" s="4"/>
      <c r="AF209" s="4"/>
      <c r="AG209" s="4"/>
      <c r="AH209" s="4"/>
      <c r="AI209" s="4"/>
      <c r="AJ209" s="4"/>
      <c r="AK209" s="4"/>
      <c r="AL209" s="4"/>
      <c r="AM209" s="4"/>
      <c r="AN209" s="4"/>
      <c r="AO209" s="4"/>
      <c r="AP209" s="4"/>
      <c r="AQ209" s="4"/>
      <c r="AR209" s="4"/>
      <c r="AS209" s="4"/>
      <c r="AT209" s="5"/>
      <c r="AU209" s="5"/>
      <c r="AV209" s="5"/>
      <c r="AW209" s="5"/>
      <c r="AX209" s="5"/>
      <c r="AY209" s="5"/>
      <c r="AZ209" s="5"/>
      <c r="BA209" s="5"/>
      <c r="BB209" s="5"/>
      <c r="BC209" s="5"/>
      <c r="BD209" s="5"/>
      <c r="BE209" s="4"/>
    </row>
    <row r="210" spans="1:57" ht="12.75" customHeight="1">
      <c r="A210" s="1"/>
      <c r="B210" s="1"/>
      <c r="C210" s="1"/>
      <c r="D210" s="1"/>
      <c r="E210" s="1"/>
      <c r="F210" s="134"/>
      <c r="G210" s="135"/>
      <c r="H210" s="136"/>
      <c r="I210" s="137"/>
      <c r="J210" s="138"/>
      <c r="K210" s="139"/>
      <c r="L210" s="138"/>
      <c r="M210" s="138"/>
      <c r="N210" s="139"/>
      <c r="O210" s="139"/>
      <c r="P210" s="139"/>
      <c r="Q210" s="139"/>
      <c r="R210" s="139"/>
      <c r="S210" s="139"/>
      <c r="T210" s="140"/>
      <c r="U210" s="140"/>
      <c r="V210" s="140"/>
      <c r="W210" s="140"/>
      <c r="X210" s="140"/>
      <c r="Y210" s="141"/>
      <c r="Z210" s="141"/>
      <c r="AA210" s="141"/>
      <c r="AB210" s="141"/>
      <c r="AC210" s="4"/>
      <c r="AD210" s="4"/>
      <c r="AE210" s="4"/>
      <c r="AF210" s="4"/>
      <c r="AG210" s="4"/>
      <c r="AH210" s="4"/>
      <c r="AI210" s="4"/>
      <c r="AJ210" s="4"/>
      <c r="AK210" s="4"/>
      <c r="AL210" s="4"/>
      <c r="AM210" s="4"/>
      <c r="AN210" s="4"/>
      <c r="AO210" s="4"/>
      <c r="AP210" s="4"/>
      <c r="AQ210" s="4"/>
      <c r="AR210" s="4"/>
      <c r="AS210" s="4"/>
      <c r="AT210" s="5"/>
      <c r="AU210" s="5"/>
      <c r="AV210" s="5"/>
      <c r="AW210" s="5"/>
      <c r="AX210" s="5"/>
      <c r="AY210" s="5"/>
      <c r="AZ210" s="5"/>
      <c r="BA210" s="5"/>
      <c r="BB210" s="5"/>
      <c r="BC210" s="5"/>
      <c r="BD210" s="5"/>
      <c r="BE210" s="4"/>
    </row>
    <row r="211" spans="1:57" ht="12.75" customHeight="1">
      <c r="A211" s="1"/>
      <c r="B211" s="1"/>
      <c r="C211" s="1"/>
      <c r="D211" s="1"/>
      <c r="E211" s="1"/>
      <c r="F211" s="134"/>
      <c r="G211" s="135"/>
      <c r="H211" s="136"/>
      <c r="I211" s="137"/>
      <c r="J211" s="138"/>
      <c r="K211" s="139"/>
      <c r="L211" s="138"/>
      <c r="M211" s="138"/>
      <c r="N211" s="139"/>
      <c r="O211" s="139"/>
      <c r="P211" s="139"/>
      <c r="Q211" s="139"/>
      <c r="R211" s="139"/>
      <c r="S211" s="139"/>
      <c r="T211" s="140"/>
      <c r="U211" s="140"/>
      <c r="V211" s="140"/>
      <c r="W211" s="140"/>
      <c r="X211" s="140"/>
      <c r="Y211" s="141"/>
      <c r="Z211" s="141"/>
      <c r="AA211" s="141"/>
      <c r="AB211" s="141"/>
      <c r="AC211" s="4"/>
      <c r="AD211" s="4"/>
      <c r="AE211" s="4"/>
      <c r="AF211" s="4"/>
      <c r="AG211" s="4"/>
      <c r="AH211" s="4"/>
      <c r="AI211" s="4"/>
      <c r="AJ211" s="4"/>
      <c r="AK211" s="4"/>
      <c r="AL211" s="4"/>
      <c r="AM211" s="4"/>
      <c r="AN211" s="4"/>
      <c r="AO211" s="4"/>
      <c r="AP211" s="4"/>
      <c r="AQ211" s="4"/>
      <c r="AR211" s="4"/>
      <c r="AS211" s="4"/>
      <c r="AT211" s="5"/>
      <c r="AU211" s="5"/>
      <c r="AV211" s="5"/>
      <c r="AW211" s="5"/>
      <c r="AX211" s="5"/>
      <c r="AY211" s="5"/>
      <c r="AZ211" s="5"/>
      <c r="BA211" s="5"/>
      <c r="BB211" s="5"/>
      <c r="BC211" s="5"/>
      <c r="BD211" s="5"/>
      <c r="BE211" s="4"/>
    </row>
    <row r="212" spans="1:57" ht="12.75" customHeight="1">
      <c r="A212" s="1"/>
      <c r="B212" s="1"/>
      <c r="C212" s="1"/>
      <c r="D212" s="1"/>
      <c r="E212" s="1"/>
      <c r="F212" s="134"/>
      <c r="G212" s="135"/>
      <c r="H212" s="136"/>
      <c r="I212" s="137"/>
      <c r="J212" s="138"/>
      <c r="K212" s="139"/>
      <c r="L212" s="138"/>
      <c r="M212" s="138"/>
      <c r="N212" s="139"/>
      <c r="O212" s="139"/>
      <c r="P212" s="139"/>
      <c r="Q212" s="139"/>
      <c r="R212" s="139"/>
      <c r="S212" s="139"/>
      <c r="T212" s="140"/>
      <c r="U212" s="140"/>
      <c r="V212" s="140"/>
      <c r="W212" s="140"/>
      <c r="X212" s="140"/>
      <c r="Y212" s="141"/>
      <c r="Z212" s="141"/>
      <c r="AA212" s="141"/>
      <c r="AB212" s="141"/>
      <c r="AC212" s="4"/>
      <c r="AD212" s="4"/>
      <c r="AE212" s="4"/>
      <c r="AF212" s="4"/>
      <c r="AG212" s="4"/>
      <c r="AH212" s="4"/>
      <c r="AI212" s="4"/>
      <c r="AJ212" s="4"/>
      <c r="AK212" s="4"/>
      <c r="AL212" s="4"/>
      <c r="AM212" s="4"/>
      <c r="AN212" s="4"/>
      <c r="AO212" s="4"/>
      <c r="AP212" s="4"/>
      <c r="AQ212" s="4"/>
      <c r="AR212" s="4"/>
      <c r="AS212" s="4"/>
      <c r="AT212" s="5"/>
      <c r="AU212" s="5"/>
      <c r="AV212" s="5"/>
      <c r="AW212" s="5"/>
      <c r="AX212" s="5"/>
      <c r="AY212" s="5"/>
      <c r="AZ212" s="5"/>
      <c r="BA212" s="5"/>
      <c r="BB212" s="5"/>
      <c r="BC212" s="5"/>
      <c r="BD212" s="5"/>
      <c r="BE212" s="4"/>
    </row>
    <row r="213" spans="1:57" ht="12.75" customHeight="1">
      <c r="A213" s="1"/>
      <c r="B213" s="1"/>
      <c r="C213" s="1"/>
      <c r="D213" s="1"/>
      <c r="E213" s="1"/>
      <c r="F213" s="134"/>
      <c r="G213" s="135"/>
      <c r="H213" s="136"/>
      <c r="I213" s="137"/>
      <c r="J213" s="138"/>
      <c r="K213" s="139"/>
      <c r="L213" s="138"/>
      <c r="M213" s="138"/>
      <c r="N213" s="139"/>
      <c r="O213" s="139"/>
      <c r="P213" s="139"/>
      <c r="Q213" s="139"/>
      <c r="R213" s="139"/>
      <c r="S213" s="139"/>
      <c r="T213" s="140"/>
      <c r="U213" s="140"/>
      <c r="V213" s="140"/>
      <c r="W213" s="140"/>
      <c r="X213" s="140"/>
      <c r="Y213" s="141"/>
      <c r="Z213" s="141"/>
      <c r="AA213" s="141"/>
      <c r="AB213" s="141"/>
      <c r="AC213" s="4"/>
      <c r="AD213" s="4"/>
      <c r="AE213" s="4"/>
      <c r="AF213" s="4"/>
      <c r="AG213" s="4"/>
      <c r="AH213" s="4"/>
      <c r="AI213" s="4"/>
      <c r="AJ213" s="4"/>
      <c r="AK213" s="4"/>
      <c r="AL213" s="4"/>
      <c r="AM213" s="4"/>
      <c r="AN213" s="4"/>
      <c r="AO213" s="4"/>
      <c r="AP213" s="4"/>
      <c r="AQ213" s="4"/>
      <c r="AR213" s="4"/>
      <c r="AS213" s="4"/>
      <c r="AT213" s="5"/>
      <c r="AU213" s="5"/>
      <c r="AV213" s="5"/>
      <c r="AW213" s="5"/>
      <c r="AX213" s="5"/>
      <c r="AY213" s="5"/>
      <c r="AZ213" s="5"/>
      <c r="BA213" s="5"/>
      <c r="BB213" s="5"/>
      <c r="BC213" s="5"/>
      <c r="BD213" s="5"/>
      <c r="BE213" s="4"/>
    </row>
    <row r="214" spans="1:57" ht="12.75" customHeight="1">
      <c r="A214" s="1"/>
      <c r="B214" s="1"/>
      <c r="C214" s="1"/>
      <c r="D214" s="1"/>
      <c r="E214" s="1"/>
      <c r="F214" s="134"/>
      <c r="G214" s="135"/>
      <c r="H214" s="136"/>
      <c r="I214" s="137"/>
      <c r="J214" s="138"/>
      <c r="K214" s="139"/>
      <c r="L214" s="138"/>
      <c r="M214" s="138"/>
      <c r="N214" s="139"/>
      <c r="O214" s="139"/>
      <c r="P214" s="139"/>
      <c r="Q214" s="139"/>
      <c r="R214" s="139"/>
      <c r="S214" s="139"/>
      <c r="T214" s="140"/>
      <c r="U214" s="140"/>
      <c r="V214" s="140"/>
      <c r="W214" s="140"/>
      <c r="X214" s="140"/>
      <c r="Y214" s="141"/>
      <c r="Z214" s="141"/>
      <c r="AA214" s="141"/>
      <c r="AB214" s="141"/>
      <c r="AC214" s="4"/>
      <c r="AD214" s="4"/>
      <c r="AE214" s="4"/>
      <c r="AF214" s="4"/>
      <c r="AG214" s="4"/>
      <c r="AH214" s="4"/>
      <c r="AI214" s="4"/>
      <c r="AJ214" s="4"/>
      <c r="AK214" s="4"/>
      <c r="AL214" s="4"/>
      <c r="AM214" s="4"/>
      <c r="AN214" s="4"/>
      <c r="AO214" s="4"/>
      <c r="AP214" s="4"/>
      <c r="AQ214" s="4"/>
      <c r="AR214" s="4"/>
      <c r="AS214" s="4"/>
      <c r="AT214" s="5"/>
      <c r="AU214" s="5"/>
      <c r="AV214" s="5"/>
      <c r="AW214" s="5"/>
      <c r="AX214" s="5"/>
      <c r="AY214" s="5"/>
      <c r="AZ214" s="5"/>
      <c r="BA214" s="5"/>
      <c r="BB214" s="5"/>
      <c r="BC214" s="5"/>
      <c r="BD214" s="5"/>
      <c r="BE214" s="4"/>
    </row>
    <row r="215" spans="1:57" ht="12.75" customHeight="1">
      <c r="A215" s="1"/>
      <c r="B215" s="1"/>
      <c r="C215" s="1"/>
      <c r="D215" s="1"/>
      <c r="E215" s="1"/>
      <c r="F215" s="156"/>
      <c r="G215" s="157"/>
      <c r="H215" s="158"/>
      <c r="I215" s="139"/>
      <c r="J215" s="138"/>
      <c r="K215" s="139"/>
      <c r="L215" s="138"/>
      <c r="M215" s="138"/>
      <c r="N215" s="139"/>
      <c r="O215" s="139"/>
      <c r="P215" s="139"/>
      <c r="Q215" s="139"/>
      <c r="R215" s="139"/>
      <c r="S215" s="139"/>
      <c r="T215" s="140"/>
      <c r="U215" s="140"/>
      <c r="V215" s="140"/>
      <c r="W215" s="140"/>
      <c r="X215" s="140"/>
      <c r="Y215" s="141"/>
      <c r="Z215" s="141"/>
      <c r="AA215" s="141"/>
      <c r="AB215" s="141"/>
      <c r="AC215" s="4"/>
      <c r="AD215" s="4"/>
      <c r="AE215" s="4"/>
      <c r="AF215" s="4"/>
      <c r="AG215" s="4"/>
      <c r="AH215" s="4"/>
      <c r="AI215" s="4"/>
      <c r="AJ215" s="4"/>
      <c r="AK215" s="4"/>
      <c r="AL215" s="4"/>
      <c r="AM215" s="4"/>
      <c r="AN215" s="4"/>
      <c r="AO215" s="4"/>
      <c r="AP215" s="4"/>
      <c r="AQ215" s="4"/>
      <c r="AR215" s="4"/>
      <c r="AS215" s="4"/>
      <c r="AT215" s="5"/>
      <c r="AU215" s="5"/>
      <c r="AV215" s="5"/>
      <c r="AW215" s="5"/>
      <c r="AX215" s="5"/>
      <c r="AY215" s="5"/>
      <c r="AZ215" s="5"/>
      <c r="BA215" s="5"/>
      <c r="BB215" s="5"/>
      <c r="BC215" s="5"/>
      <c r="BD215" s="5"/>
      <c r="BE215" s="4"/>
    </row>
    <row r="216" spans="1:57" ht="12.75" customHeight="1">
      <c r="A216" s="1"/>
      <c r="B216" s="1"/>
      <c r="C216" s="1"/>
      <c r="D216" s="1"/>
      <c r="E216" s="1"/>
      <c r="F216" s="156"/>
      <c r="G216" s="157"/>
      <c r="H216" s="158"/>
      <c r="I216" s="139"/>
      <c r="J216" s="138"/>
      <c r="K216" s="139"/>
      <c r="L216" s="138"/>
      <c r="M216" s="138"/>
      <c r="N216" s="139"/>
      <c r="O216" s="139"/>
      <c r="P216" s="139"/>
      <c r="Q216" s="139"/>
      <c r="R216" s="139"/>
      <c r="S216" s="139"/>
      <c r="T216" s="140"/>
      <c r="U216" s="140"/>
      <c r="V216" s="140"/>
      <c r="W216" s="140"/>
      <c r="X216" s="140"/>
      <c r="Y216" s="141"/>
      <c r="Z216" s="141"/>
      <c r="AA216" s="141"/>
      <c r="AB216" s="141"/>
      <c r="AC216" s="4"/>
      <c r="AD216" s="4"/>
      <c r="AE216" s="4"/>
      <c r="AF216" s="4"/>
      <c r="AG216" s="4"/>
      <c r="AH216" s="4"/>
      <c r="AI216" s="4"/>
      <c r="AJ216" s="4"/>
      <c r="AK216" s="4"/>
      <c r="AL216" s="4"/>
      <c r="AM216" s="4"/>
      <c r="AN216" s="4"/>
      <c r="AO216" s="4"/>
      <c r="AP216" s="4"/>
      <c r="AQ216" s="4"/>
      <c r="AR216" s="4"/>
      <c r="AS216" s="4"/>
      <c r="AT216" s="5"/>
      <c r="AU216" s="5"/>
      <c r="AV216" s="5"/>
      <c r="AW216" s="5"/>
      <c r="AX216" s="5"/>
      <c r="AY216" s="5"/>
      <c r="AZ216" s="5"/>
      <c r="BA216" s="5"/>
      <c r="BB216" s="5"/>
      <c r="BC216" s="5"/>
      <c r="BD216" s="5"/>
      <c r="BE216" s="4"/>
    </row>
    <row r="217" spans="1:57" ht="12.75" customHeight="1">
      <c r="A217" s="1"/>
      <c r="B217" s="1"/>
      <c r="C217" s="1"/>
      <c r="D217" s="1"/>
      <c r="E217" s="1"/>
      <c r="F217" s="156"/>
      <c r="G217" s="157"/>
      <c r="H217" s="158"/>
      <c r="I217" s="139"/>
      <c r="J217" s="138"/>
      <c r="K217" s="139"/>
      <c r="L217" s="138"/>
      <c r="M217" s="138"/>
      <c r="N217" s="139"/>
      <c r="O217" s="139"/>
      <c r="P217" s="139"/>
      <c r="Q217" s="139"/>
      <c r="R217" s="139"/>
      <c r="S217" s="139"/>
      <c r="T217" s="140"/>
      <c r="U217" s="140"/>
      <c r="V217" s="140"/>
      <c r="W217" s="140"/>
      <c r="X217" s="140"/>
      <c r="Y217" s="141"/>
      <c r="Z217" s="141"/>
      <c r="AA217" s="141"/>
      <c r="AB217" s="141"/>
      <c r="AC217" s="4"/>
      <c r="AD217" s="4"/>
      <c r="AE217" s="4"/>
      <c r="AF217" s="4"/>
      <c r="AG217" s="4"/>
      <c r="AH217" s="4"/>
      <c r="AI217" s="4"/>
      <c r="AJ217" s="4"/>
      <c r="AK217" s="4"/>
      <c r="AL217" s="4"/>
      <c r="AM217" s="4"/>
      <c r="AN217" s="4"/>
      <c r="AO217" s="4"/>
      <c r="AP217" s="4"/>
      <c r="AQ217" s="4"/>
      <c r="AR217" s="4"/>
      <c r="AS217" s="4"/>
      <c r="AT217" s="5"/>
      <c r="AU217" s="5"/>
      <c r="AV217" s="5"/>
      <c r="AW217" s="5"/>
      <c r="AX217" s="5"/>
      <c r="AY217" s="5"/>
      <c r="AZ217" s="5"/>
      <c r="BA217" s="5"/>
      <c r="BB217" s="5"/>
      <c r="BC217" s="5"/>
      <c r="BD217" s="5"/>
      <c r="BE217" s="4"/>
    </row>
    <row r="218" spans="1:57" ht="12.75" customHeight="1">
      <c r="A218" s="1"/>
      <c r="B218" s="1"/>
      <c r="C218" s="1"/>
      <c r="D218" s="1"/>
      <c r="E218" s="1"/>
      <c r="F218" s="156"/>
      <c r="G218" s="157"/>
      <c r="H218" s="158"/>
      <c r="I218" s="139"/>
      <c r="J218" s="138"/>
      <c r="K218" s="139"/>
      <c r="L218" s="138"/>
      <c r="M218" s="138"/>
      <c r="N218" s="139"/>
      <c r="O218" s="139"/>
      <c r="P218" s="139"/>
      <c r="Q218" s="139"/>
      <c r="R218" s="139"/>
      <c r="S218" s="139"/>
      <c r="T218" s="140"/>
      <c r="U218" s="140"/>
      <c r="V218" s="140"/>
      <c r="W218" s="140"/>
      <c r="X218" s="140"/>
      <c r="Y218" s="141"/>
      <c r="Z218" s="141"/>
      <c r="AA218" s="141"/>
      <c r="AB218" s="141"/>
      <c r="AC218" s="4"/>
      <c r="AD218" s="4"/>
      <c r="AE218" s="4"/>
      <c r="AF218" s="4"/>
      <c r="AG218" s="4"/>
      <c r="AH218" s="4"/>
      <c r="AI218" s="4"/>
      <c r="AJ218" s="4"/>
      <c r="AK218" s="4"/>
      <c r="AL218" s="4"/>
      <c r="AM218" s="4"/>
      <c r="AN218" s="4"/>
      <c r="AO218" s="4"/>
      <c r="AP218" s="4"/>
      <c r="AQ218" s="4"/>
      <c r="AR218" s="4"/>
      <c r="AS218" s="4"/>
      <c r="AT218" s="5"/>
      <c r="AU218" s="5"/>
      <c r="AV218" s="5"/>
      <c r="AW218" s="5"/>
      <c r="AX218" s="5"/>
      <c r="AY218" s="5"/>
      <c r="AZ218" s="5"/>
      <c r="BA218" s="5"/>
      <c r="BB218" s="5"/>
      <c r="BC218" s="5"/>
      <c r="BD218" s="5"/>
      <c r="BE218" s="4"/>
    </row>
    <row r="219" spans="1:57" ht="12.75" customHeight="1">
      <c r="A219" s="1"/>
      <c r="B219" s="1"/>
      <c r="C219" s="1"/>
      <c r="D219" s="1"/>
      <c r="E219" s="1"/>
      <c r="F219" s="156"/>
      <c r="G219" s="157"/>
      <c r="H219" s="158"/>
      <c r="I219" s="139"/>
      <c r="J219" s="138"/>
      <c r="K219" s="139"/>
      <c r="L219" s="138"/>
      <c r="M219" s="138"/>
      <c r="N219" s="139"/>
      <c r="O219" s="139"/>
      <c r="P219" s="139"/>
      <c r="Q219" s="139"/>
      <c r="R219" s="139"/>
      <c r="S219" s="139"/>
      <c r="T219" s="140"/>
      <c r="U219" s="140"/>
      <c r="V219" s="140"/>
      <c r="W219" s="140"/>
      <c r="X219" s="140"/>
      <c r="Y219" s="141"/>
      <c r="Z219" s="141"/>
      <c r="AA219" s="141"/>
      <c r="AB219" s="141"/>
      <c r="AC219" s="4"/>
      <c r="AD219" s="4"/>
      <c r="AE219" s="4"/>
      <c r="AF219" s="4"/>
      <c r="AG219" s="4"/>
      <c r="AH219" s="4"/>
      <c r="AI219" s="4"/>
      <c r="AJ219" s="4"/>
      <c r="AK219" s="4"/>
      <c r="AL219" s="4"/>
      <c r="AM219" s="4"/>
      <c r="AN219" s="4"/>
      <c r="AO219" s="4"/>
      <c r="AP219" s="4"/>
      <c r="AQ219" s="4"/>
      <c r="AR219" s="4"/>
      <c r="AS219" s="4"/>
      <c r="AT219" s="5"/>
      <c r="AU219" s="5"/>
      <c r="AV219" s="5"/>
      <c r="AW219" s="5"/>
      <c r="AX219" s="5"/>
      <c r="AY219" s="5"/>
      <c r="AZ219" s="5"/>
      <c r="BA219" s="5"/>
      <c r="BB219" s="5"/>
      <c r="BC219" s="5"/>
      <c r="BD219" s="5"/>
      <c r="BE219" s="4"/>
    </row>
    <row r="220" spans="1:57" ht="12.75" customHeight="1">
      <c r="A220" s="1"/>
      <c r="B220" s="1"/>
      <c r="C220" s="1"/>
      <c r="D220" s="1"/>
      <c r="E220" s="1"/>
      <c r="F220" s="156"/>
      <c r="G220" s="157"/>
      <c r="H220" s="158"/>
      <c r="I220" s="139"/>
      <c r="J220" s="138"/>
      <c r="K220" s="139"/>
      <c r="L220" s="138"/>
      <c r="M220" s="138"/>
      <c r="N220" s="139"/>
      <c r="O220" s="139"/>
      <c r="P220" s="139"/>
      <c r="Q220" s="139"/>
      <c r="R220" s="139"/>
      <c r="S220" s="139"/>
      <c r="T220" s="140"/>
      <c r="U220" s="140"/>
      <c r="V220" s="140"/>
      <c r="W220" s="140"/>
      <c r="X220" s="140"/>
      <c r="Y220" s="141"/>
      <c r="Z220" s="141"/>
      <c r="AA220" s="141"/>
      <c r="AB220" s="141"/>
      <c r="AC220" s="4"/>
      <c r="AD220" s="4"/>
      <c r="AE220" s="4"/>
      <c r="AF220" s="4"/>
      <c r="AG220" s="4"/>
      <c r="AH220" s="4"/>
      <c r="AI220" s="4"/>
      <c r="AJ220" s="4"/>
      <c r="AK220" s="4"/>
      <c r="AL220" s="4"/>
      <c r="AM220" s="4"/>
      <c r="AN220" s="4"/>
      <c r="AO220" s="4"/>
      <c r="AP220" s="4"/>
      <c r="AQ220" s="4"/>
      <c r="AR220" s="4"/>
      <c r="AS220" s="4"/>
      <c r="AT220" s="5"/>
      <c r="AU220" s="5"/>
      <c r="AV220" s="5"/>
      <c r="AW220" s="5"/>
      <c r="AX220" s="5"/>
      <c r="AY220" s="5"/>
      <c r="AZ220" s="5"/>
      <c r="BA220" s="5"/>
      <c r="BB220" s="5"/>
      <c r="BC220" s="5"/>
      <c r="BD220" s="5"/>
      <c r="BE220" s="4"/>
    </row>
    <row r="221" spans="1:57" ht="12.75" customHeight="1">
      <c r="A221" s="1"/>
      <c r="B221" s="1"/>
      <c r="C221" s="1"/>
      <c r="D221" s="1"/>
      <c r="E221" s="1"/>
      <c r="F221" s="156"/>
      <c r="G221" s="157"/>
      <c r="H221" s="158"/>
      <c r="I221" s="139"/>
      <c r="J221" s="138"/>
      <c r="K221" s="139"/>
      <c r="L221" s="138"/>
      <c r="M221" s="138"/>
      <c r="N221" s="139"/>
      <c r="O221" s="139"/>
      <c r="P221" s="139"/>
      <c r="Q221" s="139"/>
      <c r="R221" s="139"/>
      <c r="S221" s="139"/>
      <c r="T221" s="140"/>
      <c r="U221" s="140"/>
      <c r="V221" s="140"/>
      <c r="W221" s="140"/>
      <c r="X221" s="140"/>
      <c r="Y221" s="141"/>
      <c r="Z221" s="141"/>
      <c r="AA221" s="141"/>
      <c r="AB221" s="141"/>
      <c r="AC221" s="4"/>
      <c r="AD221" s="4"/>
      <c r="AE221" s="4"/>
      <c r="AF221" s="4"/>
      <c r="AG221" s="4"/>
      <c r="AH221" s="4"/>
      <c r="AI221" s="4"/>
      <c r="AJ221" s="4"/>
      <c r="AK221" s="4"/>
      <c r="AL221" s="4"/>
      <c r="AM221" s="4"/>
      <c r="AN221" s="4"/>
      <c r="AO221" s="4"/>
      <c r="AP221" s="4"/>
      <c r="AQ221" s="4"/>
      <c r="AR221" s="4"/>
      <c r="AS221" s="4"/>
      <c r="AT221" s="5"/>
      <c r="AU221" s="5"/>
      <c r="AV221" s="5"/>
      <c r="AW221" s="5"/>
      <c r="AX221" s="5"/>
      <c r="AY221" s="5"/>
      <c r="AZ221" s="5"/>
      <c r="BA221" s="5"/>
      <c r="BB221" s="5"/>
      <c r="BC221" s="5"/>
      <c r="BD221" s="5"/>
      <c r="BE221" s="4"/>
    </row>
    <row r="222" spans="1:57" ht="12.75" customHeight="1">
      <c r="A222" s="1"/>
      <c r="B222" s="1"/>
      <c r="C222" s="1"/>
      <c r="D222" s="1"/>
      <c r="E222" s="1"/>
      <c r="F222" s="156"/>
      <c r="G222" s="157"/>
      <c r="H222" s="158"/>
      <c r="I222" s="139"/>
      <c r="J222" s="138"/>
      <c r="K222" s="139"/>
      <c r="L222" s="138"/>
      <c r="M222" s="138"/>
      <c r="N222" s="139"/>
      <c r="O222" s="139"/>
      <c r="P222" s="139"/>
      <c r="Q222" s="139"/>
      <c r="R222" s="139"/>
      <c r="S222" s="139"/>
      <c r="T222" s="140"/>
      <c r="U222" s="140"/>
      <c r="V222" s="140"/>
      <c r="W222" s="140"/>
      <c r="X222" s="140"/>
      <c r="Y222" s="141"/>
      <c r="Z222" s="141"/>
      <c r="AA222" s="141"/>
      <c r="AB222" s="141"/>
      <c r="AC222" s="4"/>
      <c r="AD222" s="4"/>
      <c r="AE222" s="4"/>
      <c r="AF222" s="4"/>
      <c r="AG222" s="4"/>
      <c r="AH222" s="4"/>
      <c r="AI222" s="4"/>
      <c r="AJ222" s="4"/>
      <c r="AK222" s="4"/>
      <c r="AL222" s="4"/>
      <c r="AM222" s="4"/>
      <c r="AN222" s="4"/>
      <c r="AO222" s="4"/>
      <c r="AP222" s="4"/>
      <c r="AQ222" s="4"/>
      <c r="AR222" s="4"/>
      <c r="AS222" s="4"/>
      <c r="AT222" s="5"/>
      <c r="AU222" s="5"/>
      <c r="AV222" s="5"/>
      <c r="AW222" s="5"/>
      <c r="AX222" s="5"/>
      <c r="AY222" s="5"/>
      <c r="AZ222" s="5"/>
      <c r="BA222" s="5"/>
      <c r="BB222" s="5"/>
      <c r="BC222" s="5"/>
      <c r="BD222" s="5"/>
      <c r="BE222" s="4"/>
    </row>
    <row r="223" spans="1:57" ht="12.75" customHeight="1">
      <c r="A223" s="1"/>
      <c r="B223" s="1"/>
      <c r="C223" s="1"/>
      <c r="D223" s="1"/>
      <c r="E223" s="1"/>
      <c r="F223" s="156"/>
      <c r="G223" s="157"/>
      <c r="H223" s="158"/>
      <c r="I223" s="139"/>
      <c r="J223" s="138"/>
      <c r="K223" s="139"/>
      <c r="L223" s="138"/>
      <c r="M223" s="138"/>
      <c r="N223" s="139"/>
      <c r="O223" s="139"/>
      <c r="P223" s="139"/>
      <c r="Q223" s="139"/>
      <c r="R223" s="139"/>
      <c r="S223" s="139"/>
      <c r="T223" s="140"/>
      <c r="U223" s="140"/>
      <c r="V223" s="140"/>
      <c r="W223" s="140"/>
      <c r="X223" s="140"/>
      <c r="Y223" s="141"/>
      <c r="Z223" s="141"/>
      <c r="AA223" s="141"/>
      <c r="AB223" s="141"/>
      <c r="AC223" s="4"/>
      <c r="AD223" s="4"/>
      <c r="AE223" s="4"/>
      <c r="AF223" s="4"/>
      <c r="AG223" s="4"/>
      <c r="AH223" s="4"/>
      <c r="AI223" s="4"/>
      <c r="AJ223" s="4"/>
      <c r="AK223" s="4"/>
      <c r="AL223" s="4"/>
      <c r="AM223" s="4"/>
      <c r="AN223" s="4"/>
      <c r="AO223" s="4"/>
      <c r="AP223" s="4"/>
      <c r="AQ223" s="4"/>
      <c r="AR223" s="4"/>
      <c r="AS223" s="4"/>
      <c r="AT223" s="5"/>
      <c r="AU223" s="5"/>
      <c r="AV223" s="5"/>
      <c r="AW223" s="5"/>
      <c r="AX223" s="5"/>
      <c r="AY223" s="5"/>
      <c r="AZ223" s="5"/>
      <c r="BA223" s="5"/>
      <c r="BB223" s="5"/>
      <c r="BC223" s="5"/>
      <c r="BD223" s="5"/>
      <c r="BE223" s="4"/>
    </row>
    <row r="224" spans="1:57" ht="12.75" customHeight="1">
      <c r="A224" s="1"/>
      <c r="B224" s="1"/>
      <c r="C224" s="1"/>
      <c r="D224" s="1"/>
      <c r="E224" s="1"/>
      <c r="F224" s="156"/>
      <c r="G224" s="157"/>
      <c r="H224" s="158"/>
      <c r="I224" s="139"/>
      <c r="J224" s="138"/>
      <c r="K224" s="139"/>
      <c r="L224" s="138"/>
      <c r="M224" s="138"/>
      <c r="N224" s="139"/>
      <c r="O224" s="139"/>
      <c r="P224" s="139"/>
      <c r="Q224" s="139"/>
      <c r="R224" s="139"/>
      <c r="S224" s="139"/>
      <c r="T224" s="140"/>
      <c r="U224" s="140"/>
      <c r="V224" s="140"/>
      <c r="W224" s="140"/>
      <c r="X224" s="140"/>
      <c r="Y224" s="141"/>
      <c r="Z224" s="141"/>
      <c r="AA224" s="141"/>
      <c r="AB224" s="141"/>
      <c r="AC224" s="4"/>
      <c r="AD224" s="4"/>
      <c r="AE224" s="4"/>
      <c r="AF224" s="4"/>
      <c r="AG224" s="4"/>
      <c r="AH224" s="4"/>
      <c r="AI224" s="4"/>
      <c r="AJ224" s="4"/>
      <c r="AK224" s="4"/>
      <c r="AL224" s="4"/>
      <c r="AM224" s="4"/>
      <c r="AN224" s="4"/>
      <c r="AO224" s="4"/>
      <c r="AP224" s="4"/>
      <c r="AQ224" s="4"/>
      <c r="AR224" s="4"/>
      <c r="AS224" s="4"/>
      <c r="AT224" s="5"/>
      <c r="AU224" s="5"/>
      <c r="AV224" s="5"/>
      <c r="AW224" s="5"/>
      <c r="AX224" s="5"/>
      <c r="AY224" s="5"/>
      <c r="AZ224" s="5"/>
      <c r="BA224" s="5"/>
      <c r="BB224" s="5"/>
      <c r="BC224" s="5"/>
      <c r="BD224" s="5"/>
      <c r="BE224" s="4"/>
    </row>
    <row r="225" spans="1:57" ht="12.75" customHeight="1">
      <c r="A225" s="1"/>
      <c r="B225" s="1"/>
      <c r="C225" s="1"/>
      <c r="D225" s="1"/>
      <c r="E225" s="1"/>
      <c r="F225" s="156"/>
      <c r="G225" s="157"/>
      <c r="H225" s="158"/>
      <c r="I225" s="139"/>
      <c r="J225" s="138"/>
      <c r="K225" s="139"/>
      <c r="L225" s="138"/>
      <c r="M225" s="138"/>
      <c r="N225" s="139"/>
      <c r="O225" s="139"/>
      <c r="P225" s="139"/>
      <c r="Q225" s="139"/>
      <c r="R225" s="139"/>
      <c r="S225" s="139"/>
      <c r="T225" s="140"/>
      <c r="U225" s="140"/>
      <c r="V225" s="140"/>
      <c r="W225" s="140"/>
      <c r="X225" s="140"/>
      <c r="Y225" s="141"/>
      <c r="Z225" s="141"/>
      <c r="AA225" s="141"/>
      <c r="AB225" s="141"/>
      <c r="AC225" s="4"/>
      <c r="AD225" s="4"/>
      <c r="AE225" s="4"/>
      <c r="AF225" s="4"/>
      <c r="AG225" s="4"/>
      <c r="AH225" s="4"/>
      <c r="AI225" s="4"/>
      <c r="AJ225" s="4"/>
      <c r="AK225" s="4"/>
      <c r="AL225" s="4"/>
      <c r="AM225" s="4"/>
      <c r="AN225" s="4"/>
      <c r="AO225" s="4"/>
      <c r="AP225" s="4"/>
      <c r="AQ225" s="4"/>
      <c r="AR225" s="4"/>
      <c r="AS225" s="4"/>
      <c r="AT225" s="5"/>
      <c r="AU225" s="5"/>
      <c r="AV225" s="5"/>
      <c r="AW225" s="5"/>
      <c r="AX225" s="5"/>
      <c r="AY225" s="5"/>
      <c r="AZ225" s="5"/>
      <c r="BA225" s="5"/>
      <c r="BB225" s="5"/>
      <c r="BC225" s="5"/>
      <c r="BD225" s="5"/>
      <c r="BE225" s="4"/>
    </row>
    <row r="226" spans="1:57" ht="12.75" customHeight="1">
      <c r="A226" s="1"/>
      <c r="B226" s="1"/>
      <c r="C226" s="1"/>
      <c r="D226" s="1"/>
      <c r="E226" s="1"/>
      <c r="F226" s="156"/>
      <c r="G226" s="157"/>
      <c r="H226" s="158"/>
      <c r="I226" s="139"/>
      <c r="J226" s="138"/>
      <c r="K226" s="139"/>
      <c r="L226" s="138"/>
      <c r="M226" s="138"/>
      <c r="N226" s="139"/>
      <c r="O226" s="139"/>
      <c r="P226" s="139"/>
      <c r="Q226" s="139"/>
      <c r="R226" s="139"/>
      <c r="S226" s="139"/>
      <c r="T226" s="140"/>
      <c r="U226" s="140"/>
      <c r="V226" s="140"/>
      <c r="W226" s="140"/>
      <c r="X226" s="140"/>
      <c r="Y226" s="141"/>
      <c r="Z226" s="141"/>
      <c r="AA226" s="141"/>
      <c r="AB226" s="141"/>
      <c r="AC226" s="4"/>
      <c r="AD226" s="4"/>
      <c r="AE226" s="4"/>
      <c r="AF226" s="4"/>
      <c r="AG226" s="4"/>
      <c r="AH226" s="4"/>
      <c r="AI226" s="4"/>
      <c r="AJ226" s="4"/>
      <c r="AK226" s="4"/>
      <c r="AL226" s="4"/>
      <c r="AM226" s="4"/>
      <c r="AN226" s="4"/>
      <c r="AO226" s="4"/>
      <c r="AP226" s="4"/>
      <c r="AQ226" s="4"/>
      <c r="AR226" s="4"/>
      <c r="AS226" s="4"/>
      <c r="AT226" s="5"/>
      <c r="AU226" s="5"/>
      <c r="AV226" s="5"/>
      <c r="AW226" s="5"/>
      <c r="AX226" s="5"/>
      <c r="AY226" s="5"/>
      <c r="AZ226" s="5"/>
      <c r="BA226" s="5"/>
      <c r="BB226" s="5"/>
      <c r="BC226" s="5"/>
      <c r="BD226" s="5"/>
      <c r="BE226" s="4"/>
    </row>
    <row r="227" spans="1:57" ht="12.75" customHeight="1">
      <c r="A227" s="1"/>
      <c r="B227" s="1"/>
      <c r="C227" s="1"/>
      <c r="D227" s="1"/>
      <c r="E227" s="1"/>
      <c r="F227" s="156"/>
      <c r="G227" s="157"/>
      <c r="H227" s="158"/>
      <c r="I227" s="139"/>
      <c r="J227" s="138"/>
      <c r="K227" s="139"/>
      <c r="L227" s="138"/>
      <c r="M227" s="138"/>
      <c r="N227" s="139"/>
      <c r="O227" s="139"/>
      <c r="P227" s="139"/>
      <c r="Q227" s="139"/>
      <c r="R227" s="139"/>
      <c r="S227" s="139"/>
      <c r="T227" s="140"/>
      <c r="U227" s="140"/>
      <c r="V227" s="140"/>
      <c r="W227" s="140"/>
      <c r="X227" s="140"/>
      <c r="Y227" s="141"/>
      <c r="Z227" s="141"/>
      <c r="AA227" s="141"/>
      <c r="AB227" s="141"/>
      <c r="AC227" s="4"/>
      <c r="AD227" s="4"/>
      <c r="AE227" s="4"/>
      <c r="AF227" s="4"/>
      <c r="AG227" s="4"/>
      <c r="AH227" s="4"/>
      <c r="AI227" s="4"/>
      <c r="AJ227" s="4"/>
      <c r="AK227" s="4"/>
      <c r="AL227" s="4"/>
      <c r="AM227" s="4"/>
      <c r="AN227" s="4"/>
      <c r="AO227" s="4"/>
      <c r="AP227" s="4"/>
      <c r="AQ227" s="4"/>
      <c r="AR227" s="4"/>
      <c r="AS227" s="4"/>
      <c r="AT227" s="5"/>
      <c r="AU227" s="5"/>
      <c r="AV227" s="5"/>
      <c r="AW227" s="5"/>
      <c r="AX227" s="5"/>
      <c r="AY227" s="5"/>
      <c r="AZ227" s="5"/>
      <c r="BA227" s="5"/>
      <c r="BB227" s="5"/>
      <c r="BC227" s="5"/>
      <c r="BD227" s="5"/>
      <c r="BE227" s="4"/>
    </row>
    <row r="228" spans="1:57" ht="12.75" customHeight="1">
      <c r="A228" s="1"/>
      <c r="B228" s="1"/>
      <c r="C228" s="1"/>
      <c r="D228" s="1"/>
      <c r="E228" s="1"/>
      <c r="F228" s="156"/>
      <c r="G228" s="157"/>
      <c r="H228" s="158"/>
      <c r="I228" s="139"/>
      <c r="J228" s="138"/>
      <c r="K228" s="139"/>
      <c r="L228" s="138"/>
      <c r="M228" s="138"/>
      <c r="N228" s="139"/>
      <c r="O228" s="139"/>
      <c r="P228" s="139"/>
      <c r="Q228" s="139"/>
      <c r="R228" s="139"/>
      <c r="S228" s="139"/>
      <c r="T228" s="140"/>
      <c r="U228" s="140"/>
      <c r="V228" s="140"/>
      <c r="W228" s="140"/>
      <c r="X228" s="140"/>
      <c r="Y228" s="141"/>
      <c r="Z228" s="141"/>
      <c r="AA228" s="141"/>
      <c r="AB228" s="141"/>
      <c r="AC228" s="4"/>
      <c r="AD228" s="4"/>
      <c r="AE228" s="4"/>
      <c r="AF228" s="4"/>
      <c r="AG228" s="4"/>
      <c r="AH228" s="4"/>
      <c r="AI228" s="4"/>
      <c r="AJ228" s="4"/>
      <c r="AK228" s="4"/>
      <c r="AL228" s="4"/>
      <c r="AM228" s="4"/>
      <c r="AN228" s="4"/>
      <c r="AO228" s="4"/>
      <c r="AP228" s="4"/>
      <c r="AQ228" s="4"/>
      <c r="AR228" s="4"/>
      <c r="AS228" s="4"/>
      <c r="AT228" s="5"/>
      <c r="AU228" s="5"/>
      <c r="AV228" s="5"/>
      <c r="AW228" s="5"/>
      <c r="AX228" s="5"/>
      <c r="AY228" s="5"/>
      <c r="AZ228" s="5"/>
      <c r="BA228" s="5"/>
      <c r="BB228" s="5"/>
      <c r="BC228" s="5"/>
      <c r="BD228" s="5"/>
      <c r="BE228" s="4"/>
    </row>
    <row r="229" spans="1:57" ht="12.75" customHeight="1">
      <c r="A229" s="1"/>
      <c r="B229" s="1"/>
      <c r="C229" s="1"/>
      <c r="D229" s="1"/>
      <c r="E229" s="1"/>
      <c r="F229" s="156"/>
      <c r="G229" s="157"/>
      <c r="H229" s="158"/>
      <c r="I229" s="139"/>
      <c r="J229" s="138"/>
      <c r="K229" s="139"/>
      <c r="L229" s="138"/>
      <c r="M229" s="138"/>
      <c r="N229" s="139"/>
      <c r="O229" s="139"/>
      <c r="P229" s="139"/>
      <c r="Q229" s="139"/>
      <c r="R229" s="139"/>
      <c r="S229" s="139"/>
      <c r="T229" s="140"/>
      <c r="U229" s="140"/>
      <c r="V229" s="140"/>
      <c r="W229" s="140"/>
      <c r="X229" s="140"/>
      <c r="Y229" s="141"/>
      <c r="Z229" s="141"/>
      <c r="AA229" s="141"/>
      <c r="AB229" s="141"/>
      <c r="AC229" s="4"/>
      <c r="AD229" s="4"/>
      <c r="AE229" s="4"/>
      <c r="AF229" s="4"/>
      <c r="AG229" s="4"/>
      <c r="AH229" s="4"/>
      <c r="AI229" s="4"/>
      <c r="AJ229" s="4"/>
      <c r="AK229" s="4"/>
      <c r="AL229" s="4"/>
      <c r="AM229" s="4"/>
      <c r="AN229" s="4"/>
      <c r="AO229" s="4"/>
      <c r="AP229" s="4"/>
      <c r="AQ229" s="4"/>
      <c r="AR229" s="4"/>
      <c r="AS229" s="4"/>
      <c r="AT229" s="5"/>
      <c r="AU229" s="5"/>
      <c r="AV229" s="5"/>
      <c r="AW229" s="5"/>
      <c r="AX229" s="5"/>
      <c r="AY229" s="5"/>
      <c r="AZ229" s="5"/>
      <c r="BA229" s="5"/>
      <c r="BB229" s="5"/>
      <c r="BC229" s="5"/>
      <c r="BD229" s="5"/>
      <c r="BE229" s="4"/>
    </row>
    <row r="230" spans="1:57" ht="12.75" customHeight="1">
      <c r="A230" s="1"/>
      <c r="B230" s="1"/>
      <c r="C230" s="1"/>
      <c r="D230" s="1"/>
      <c r="E230" s="1"/>
      <c r="F230" s="156"/>
      <c r="G230" s="157"/>
      <c r="H230" s="158"/>
      <c r="I230" s="139"/>
      <c r="J230" s="138"/>
      <c r="K230" s="139"/>
      <c r="L230" s="138"/>
      <c r="M230" s="138"/>
      <c r="N230" s="139"/>
      <c r="O230" s="139"/>
      <c r="P230" s="139"/>
      <c r="Q230" s="139"/>
      <c r="R230" s="139"/>
      <c r="S230" s="139"/>
      <c r="T230" s="140"/>
      <c r="U230" s="140"/>
      <c r="V230" s="140"/>
      <c r="W230" s="140"/>
      <c r="X230" s="140"/>
      <c r="Y230" s="141"/>
      <c r="Z230" s="141"/>
      <c r="AA230" s="141"/>
      <c r="AB230" s="141"/>
      <c r="AC230" s="4"/>
      <c r="AD230" s="4"/>
      <c r="AE230" s="4"/>
      <c r="AF230" s="4"/>
      <c r="AG230" s="4"/>
      <c r="AH230" s="4"/>
      <c r="AI230" s="4"/>
      <c r="AJ230" s="4"/>
      <c r="AK230" s="4"/>
      <c r="AL230" s="4"/>
      <c r="AM230" s="4"/>
      <c r="AN230" s="4"/>
      <c r="AO230" s="4"/>
      <c r="AP230" s="4"/>
      <c r="AQ230" s="4"/>
      <c r="AR230" s="4"/>
      <c r="AS230" s="4"/>
      <c r="AT230" s="5"/>
      <c r="AU230" s="5"/>
      <c r="AV230" s="5"/>
      <c r="AW230" s="5"/>
      <c r="AX230" s="5"/>
      <c r="AY230" s="5"/>
      <c r="AZ230" s="5"/>
      <c r="BA230" s="5"/>
      <c r="BB230" s="5"/>
      <c r="BC230" s="5"/>
      <c r="BD230" s="5"/>
      <c r="BE230" s="4"/>
    </row>
    <row r="231" spans="1:57" ht="12.75" customHeight="1">
      <c r="A231" s="1"/>
      <c r="B231" s="1"/>
      <c r="C231" s="1"/>
      <c r="D231" s="1"/>
      <c r="E231" s="1"/>
      <c r="F231" s="156"/>
      <c r="G231" s="157"/>
      <c r="H231" s="158"/>
      <c r="I231" s="139"/>
      <c r="J231" s="138"/>
      <c r="K231" s="139"/>
      <c r="L231" s="138"/>
      <c r="M231" s="138"/>
      <c r="N231" s="139"/>
      <c r="O231" s="139"/>
      <c r="P231" s="139"/>
      <c r="Q231" s="139"/>
      <c r="R231" s="139"/>
      <c r="S231" s="139"/>
      <c r="T231" s="140"/>
      <c r="U231" s="140"/>
      <c r="V231" s="140"/>
      <c r="W231" s="140"/>
      <c r="X231" s="140"/>
      <c r="Y231" s="141"/>
      <c r="Z231" s="141"/>
      <c r="AA231" s="141"/>
      <c r="AB231" s="141"/>
      <c r="AC231" s="4"/>
      <c r="AD231" s="4"/>
      <c r="AE231" s="4"/>
      <c r="AF231" s="4"/>
      <c r="AG231" s="4"/>
      <c r="AH231" s="4"/>
      <c r="AI231" s="4"/>
      <c r="AJ231" s="4"/>
      <c r="AK231" s="4"/>
      <c r="AL231" s="4"/>
      <c r="AM231" s="4"/>
      <c r="AN231" s="4"/>
      <c r="AO231" s="4"/>
      <c r="AP231" s="4"/>
      <c r="AQ231" s="4"/>
      <c r="AR231" s="4"/>
      <c r="AS231" s="4"/>
      <c r="AT231" s="5"/>
      <c r="AU231" s="5"/>
      <c r="AV231" s="5"/>
      <c r="AW231" s="5"/>
      <c r="AX231" s="5"/>
      <c r="AY231" s="5"/>
      <c r="AZ231" s="5"/>
      <c r="BA231" s="5"/>
      <c r="BB231" s="5"/>
      <c r="BC231" s="5"/>
      <c r="BD231" s="5"/>
      <c r="BE231" s="4"/>
    </row>
    <row r="232" spans="1:57" ht="12.75" customHeight="1">
      <c r="A232" s="1"/>
      <c r="B232" s="1"/>
      <c r="C232" s="1"/>
      <c r="D232" s="1"/>
      <c r="E232" s="1"/>
      <c r="F232" s="156"/>
      <c r="G232" s="157"/>
      <c r="H232" s="158"/>
      <c r="I232" s="139"/>
      <c r="J232" s="138"/>
      <c r="K232" s="139"/>
      <c r="L232" s="138"/>
      <c r="M232" s="138"/>
      <c r="N232" s="139"/>
      <c r="O232" s="139"/>
      <c r="P232" s="139"/>
      <c r="Q232" s="139"/>
      <c r="R232" s="139"/>
      <c r="S232" s="139"/>
      <c r="T232" s="140"/>
      <c r="U232" s="140"/>
      <c r="V232" s="140"/>
      <c r="W232" s="140"/>
      <c r="X232" s="140"/>
      <c r="Y232" s="141"/>
      <c r="Z232" s="141"/>
      <c r="AA232" s="141"/>
      <c r="AB232" s="141"/>
      <c r="AC232" s="4"/>
      <c r="AD232" s="4"/>
      <c r="AE232" s="4"/>
      <c r="AF232" s="4"/>
      <c r="AG232" s="4"/>
      <c r="AH232" s="4"/>
      <c r="AI232" s="4"/>
      <c r="AJ232" s="4"/>
      <c r="AK232" s="4"/>
      <c r="AL232" s="4"/>
      <c r="AM232" s="4"/>
      <c r="AN232" s="4"/>
      <c r="AO232" s="4"/>
      <c r="AP232" s="4"/>
      <c r="AQ232" s="4"/>
      <c r="AR232" s="4"/>
      <c r="AS232" s="4"/>
      <c r="AT232" s="5"/>
      <c r="AU232" s="5"/>
      <c r="AV232" s="5"/>
      <c r="AW232" s="5"/>
      <c r="AX232" s="5"/>
      <c r="AY232" s="5"/>
      <c r="AZ232" s="5"/>
      <c r="BA232" s="5"/>
      <c r="BB232" s="5"/>
      <c r="BC232" s="5"/>
      <c r="BD232" s="5"/>
      <c r="BE232" s="4"/>
    </row>
    <row r="233" spans="1:57" ht="12.75" customHeight="1">
      <c r="A233" s="1"/>
      <c r="B233" s="1"/>
      <c r="C233" s="1"/>
      <c r="D233" s="1"/>
      <c r="E233" s="1"/>
      <c r="F233" s="156"/>
      <c r="G233" s="157"/>
      <c r="H233" s="158"/>
      <c r="I233" s="139"/>
      <c r="J233" s="138"/>
      <c r="K233" s="139"/>
      <c r="L233" s="138"/>
      <c r="M233" s="138"/>
      <c r="N233" s="139"/>
      <c r="O233" s="139"/>
      <c r="P233" s="139"/>
      <c r="Q233" s="139"/>
      <c r="R233" s="139"/>
      <c r="S233" s="139"/>
      <c r="T233" s="140"/>
      <c r="U233" s="140"/>
      <c r="V233" s="140"/>
      <c r="W233" s="140"/>
      <c r="X233" s="140"/>
      <c r="Y233" s="141"/>
      <c r="Z233" s="141"/>
      <c r="AA233" s="141"/>
      <c r="AB233" s="141"/>
      <c r="AC233" s="4"/>
      <c r="AD233" s="4"/>
      <c r="AE233" s="4"/>
      <c r="AF233" s="4"/>
      <c r="AG233" s="4"/>
      <c r="AH233" s="4"/>
      <c r="AI233" s="4"/>
      <c r="AJ233" s="4"/>
      <c r="AK233" s="4"/>
      <c r="AL233" s="4"/>
      <c r="AM233" s="4"/>
      <c r="AN233" s="4"/>
      <c r="AO233" s="4"/>
      <c r="AP233" s="4"/>
      <c r="AQ233" s="4"/>
      <c r="AR233" s="4"/>
      <c r="AS233" s="4"/>
      <c r="AT233" s="5"/>
      <c r="AU233" s="5"/>
      <c r="AV233" s="5"/>
      <c r="AW233" s="5"/>
      <c r="AX233" s="5"/>
      <c r="AY233" s="5"/>
      <c r="AZ233" s="5"/>
      <c r="BA233" s="5"/>
      <c r="BB233" s="5"/>
      <c r="BC233" s="5"/>
      <c r="BD233" s="5"/>
      <c r="BE233" s="4"/>
    </row>
    <row r="234" spans="1:57" ht="12.75" customHeight="1">
      <c r="A234" s="1"/>
      <c r="B234" s="1"/>
      <c r="C234" s="1"/>
      <c r="D234" s="1"/>
      <c r="E234" s="1"/>
      <c r="F234" s="156"/>
      <c r="G234" s="157"/>
      <c r="H234" s="158"/>
      <c r="I234" s="139"/>
      <c r="J234" s="138"/>
      <c r="K234" s="139"/>
      <c r="L234" s="138"/>
      <c r="M234" s="138"/>
      <c r="N234" s="139"/>
      <c r="O234" s="139"/>
      <c r="P234" s="139"/>
      <c r="Q234" s="139"/>
      <c r="R234" s="139"/>
      <c r="S234" s="139"/>
      <c r="T234" s="140"/>
      <c r="U234" s="140"/>
      <c r="V234" s="140"/>
      <c r="W234" s="140"/>
      <c r="X234" s="140"/>
      <c r="Y234" s="141"/>
      <c r="Z234" s="141"/>
      <c r="AA234" s="141"/>
      <c r="AB234" s="141"/>
      <c r="AC234" s="4"/>
      <c r="AD234" s="4"/>
      <c r="AE234" s="4"/>
      <c r="AF234" s="4"/>
      <c r="AG234" s="4"/>
      <c r="AH234" s="4"/>
      <c r="AI234" s="4"/>
      <c r="AJ234" s="4"/>
      <c r="AK234" s="4"/>
      <c r="AL234" s="4"/>
      <c r="AM234" s="4"/>
      <c r="AN234" s="4"/>
      <c r="AO234" s="4"/>
      <c r="AP234" s="4"/>
      <c r="AQ234" s="4"/>
      <c r="AR234" s="4"/>
      <c r="AS234" s="4"/>
      <c r="AT234" s="5"/>
      <c r="AU234" s="5"/>
      <c r="AV234" s="5"/>
      <c r="AW234" s="5"/>
      <c r="AX234" s="5"/>
      <c r="AY234" s="5"/>
      <c r="AZ234" s="5"/>
      <c r="BA234" s="5"/>
      <c r="BB234" s="5"/>
      <c r="BC234" s="5"/>
      <c r="BD234" s="5"/>
      <c r="BE234" s="4"/>
    </row>
    <row r="235" spans="1:57" ht="12.75" customHeight="1">
      <c r="A235" s="1"/>
      <c r="B235" s="1"/>
      <c r="C235" s="1"/>
      <c r="D235" s="1"/>
      <c r="E235" s="1"/>
      <c r="F235" s="156"/>
      <c r="G235" s="157"/>
      <c r="H235" s="158"/>
      <c r="I235" s="139"/>
      <c r="J235" s="138"/>
      <c r="K235" s="139"/>
      <c r="L235" s="138"/>
      <c r="M235" s="138"/>
      <c r="N235" s="139"/>
      <c r="O235" s="139"/>
      <c r="P235" s="139"/>
      <c r="Q235" s="139"/>
      <c r="R235" s="139"/>
      <c r="S235" s="139"/>
      <c r="T235" s="140"/>
      <c r="U235" s="140"/>
      <c r="V235" s="140"/>
      <c r="W235" s="140"/>
      <c r="X235" s="140"/>
      <c r="Y235" s="141"/>
      <c r="Z235" s="141"/>
      <c r="AA235" s="141"/>
      <c r="AB235" s="141"/>
      <c r="AC235" s="4"/>
      <c r="AD235" s="4"/>
      <c r="AE235" s="4"/>
      <c r="AF235" s="4"/>
      <c r="AG235" s="4"/>
      <c r="AH235" s="4"/>
      <c r="AI235" s="4"/>
      <c r="AJ235" s="4"/>
      <c r="AK235" s="4"/>
      <c r="AL235" s="4"/>
      <c r="AM235" s="4"/>
      <c r="AN235" s="4"/>
      <c r="AO235" s="4"/>
      <c r="AP235" s="4"/>
      <c r="AQ235" s="4"/>
      <c r="AR235" s="4"/>
      <c r="AS235" s="4"/>
      <c r="AT235" s="5"/>
      <c r="AU235" s="5"/>
      <c r="AV235" s="5"/>
      <c r="AW235" s="5"/>
      <c r="AX235" s="5"/>
      <c r="AY235" s="5"/>
      <c r="AZ235" s="5"/>
      <c r="BA235" s="5"/>
      <c r="BB235" s="5"/>
      <c r="BC235" s="5"/>
      <c r="BD235" s="5"/>
      <c r="BE235" s="4"/>
    </row>
    <row r="236" spans="1:57" ht="12.75" customHeight="1">
      <c r="A236" s="1"/>
      <c r="B236" s="1"/>
      <c r="C236" s="1"/>
      <c r="D236" s="1"/>
      <c r="E236" s="1"/>
      <c r="F236" s="156"/>
      <c r="G236" s="157"/>
      <c r="H236" s="158"/>
      <c r="I236" s="139"/>
      <c r="J236" s="138"/>
      <c r="K236" s="139"/>
      <c r="L236" s="138"/>
      <c r="M236" s="138"/>
      <c r="N236" s="139"/>
      <c r="O236" s="139"/>
      <c r="P236" s="139"/>
      <c r="Q236" s="139"/>
      <c r="R236" s="139"/>
      <c r="S236" s="139"/>
      <c r="T236" s="140"/>
      <c r="U236" s="140"/>
      <c r="V236" s="140"/>
      <c r="W236" s="140"/>
      <c r="X236" s="140"/>
      <c r="Y236" s="141"/>
      <c r="Z236" s="141"/>
      <c r="AA236" s="141"/>
      <c r="AB236" s="141"/>
      <c r="AC236" s="4"/>
      <c r="AD236" s="4"/>
      <c r="AE236" s="4"/>
      <c r="AF236" s="4"/>
      <c r="AG236" s="4"/>
      <c r="AH236" s="4"/>
      <c r="AI236" s="4"/>
      <c r="AJ236" s="4"/>
      <c r="AK236" s="4"/>
      <c r="AL236" s="4"/>
      <c r="AM236" s="4"/>
      <c r="AN236" s="4"/>
      <c r="AO236" s="4"/>
      <c r="AP236" s="4"/>
      <c r="AQ236" s="4"/>
      <c r="AR236" s="4"/>
      <c r="AS236" s="4"/>
      <c r="AT236" s="5"/>
      <c r="AU236" s="5"/>
      <c r="AV236" s="5"/>
      <c r="AW236" s="5"/>
      <c r="AX236" s="5"/>
      <c r="AY236" s="5"/>
      <c r="AZ236" s="5"/>
      <c r="BA236" s="5"/>
      <c r="BB236" s="5"/>
      <c r="BC236" s="5"/>
      <c r="BD236" s="5"/>
      <c r="BE236" s="4"/>
    </row>
    <row r="237" spans="1:57" ht="12.75" customHeight="1">
      <c r="A237" s="1"/>
      <c r="B237" s="1"/>
      <c r="C237" s="1"/>
      <c r="D237" s="1"/>
      <c r="E237" s="1"/>
      <c r="F237" s="156"/>
      <c r="G237" s="157"/>
      <c r="H237" s="158"/>
      <c r="I237" s="139"/>
      <c r="J237" s="138"/>
      <c r="K237" s="139"/>
      <c r="L237" s="138"/>
      <c r="M237" s="138"/>
      <c r="N237" s="139"/>
      <c r="O237" s="139"/>
      <c r="P237" s="139"/>
      <c r="Q237" s="139"/>
      <c r="R237" s="139"/>
      <c r="S237" s="139"/>
      <c r="T237" s="140"/>
      <c r="U237" s="140"/>
      <c r="V237" s="140"/>
      <c r="W237" s="140"/>
      <c r="X237" s="140"/>
      <c r="Y237" s="141"/>
      <c r="Z237" s="141"/>
      <c r="AA237" s="141"/>
      <c r="AB237" s="141"/>
      <c r="AC237" s="4"/>
      <c r="AD237" s="4"/>
      <c r="AE237" s="4"/>
      <c r="AF237" s="4"/>
      <c r="AG237" s="4"/>
      <c r="AH237" s="4"/>
      <c r="AI237" s="4"/>
      <c r="AJ237" s="4"/>
      <c r="AK237" s="4"/>
      <c r="AL237" s="4"/>
      <c r="AM237" s="4"/>
      <c r="AN237" s="4"/>
      <c r="AO237" s="4"/>
      <c r="AP237" s="4"/>
      <c r="AQ237" s="4"/>
      <c r="AR237" s="4"/>
      <c r="AS237" s="4"/>
      <c r="AT237" s="5"/>
      <c r="AU237" s="5"/>
      <c r="AV237" s="5"/>
      <c r="AW237" s="5"/>
      <c r="AX237" s="5"/>
      <c r="AY237" s="5"/>
      <c r="AZ237" s="5"/>
      <c r="BA237" s="5"/>
      <c r="BB237" s="5"/>
      <c r="BC237" s="5"/>
      <c r="BD237" s="5"/>
      <c r="BE237" s="4"/>
    </row>
    <row r="238" spans="1:57" ht="12.75" customHeight="1">
      <c r="A238" s="1"/>
      <c r="B238" s="1"/>
      <c r="C238" s="1"/>
      <c r="D238" s="1"/>
      <c r="E238" s="1"/>
      <c r="F238" s="156"/>
      <c r="G238" s="157"/>
      <c r="H238" s="158"/>
      <c r="I238" s="139"/>
      <c r="J238" s="138"/>
      <c r="K238" s="139"/>
      <c r="L238" s="138"/>
      <c r="M238" s="138"/>
      <c r="N238" s="139"/>
      <c r="O238" s="139"/>
      <c r="P238" s="139"/>
      <c r="Q238" s="139"/>
      <c r="R238" s="139"/>
      <c r="S238" s="139"/>
      <c r="T238" s="140"/>
      <c r="U238" s="140"/>
      <c r="V238" s="140"/>
      <c r="W238" s="140"/>
      <c r="X238" s="140"/>
      <c r="Y238" s="141"/>
      <c r="Z238" s="141"/>
      <c r="AA238" s="141"/>
      <c r="AB238" s="141"/>
      <c r="AC238" s="4"/>
      <c r="AD238" s="4"/>
      <c r="AE238" s="4"/>
      <c r="AF238" s="4"/>
      <c r="AG238" s="4"/>
      <c r="AH238" s="4"/>
      <c r="AI238" s="4"/>
      <c r="AJ238" s="4"/>
      <c r="AK238" s="4"/>
      <c r="AL238" s="4"/>
      <c r="AM238" s="4"/>
      <c r="AN238" s="4"/>
      <c r="AO238" s="4"/>
      <c r="AP238" s="4"/>
      <c r="AQ238" s="4"/>
      <c r="AR238" s="4"/>
      <c r="AS238" s="4"/>
      <c r="AT238" s="5"/>
      <c r="AU238" s="5"/>
      <c r="AV238" s="5"/>
      <c r="AW238" s="5"/>
      <c r="AX238" s="5"/>
      <c r="AY238" s="5"/>
      <c r="AZ238" s="5"/>
      <c r="BA238" s="5"/>
      <c r="BB238" s="5"/>
      <c r="BC238" s="5"/>
      <c r="BD238" s="5"/>
      <c r="BE238" s="4"/>
    </row>
    <row r="239" spans="1:57" ht="12.75" customHeight="1">
      <c r="A239" s="1"/>
      <c r="B239" s="1"/>
      <c r="C239" s="1"/>
      <c r="D239" s="1"/>
      <c r="E239" s="1"/>
      <c r="F239" s="156"/>
      <c r="G239" s="157"/>
      <c r="H239" s="158"/>
      <c r="I239" s="139"/>
      <c r="J239" s="138"/>
      <c r="K239" s="139"/>
      <c r="L239" s="138"/>
      <c r="M239" s="138"/>
      <c r="N239" s="139"/>
      <c r="O239" s="139"/>
      <c r="P239" s="139"/>
      <c r="Q239" s="139"/>
      <c r="R239" s="139"/>
      <c r="S239" s="139"/>
      <c r="T239" s="140"/>
      <c r="U239" s="140"/>
      <c r="V239" s="140"/>
      <c r="W239" s="140"/>
      <c r="X239" s="140"/>
      <c r="Y239" s="141"/>
      <c r="Z239" s="141"/>
      <c r="AA239" s="141"/>
      <c r="AB239" s="141"/>
      <c r="AC239" s="4"/>
      <c r="AD239" s="4"/>
      <c r="AE239" s="4"/>
      <c r="AF239" s="4"/>
      <c r="AG239" s="4"/>
      <c r="AH239" s="4"/>
      <c r="AI239" s="4"/>
      <c r="AJ239" s="4"/>
      <c r="AK239" s="4"/>
      <c r="AL239" s="4"/>
      <c r="AM239" s="4"/>
      <c r="AN239" s="4"/>
      <c r="AO239" s="4"/>
      <c r="AP239" s="4"/>
      <c r="AQ239" s="4"/>
      <c r="AR239" s="4"/>
      <c r="AS239" s="4"/>
      <c r="AT239" s="5"/>
      <c r="AU239" s="5"/>
      <c r="AV239" s="5"/>
      <c r="AW239" s="5"/>
      <c r="AX239" s="5"/>
      <c r="AY239" s="5"/>
      <c r="AZ239" s="5"/>
      <c r="BA239" s="5"/>
      <c r="BB239" s="5"/>
      <c r="BC239" s="5"/>
      <c r="BD239" s="5"/>
      <c r="BE239" s="4"/>
    </row>
    <row r="240" spans="1:57" ht="12.75" customHeight="1">
      <c r="A240" s="1"/>
      <c r="B240" s="1"/>
      <c r="C240" s="1"/>
      <c r="D240" s="1"/>
      <c r="E240" s="1"/>
      <c r="F240" s="156"/>
      <c r="G240" s="157"/>
      <c r="H240" s="158"/>
      <c r="I240" s="139"/>
      <c r="J240" s="138"/>
      <c r="K240" s="139"/>
      <c r="L240" s="138"/>
      <c r="M240" s="138"/>
      <c r="N240" s="139"/>
      <c r="O240" s="139"/>
      <c r="P240" s="139"/>
      <c r="Q240" s="139"/>
      <c r="R240" s="139"/>
      <c r="S240" s="139"/>
      <c r="T240" s="140"/>
      <c r="U240" s="140"/>
      <c r="V240" s="140"/>
      <c r="W240" s="140"/>
      <c r="X240" s="140"/>
      <c r="Y240" s="141"/>
      <c r="Z240" s="141"/>
      <c r="AA240" s="141"/>
      <c r="AB240" s="141"/>
      <c r="AC240" s="4"/>
      <c r="AD240" s="4"/>
      <c r="AE240" s="4"/>
      <c r="AF240" s="4"/>
      <c r="AG240" s="4"/>
      <c r="AH240" s="4"/>
      <c r="AI240" s="4"/>
      <c r="AJ240" s="4"/>
      <c r="AK240" s="4"/>
      <c r="AL240" s="4"/>
      <c r="AM240" s="4"/>
      <c r="AN240" s="4"/>
      <c r="AO240" s="4"/>
      <c r="AP240" s="4"/>
      <c r="AQ240" s="4"/>
      <c r="AR240" s="4"/>
      <c r="AS240" s="4"/>
      <c r="AT240" s="5"/>
      <c r="AU240" s="5"/>
      <c r="AV240" s="5"/>
      <c r="AW240" s="5"/>
      <c r="AX240" s="5"/>
      <c r="AY240" s="5"/>
      <c r="AZ240" s="5"/>
      <c r="BA240" s="5"/>
      <c r="BB240" s="5"/>
      <c r="BC240" s="5"/>
      <c r="BD240" s="5"/>
      <c r="BE240" s="4"/>
    </row>
    <row r="241" spans="1:57" ht="12.75" customHeight="1">
      <c r="A241" s="1"/>
      <c r="B241" s="1"/>
      <c r="C241" s="1"/>
      <c r="D241" s="1"/>
      <c r="E241" s="1"/>
      <c r="F241" s="156"/>
      <c r="G241" s="157"/>
      <c r="H241" s="158"/>
      <c r="I241" s="139"/>
      <c r="J241" s="138"/>
      <c r="K241" s="139"/>
      <c r="L241" s="138"/>
      <c r="M241" s="138"/>
      <c r="N241" s="139"/>
      <c r="O241" s="139"/>
      <c r="P241" s="139"/>
      <c r="Q241" s="139"/>
      <c r="R241" s="139"/>
      <c r="S241" s="139"/>
      <c r="T241" s="140"/>
      <c r="U241" s="140"/>
      <c r="V241" s="140"/>
      <c r="W241" s="140"/>
      <c r="X241" s="140"/>
      <c r="Y241" s="141"/>
      <c r="Z241" s="141"/>
      <c r="AA241" s="141"/>
      <c r="AB241" s="141"/>
      <c r="AC241" s="4"/>
      <c r="AD241" s="4"/>
      <c r="AE241" s="4"/>
      <c r="AF241" s="4"/>
      <c r="AG241" s="4"/>
      <c r="AH241" s="4"/>
      <c r="AI241" s="4"/>
      <c r="AJ241" s="4"/>
      <c r="AK241" s="4"/>
      <c r="AL241" s="4"/>
      <c r="AM241" s="4"/>
      <c r="AN241" s="4"/>
      <c r="AO241" s="4"/>
      <c r="AP241" s="4"/>
      <c r="AQ241" s="4"/>
      <c r="AR241" s="4"/>
      <c r="AS241" s="4"/>
      <c r="AT241" s="5"/>
      <c r="AU241" s="5"/>
      <c r="AV241" s="5"/>
      <c r="AW241" s="5"/>
      <c r="AX241" s="5"/>
      <c r="AY241" s="5"/>
      <c r="AZ241" s="5"/>
      <c r="BA241" s="5"/>
      <c r="BB241" s="5"/>
      <c r="BC241" s="5"/>
      <c r="BD241" s="5"/>
      <c r="BE241" s="4"/>
    </row>
    <row r="242" spans="1:57" ht="12.75" customHeight="1">
      <c r="A242" s="1"/>
      <c r="B242" s="1"/>
      <c r="C242" s="1"/>
      <c r="D242" s="1"/>
      <c r="E242" s="1"/>
      <c r="F242" s="156"/>
      <c r="G242" s="157"/>
      <c r="H242" s="158"/>
      <c r="I242" s="139"/>
      <c r="J242" s="138"/>
      <c r="K242" s="139"/>
      <c r="L242" s="138"/>
      <c r="M242" s="138"/>
      <c r="N242" s="139"/>
      <c r="O242" s="139"/>
      <c r="P242" s="139"/>
      <c r="Q242" s="139"/>
      <c r="R242" s="139"/>
      <c r="S242" s="139"/>
      <c r="T242" s="140"/>
      <c r="U242" s="140"/>
      <c r="V242" s="140"/>
      <c r="W242" s="140"/>
      <c r="X242" s="140"/>
      <c r="Y242" s="141"/>
      <c r="Z242" s="141"/>
      <c r="AA242" s="141"/>
      <c r="AB242" s="141"/>
      <c r="AC242" s="4"/>
      <c r="AD242" s="4"/>
      <c r="AE242" s="4"/>
      <c r="AF242" s="4"/>
      <c r="AG242" s="4"/>
      <c r="AH242" s="4"/>
      <c r="AI242" s="4"/>
      <c r="AJ242" s="4"/>
      <c r="AK242" s="4"/>
      <c r="AL242" s="4"/>
      <c r="AM242" s="4"/>
      <c r="AN242" s="4"/>
      <c r="AO242" s="4"/>
      <c r="AP242" s="4"/>
      <c r="AQ242" s="4"/>
      <c r="AR242" s="4"/>
      <c r="AS242" s="4"/>
      <c r="AT242" s="5"/>
      <c r="AU242" s="5"/>
      <c r="AV242" s="5"/>
      <c r="AW242" s="5"/>
      <c r="AX242" s="5"/>
      <c r="AY242" s="5"/>
      <c r="AZ242" s="5"/>
      <c r="BA242" s="5"/>
      <c r="BB242" s="5"/>
      <c r="BC242" s="5"/>
      <c r="BD242" s="5"/>
      <c r="BE242" s="4"/>
    </row>
    <row r="243" spans="1:57" ht="12.75" customHeight="1">
      <c r="A243" s="1"/>
      <c r="B243" s="1"/>
      <c r="C243" s="1"/>
      <c r="D243" s="1"/>
      <c r="E243" s="1"/>
      <c r="F243" s="156"/>
      <c r="G243" s="157"/>
      <c r="H243" s="158"/>
      <c r="I243" s="139"/>
      <c r="J243" s="138"/>
      <c r="K243" s="139"/>
      <c r="L243" s="138"/>
      <c r="M243" s="138"/>
      <c r="N243" s="139"/>
      <c r="O243" s="139"/>
      <c r="P243" s="139"/>
      <c r="Q243" s="139"/>
      <c r="R243" s="139"/>
      <c r="S243" s="139"/>
      <c r="T243" s="140"/>
      <c r="U243" s="140"/>
      <c r="V243" s="140"/>
      <c r="W243" s="140"/>
      <c r="X243" s="140"/>
      <c r="Y243" s="141"/>
      <c r="Z243" s="141"/>
      <c r="AA243" s="141"/>
      <c r="AB243" s="141"/>
      <c r="AC243" s="4"/>
      <c r="AD243" s="4"/>
      <c r="AE243" s="4"/>
      <c r="AF243" s="4"/>
      <c r="AG243" s="4"/>
      <c r="AH243" s="4"/>
      <c r="AI243" s="4"/>
      <c r="AJ243" s="4"/>
      <c r="AK243" s="4"/>
      <c r="AL243" s="4"/>
      <c r="AM243" s="4"/>
      <c r="AN243" s="4"/>
      <c r="AO243" s="4"/>
      <c r="AP243" s="4"/>
      <c r="AQ243" s="4"/>
      <c r="AR243" s="4"/>
      <c r="AS243" s="4"/>
      <c r="AT243" s="5"/>
      <c r="AU243" s="5"/>
      <c r="AV243" s="5"/>
      <c r="AW243" s="5"/>
      <c r="AX243" s="5"/>
      <c r="AY243" s="5"/>
      <c r="AZ243" s="5"/>
      <c r="BA243" s="5"/>
      <c r="BB243" s="5"/>
      <c r="BC243" s="5"/>
      <c r="BD243" s="5"/>
      <c r="BE243" s="4"/>
    </row>
    <row r="244" spans="1:57" ht="12.75" customHeight="1">
      <c r="A244" s="1"/>
      <c r="B244" s="1"/>
      <c r="C244" s="1"/>
      <c r="D244" s="1"/>
      <c r="E244" s="1"/>
      <c r="F244" s="156"/>
      <c r="G244" s="157"/>
      <c r="H244" s="158"/>
      <c r="I244" s="139"/>
      <c r="J244" s="138"/>
      <c r="K244" s="139"/>
      <c r="L244" s="138"/>
      <c r="M244" s="138"/>
      <c r="N244" s="139"/>
      <c r="O244" s="139"/>
      <c r="P244" s="139"/>
      <c r="Q244" s="139"/>
      <c r="R244" s="139"/>
      <c r="S244" s="139"/>
      <c r="T244" s="140"/>
      <c r="U244" s="140"/>
      <c r="V244" s="140"/>
      <c r="W244" s="140"/>
      <c r="X244" s="140"/>
      <c r="Y244" s="141"/>
      <c r="Z244" s="141"/>
      <c r="AA244" s="141"/>
      <c r="AB244" s="141"/>
      <c r="AC244" s="4"/>
      <c r="AD244" s="4"/>
      <c r="AE244" s="4"/>
      <c r="AF244" s="4"/>
      <c r="AG244" s="4"/>
      <c r="AH244" s="4"/>
      <c r="AI244" s="4"/>
      <c r="AJ244" s="4"/>
      <c r="AK244" s="4"/>
      <c r="AL244" s="4"/>
      <c r="AM244" s="4"/>
      <c r="AN244" s="4"/>
      <c r="AO244" s="4"/>
      <c r="AP244" s="4"/>
      <c r="AQ244" s="4"/>
      <c r="AR244" s="4"/>
      <c r="AS244" s="4"/>
      <c r="AT244" s="5"/>
      <c r="AU244" s="5"/>
      <c r="AV244" s="5"/>
      <c r="AW244" s="5"/>
      <c r="AX244" s="5"/>
      <c r="AY244" s="5"/>
      <c r="AZ244" s="5"/>
      <c r="BA244" s="5"/>
      <c r="BB244" s="5"/>
      <c r="BC244" s="5"/>
      <c r="BD244" s="5"/>
      <c r="BE244" s="4"/>
    </row>
    <row r="245" spans="1:57" ht="12.75" customHeight="1">
      <c r="A245" s="1"/>
      <c r="B245" s="1"/>
      <c r="C245" s="1"/>
      <c r="D245" s="1"/>
      <c r="E245" s="1"/>
      <c r="F245" s="156"/>
      <c r="G245" s="157"/>
      <c r="H245" s="158"/>
      <c r="I245" s="139"/>
      <c r="J245" s="138"/>
      <c r="K245" s="139"/>
      <c r="L245" s="138"/>
      <c r="M245" s="138"/>
      <c r="N245" s="139"/>
      <c r="O245" s="139"/>
      <c r="P245" s="139"/>
      <c r="Q245" s="139"/>
      <c r="R245" s="139"/>
      <c r="S245" s="139"/>
      <c r="T245" s="140"/>
      <c r="U245" s="140"/>
      <c r="V245" s="140"/>
      <c r="W245" s="140"/>
      <c r="X245" s="140"/>
      <c r="Y245" s="141"/>
      <c r="Z245" s="141"/>
      <c r="AA245" s="141"/>
      <c r="AB245" s="141"/>
      <c r="AC245" s="4"/>
      <c r="AD245" s="4"/>
      <c r="AE245" s="4"/>
      <c r="AF245" s="4"/>
      <c r="AG245" s="4"/>
      <c r="AH245" s="4"/>
      <c r="AI245" s="4"/>
      <c r="AJ245" s="4"/>
      <c r="AK245" s="4"/>
      <c r="AL245" s="4"/>
      <c r="AM245" s="4"/>
      <c r="AN245" s="4"/>
      <c r="AO245" s="4"/>
      <c r="AP245" s="4"/>
      <c r="AQ245" s="4"/>
      <c r="AR245" s="4"/>
      <c r="AS245" s="4"/>
      <c r="AT245" s="5"/>
      <c r="AU245" s="5"/>
      <c r="AV245" s="5"/>
      <c r="AW245" s="5"/>
      <c r="AX245" s="5"/>
      <c r="AY245" s="5"/>
      <c r="AZ245" s="5"/>
      <c r="BA245" s="5"/>
      <c r="BB245" s="5"/>
      <c r="BC245" s="5"/>
      <c r="BD245" s="5"/>
      <c r="BE245" s="4"/>
    </row>
    <row r="246" spans="1:57" ht="12.75" customHeight="1">
      <c r="A246" s="1"/>
      <c r="B246" s="1"/>
      <c r="C246" s="1"/>
      <c r="D246" s="1"/>
      <c r="E246" s="1"/>
      <c r="F246" s="156"/>
      <c r="G246" s="157"/>
      <c r="H246" s="158"/>
      <c r="I246" s="139"/>
      <c r="J246" s="138"/>
      <c r="K246" s="139"/>
      <c r="L246" s="138"/>
      <c r="M246" s="138"/>
      <c r="N246" s="139"/>
      <c r="O246" s="139"/>
      <c r="P246" s="139"/>
      <c r="Q246" s="139"/>
      <c r="R246" s="139"/>
      <c r="S246" s="139"/>
      <c r="T246" s="140"/>
      <c r="U246" s="140"/>
      <c r="V246" s="140"/>
      <c r="W246" s="140"/>
      <c r="X246" s="140"/>
      <c r="Y246" s="141"/>
      <c r="Z246" s="141"/>
      <c r="AA246" s="141"/>
      <c r="AB246" s="141"/>
      <c r="AC246" s="4"/>
      <c r="AD246" s="4"/>
      <c r="AE246" s="4"/>
      <c r="AF246" s="4"/>
      <c r="AG246" s="4"/>
      <c r="AH246" s="4"/>
      <c r="AI246" s="4"/>
      <c r="AJ246" s="4"/>
      <c r="AK246" s="4"/>
      <c r="AL246" s="4"/>
      <c r="AM246" s="4"/>
      <c r="AN246" s="4"/>
      <c r="AO246" s="4"/>
      <c r="AP246" s="4"/>
      <c r="AQ246" s="4"/>
      <c r="AR246" s="4"/>
      <c r="AS246" s="4"/>
      <c r="AT246" s="5"/>
      <c r="AU246" s="5"/>
      <c r="AV246" s="5"/>
      <c r="AW246" s="5"/>
      <c r="AX246" s="5"/>
      <c r="AY246" s="5"/>
      <c r="AZ246" s="5"/>
      <c r="BA246" s="5"/>
      <c r="BB246" s="5"/>
      <c r="BC246" s="5"/>
      <c r="BD246" s="5"/>
      <c r="BE246" s="4"/>
    </row>
    <row r="247" spans="1:57" ht="12.75" customHeight="1">
      <c r="A247" s="1"/>
      <c r="B247" s="1"/>
      <c r="C247" s="1"/>
      <c r="D247" s="1"/>
      <c r="E247" s="1"/>
      <c r="F247" s="156"/>
      <c r="G247" s="157"/>
      <c r="H247" s="158"/>
      <c r="I247" s="139"/>
      <c r="J247" s="138"/>
      <c r="K247" s="139"/>
      <c r="L247" s="138"/>
      <c r="M247" s="138"/>
      <c r="N247" s="139"/>
      <c r="O247" s="139"/>
      <c r="P247" s="139"/>
      <c r="Q247" s="139"/>
      <c r="R247" s="139"/>
      <c r="S247" s="139"/>
      <c r="T247" s="140"/>
      <c r="U247" s="140"/>
      <c r="V247" s="140"/>
      <c r="W247" s="140"/>
      <c r="X247" s="140"/>
      <c r="Y247" s="141"/>
      <c r="Z247" s="141"/>
      <c r="AA247" s="141"/>
      <c r="AB247" s="141"/>
      <c r="AC247" s="4"/>
      <c r="AD247" s="4"/>
      <c r="AE247" s="4"/>
      <c r="AF247" s="4"/>
      <c r="AG247" s="4"/>
      <c r="AH247" s="4"/>
      <c r="AI247" s="4"/>
      <c r="AJ247" s="4"/>
      <c r="AK247" s="4"/>
      <c r="AL247" s="4"/>
      <c r="AM247" s="4"/>
      <c r="AN247" s="4"/>
      <c r="AO247" s="4"/>
      <c r="AP247" s="4"/>
      <c r="AQ247" s="4"/>
      <c r="AR247" s="4"/>
      <c r="AS247" s="4"/>
      <c r="AT247" s="5"/>
      <c r="AU247" s="5"/>
      <c r="AV247" s="5"/>
      <c r="AW247" s="5"/>
      <c r="AX247" s="5"/>
      <c r="AY247" s="5"/>
      <c r="AZ247" s="5"/>
      <c r="BA247" s="5"/>
      <c r="BB247" s="5"/>
      <c r="BC247" s="5"/>
      <c r="BD247" s="5"/>
      <c r="BE247" s="4"/>
    </row>
    <row r="248" spans="1:57" ht="12.75" customHeight="1">
      <c r="A248" s="1"/>
      <c r="B248" s="1"/>
      <c r="C248" s="1"/>
      <c r="D248" s="1"/>
      <c r="E248" s="1"/>
      <c r="F248" s="156"/>
      <c r="G248" s="157"/>
      <c r="H248" s="158"/>
      <c r="I248" s="139"/>
      <c r="J248" s="138"/>
      <c r="K248" s="139"/>
      <c r="L248" s="138"/>
      <c r="M248" s="138"/>
      <c r="N248" s="139"/>
      <c r="O248" s="139"/>
      <c r="P248" s="139"/>
      <c r="Q248" s="139"/>
      <c r="R248" s="139"/>
      <c r="S248" s="139"/>
      <c r="T248" s="140"/>
      <c r="U248" s="140"/>
      <c r="V248" s="140"/>
      <c r="W248" s="140"/>
      <c r="X248" s="140"/>
      <c r="Y248" s="141"/>
      <c r="Z248" s="141"/>
      <c r="AA248" s="141"/>
      <c r="AB248" s="141"/>
      <c r="AC248" s="4"/>
      <c r="AD248" s="4"/>
      <c r="AE248" s="4"/>
      <c r="AF248" s="4"/>
      <c r="AG248" s="4"/>
      <c r="AH248" s="4"/>
      <c r="AI248" s="4"/>
      <c r="AJ248" s="4"/>
      <c r="AK248" s="4"/>
      <c r="AL248" s="4"/>
      <c r="AM248" s="4"/>
      <c r="AN248" s="4"/>
      <c r="AO248" s="4"/>
      <c r="AP248" s="4"/>
      <c r="AQ248" s="4"/>
      <c r="AR248" s="4"/>
      <c r="AS248" s="4"/>
      <c r="AT248" s="5"/>
      <c r="AU248" s="5"/>
      <c r="AV248" s="5"/>
      <c r="AW248" s="5"/>
      <c r="AX248" s="5"/>
      <c r="AY248" s="5"/>
      <c r="AZ248" s="5"/>
      <c r="BA248" s="5"/>
      <c r="BB248" s="5"/>
      <c r="BC248" s="5"/>
      <c r="BD248" s="5"/>
      <c r="BE248" s="4"/>
    </row>
    <row r="249" spans="1:57" ht="12.75" customHeight="1">
      <c r="A249" s="1"/>
      <c r="B249" s="1"/>
      <c r="C249" s="1"/>
      <c r="D249" s="1"/>
      <c r="E249" s="1"/>
      <c r="F249" s="156"/>
      <c r="G249" s="157"/>
      <c r="H249" s="158"/>
      <c r="I249" s="139"/>
      <c r="J249" s="138"/>
      <c r="K249" s="139"/>
      <c r="L249" s="138"/>
      <c r="M249" s="138"/>
      <c r="N249" s="139"/>
      <c r="O249" s="139"/>
      <c r="P249" s="139"/>
      <c r="Q249" s="139"/>
      <c r="R249" s="139"/>
      <c r="S249" s="139"/>
      <c r="T249" s="140"/>
      <c r="U249" s="140"/>
      <c r="V249" s="140"/>
      <c r="W249" s="140"/>
      <c r="X249" s="140"/>
      <c r="Y249" s="141"/>
      <c r="Z249" s="141"/>
      <c r="AA249" s="141"/>
      <c r="AB249" s="141"/>
      <c r="AC249" s="4"/>
      <c r="AD249" s="4"/>
      <c r="AE249" s="4"/>
      <c r="AF249" s="4"/>
      <c r="AG249" s="4"/>
      <c r="AH249" s="4"/>
      <c r="AI249" s="4"/>
      <c r="AJ249" s="4"/>
      <c r="AK249" s="4"/>
      <c r="AL249" s="4"/>
      <c r="AM249" s="4"/>
      <c r="AN249" s="4"/>
      <c r="AO249" s="4"/>
      <c r="AP249" s="4"/>
      <c r="AQ249" s="4"/>
      <c r="AR249" s="4"/>
      <c r="AS249" s="4"/>
      <c r="AT249" s="5"/>
      <c r="AU249" s="5"/>
      <c r="AV249" s="5"/>
      <c r="AW249" s="5"/>
      <c r="AX249" s="5"/>
      <c r="AY249" s="5"/>
      <c r="AZ249" s="5"/>
      <c r="BA249" s="5"/>
      <c r="BB249" s="5"/>
      <c r="BC249" s="5"/>
      <c r="BD249" s="5"/>
      <c r="BE249" s="4"/>
    </row>
    <row r="250" spans="1:57" ht="12.75" customHeight="1">
      <c r="A250" s="1"/>
      <c r="B250" s="1"/>
      <c r="C250" s="1"/>
      <c r="D250" s="1"/>
      <c r="E250" s="1"/>
      <c r="F250" s="156"/>
      <c r="G250" s="157"/>
      <c r="H250" s="158"/>
      <c r="I250" s="139"/>
      <c r="J250" s="138"/>
      <c r="K250" s="139"/>
      <c r="L250" s="138"/>
      <c r="M250" s="138"/>
      <c r="N250" s="139"/>
      <c r="O250" s="139"/>
      <c r="P250" s="139"/>
      <c r="Q250" s="139"/>
      <c r="R250" s="139"/>
      <c r="S250" s="139"/>
      <c r="T250" s="140"/>
      <c r="U250" s="140"/>
      <c r="V250" s="140"/>
      <c r="W250" s="140"/>
      <c r="X250" s="140"/>
      <c r="Y250" s="141"/>
      <c r="Z250" s="141"/>
      <c r="AA250" s="141"/>
      <c r="AB250" s="141"/>
      <c r="AC250" s="4"/>
      <c r="AD250" s="4"/>
      <c r="AE250" s="4"/>
      <c r="AF250" s="4"/>
      <c r="AG250" s="4"/>
      <c r="AH250" s="4"/>
      <c r="AI250" s="4"/>
      <c r="AJ250" s="4"/>
      <c r="AK250" s="4"/>
      <c r="AL250" s="4"/>
      <c r="AM250" s="4"/>
      <c r="AN250" s="4"/>
      <c r="AO250" s="4"/>
      <c r="AP250" s="4"/>
      <c r="AQ250" s="4"/>
      <c r="AR250" s="4"/>
      <c r="AS250" s="4"/>
      <c r="AT250" s="5"/>
      <c r="AU250" s="5"/>
      <c r="AV250" s="5"/>
      <c r="AW250" s="5"/>
      <c r="AX250" s="5"/>
      <c r="AY250" s="5"/>
      <c r="AZ250" s="5"/>
      <c r="BA250" s="5"/>
      <c r="BB250" s="5"/>
      <c r="BC250" s="5"/>
      <c r="BD250" s="5"/>
      <c r="BE250" s="4"/>
    </row>
    <row r="251" spans="1:57" ht="12.75" customHeight="1">
      <c r="A251" s="1"/>
      <c r="B251" s="1"/>
      <c r="C251" s="1"/>
      <c r="D251" s="1"/>
      <c r="E251" s="1"/>
      <c r="F251" s="156"/>
      <c r="G251" s="157"/>
      <c r="H251" s="158"/>
      <c r="I251" s="139"/>
      <c r="J251" s="138"/>
      <c r="K251" s="139"/>
      <c r="L251" s="138"/>
      <c r="M251" s="138"/>
      <c r="N251" s="139"/>
      <c r="O251" s="139"/>
      <c r="P251" s="139"/>
      <c r="Q251" s="139"/>
      <c r="R251" s="139"/>
      <c r="S251" s="139"/>
      <c r="T251" s="140"/>
      <c r="U251" s="140"/>
      <c r="V251" s="140"/>
      <c r="W251" s="140"/>
      <c r="X251" s="140"/>
      <c r="Y251" s="141"/>
      <c r="Z251" s="141"/>
      <c r="AA251" s="141"/>
      <c r="AB251" s="141"/>
      <c r="AC251" s="4"/>
      <c r="AD251" s="4"/>
      <c r="AE251" s="4"/>
      <c r="AF251" s="4"/>
      <c r="AG251" s="4"/>
      <c r="AH251" s="4"/>
      <c r="AI251" s="4"/>
      <c r="AJ251" s="4"/>
      <c r="AK251" s="4"/>
      <c r="AL251" s="4"/>
      <c r="AM251" s="4"/>
      <c r="AN251" s="4"/>
      <c r="AO251" s="4"/>
      <c r="AP251" s="4"/>
      <c r="AQ251" s="4"/>
      <c r="AR251" s="4"/>
      <c r="AS251" s="4"/>
      <c r="AT251" s="5"/>
      <c r="AU251" s="5"/>
      <c r="AV251" s="5"/>
      <c r="AW251" s="5"/>
      <c r="AX251" s="5"/>
      <c r="AY251" s="5"/>
      <c r="AZ251" s="5"/>
      <c r="BA251" s="5"/>
      <c r="BB251" s="5"/>
      <c r="BC251" s="5"/>
      <c r="BD251" s="5"/>
      <c r="BE251" s="4"/>
    </row>
    <row r="252" spans="1:57" ht="12.75" customHeight="1">
      <c r="A252" s="1"/>
      <c r="B252" s="1"/>
      <c r="C252" s="1"/>
      <c r="D252" s="1"/>
      <c r="E252" s="1"/>
      <c r="F252" s="156"/>
      <c r="G252" s="157"/>
      <c r="H252" s="158"/>
      <c r="I252" s="139"/>
      <c r="J252" s="138"/>
      <c r="K252" s="139"/>
      <c r="L252" s="138"/>
      <c r="M252" s="138"/>
      <c r="N252" s="139"/>
      <c r="O252" s="139"/>
      <c r="P252" s="139"/>
      <c r="Q252" s="139"/>
      <c r="R252" s="139"/>
      <c r="S252" s="139"/>
      <c r="T252" s="140"/>
      <c r="U252" s="140"/>
      <c r="V252" s="140"/>
      <c r="W252" s="140"/>
      <c r="X252" s="140"/>
      <c r="Y252" s="141"/>
      <c r="Z252" s="141"/>
      <c r="AA252" s="141"/>
      <c r="AB252" s="141"/>
      <c r="AC252" s="4"/>
      <c r="AD252" s="4"/>
      <c r="AE252" s="4"/>
      <c r="AF252" s="4"/>
      <c r="AG252" s="4"/>
      <c r="AH252" s="4"/>
      <c r="AI252" s="4"/>
      <c r="AJ252" s="4"/>
      <c r="AK252" s="4"/>
      <c r="AL252" s="4"/>
      <c r="AM252" s="4"/>
      <c r="AN252" s="4"/>
      <c r="AO252" s="4"/>
      <c r="AP252" s="4"/>
      <c r="AQ252" s="4"/>
      <c r="AR252" s="4"/>
      <c r="AS252" s="4"/>
      <c r="AT252" s="5"/>
      <c r="AU252" s="5"/>
      <c r="AV252" s="5"/>
      <c r="AW252" s="5"/>
      <c r="AX252" s="5"/>
      <c r="AY252" s="5"/>
      <c r="AZ252" s="5"/>
      <c r="BA252" s="5"/>
      <c r="BB252" s="5"/>
      <c r="BC252" s="5"/>
      <c r="BD252" s="5"/>
      <c r="BE252" s="4"/>
    </row>
    <row r="253" spans="1:57" ht="12.75" customHeight="1">
      <c r="A253" s="1"/>
      <c r="B253" s="1"/>
      <c r="C253" s="1"/>
      <c r="D253" s="1"/>
      <c r="E253" s="1"/>
      <c r="F253" s="156"/>
      <c r="G253" s="157"/>
      <c r="H253" s="158"/>
      <c r="I253" s="139"/>
      <c r="J253" s="138"/>
      <c r="K253" s="139"/>
      <c r="L253" s="138"/>
      <c r="M253" s="138"/>
      <c r="N253" s="139"/>
      <c r="O253" s="139"/>
      <c r="P253" s="139"/>
      <c r="Q253" s="139"/>
      <c r="R253" s="139"/>
      <c r="S253" s="139"/>
      <c r="T253" s="140"/>
      <c r="U253" s="140"/>
      <c r="V253" s="140"/>
      <c r="W253" s="140"/>
      <c r="X253" s="140"/>
      <c r="Y253" s="141"/>
      <c r="Z253" s="141"/>
      <c r="AA253" s="141"/>
      <c r="AB253" s="141"/>
      <c r="AC253" s="4"/>
      <c r="AD253" s="4"/>
      <c r="AE253" s="4"/>
      <c r="AF253" s="4"/>
      <c r="AG253" s="4"/>
      <c r="AH253" s="4"/>
      <c r="AI253" s="4"/>
      <c r="AJ253" s="4"/>
      <c r="AK253" s="4"/>
      <c r="AL253" s="4"/>
      <c r="AM253" s="4"/>
      <c r="AN253" s="4"/>
      <c r="AO253" s="4"/>
      <c r="AP253" s="4"/>
      <c r="AQ253" s="4"/>
      <c r="AR253" s="4"/>
      <c r="AS253" s="4"/>
      <c r="AT253" s="5"/>
      <c r="AU253" s="5"/>
      <c r="AV253" s="5"/>
      <c r="AW253" s="5"/>
      <c r="AX253" s="5"/>
      <c r="AY253" s="5"/>
      <c r="AZ253" s="5"/>
      <c r="BA253" s="5"/>
      <c r="BB253" s="5"/>
      <c r="BC253" s="5"/>
      <c r="BD253" s="5"/>
      <c r="BE253" s="4"/>
    </row>
    <row r="254" spans="1:57" ht="12.75" customHeight="1">
      <c r="A254" s="1"/>
      <c r="B254" s="1"/>
      <c r="C254" s="1"/>
      <c r="D254" s="1"/>
      <c r="E254" s="1"/>
      <c r="F254" s="156"/>
      <c r="G254" s="157"/>
      <c r="H254" s="158"/>
      <c r="I254" s="139"/>
      <c r="J254" s="138"/>
      <c r="K254" s="139"/>
      <c r="L254" s="138"/>
      <c r="M254" s="138"/>
      <c r="N254" s="139"/>
      <c r="O254" s="139"/>
      <c r="P254" s="139"/>
      <c r="Q254" s="139"/>
      <c r="R254" s="139"/>
      <c r="S254" s="139"/>
      <c r="T254" s="140"/>
      <c r="U254" s="140"/>
      <c r="V254" s="140"/>
      <c r="W254" s="140"/>
      <c r="X254" s="140"/>
      <c r="Y254" s="141"/>
      <c r="Z254" s="141"/>
      <c r="AA254" s="141"/>
      <c r="AB254" s="141"/>
      <c r="AC254" s="4"/>
      <c r="AD254" s="4"/>
      <c r="AE254" s="4"/>
      <c r="AF254" s="4"/>
      <c r="AG254" s="4"/>
      <c r="AH254" s="4"/>
      <c r="AI254" s="4"/>
      <c r="AJ254" s="4"/>
      <c r="AK254" s="4"/>
      <c r="AL254" s="4"/>
      <c r="AM254" s="4"/>
      <c r="AN254" s="4"/>
      <c r="AO254" s="4"/>
      <c r="AP254" s="4"/>
      <c r="AQ254" s="4"/>
      <c r="AR254" s="4"/>
      <c r="AS254" s="4"/>
      <c r="AT254" s="5"/>
      <c r="AU254" s="5"/>
      <c r="AV254" s="5"/>
      <c r="AW254" s="5"/>
      <c r="AX254" s="5"/>
      <c r="AY254" s="5"/>
      <c r="AZ254" s="5"/>
      <c r="BA254" s="5"/>
      <c r="BB254" s="5"/>
      <c r="BC254" s="5"/>
      <c r="BD254" s="5"/>
      <c r="BE254" s="4"/>
    </row>
    <row r="255" spans="1:57" ht="12.75" customHeight="1">
      <c r="A255" s="1"/>
      <c r="B255" s="1"/>
      <c r="C255" s="1"/>
      <c r="D255" s="1"/>
      <c r="E255" s="1"/>
      <c r="F255" s="156"/>
      <c r="G255" s="157"/>
      <c r="H255" s="158"/>
      <c r="I255" s="139"/>
      <c r="J255" s="138"/>
      <c r="K255" s="139"/>
      <c r="L255" s="138"/>
      <c r="M255" s="138"/>
      <c r="N255" s="139"/>
      <c r="O255" s="139"/>
      <c r="P255" s="139"/>
      <c r="Q255" s="139"/>
      <c r="R255" s="139"/>
      <c r="S255" s="139"/>
      <c r="T255" s="140"/>
      <c r="U255" s="140"/>
      <c r="V255" s="140"/>
      <c r="W255" s="140"/>
      <c r="X255" s="140"/>
      <c r="Y255" s="141"/>
      <c r="Z255" s="141"/>
      <c r="AA255" s="141"/>
      <c r="AB255" s="141"/>
      <c r="AC255" s="4"/>
      <c r="AD255" s="4"/>
      <c r="AE255" s="4"/>
      <c r="AF255" s="4"/>
      <c r="AG255" s="4"/>
      <c r="AH255" s="4"/>
      <c r="AI255" s="4"/>
      <c r="AJ255" s="4"/>
      <c r="AK255" s="4"/>
      <c r="AL255" s="4"/>
      <c r="AM255" s="4"/>
      <c r="AN255" s="4"/>
      <c r="AO255" s="4"/>
      <c r="AP255" s="4"/>
      <c r="AQ255" s="4"/>
      <c r="AR255" s="4"/>
      <c r="AS255" s="4"/>
      <c r="AT255" s="5"/>
      <c r="AU255" s="5"/>
      <c r="AV255" s="5"/>
      <c r="AW255" s="5"/>
      <c r="AX255" s="5"/>
      <c r="AY255" s="5"/>
      <c r="AZ255" s="5"/>
      <c r="BA255" s="5"/>
      <c r="BB255" s="5"/>
      <c r="BC255" s="5"/>
      <c r="BD255" s="5"/>
      <c r="BE255" s="4"/>
    </row>
    <row r="256" spans="1:57" ht="12.75" customHeight="1">
      <c r="A256" s="1"/>
      <c r="B256" s="1"/>
      <c r="C256" s="1"/>
      <c r="D256" s="1"/>
      <c r="E256" s="1"/>
      <c r="F256" s="156"/>
      <c r="G256" s="157"/>
      <c r="H256" s="158"/>
      <c r="I256" s="139"/>
      <c r="J256" s="138"/>
      <c r="K256" s="139"/>
      <c r="L256" s="138"/>
      <c r="M256" s="138"/>
      <c r="N256" s="139"/>
      <c r="O256" s="139"/>
      <c r="P256" s="139"/>
      <c r="Q256" s="139"/>
      <c r="R256" s="139"/>
      <c r="S256" s="139"/>
      <c r="T256" s="140"/>
      <c r="U256" s="140"/>
      <c r="V256" s="140"/>
      <c r="W256" s="140"/>
      <c r="X256" s="140"/>
      <c r="Y256" s="141"/>
      <c r="Z256" s="141"/>
      <c r="AA256" s="141"/>
      <c r="AB256" s="141"/>
      <c r="AC256" s="4"/>
      <c r="AD256" s="4"/>
      <c r="AE256" s="4"/>
      <c r="AF256" s="4"/>
      <c r="AG256" s="4"/>
      <c r="AH256" s="4"/>
      <c r="AI256" s="4"/>
      <c r="AJ256" s="4"/>
      <c r="AK256" s="4"/>
      <c r="AL256" s="4"/>
      <c r="AM256" s="4"/>
      <c r="AN256" s="4"/>
      <c r="AO256" s="4"/>
      <c r="AP256" s="4"/>
      <c r="AQ256" s="4"/>
      <c r="AR256" s="4"/>
      <c r="AS256" s="4"/>
      <c r="AT256" s="5"/>
      <c r="AU256" s="5"/>
      <c r="AV256" s="5"/>
      <c r="AW256" s="5"/>
      <c r="AX256" s="5"/>
      <c r="AY256" s="5"/>
      <c r="AZ256" s="5"/>
      <c r="BA256" s="5"/>
      <c r="BB256" s="5"/>
      <c r="BC256" s="5"/>
      <c r="BD256" s="5"/>
      <c r="BE256" s="4"/>
    </row>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1:BE52" xr:uid="{00000000-0009-0000-0000-000000000000}"/>
  <mergeCells count="38">
    <mergeCell ref="E1:W4"/>
    <mergeCell ref="Y1:AB1"/>
    <mergeCell ref="Y2:AB2"/>
    <mergeCell ref="Y3:AB3"/>
    <mergeCell ref="AC3:AP9"/>
    <mergeCell ref="Y4:AB4"/>
    <mergeCell ref="E5:AB5"/>
    <mergeCell ref="E9:AB9"/>
    <mergeCell ref="AQ10:AZ10"/>
    <mergeCell ref="BA10:BD10"/>
    <mergeCell ref="A6:D6"/>
    <mergeCell ref="E6:AB6"/>
    <mergeCell ref="A7:D7"/>
    <mergeCell ref="E7:AB7"/>
    <mergeCell ref="A8:D8"/>
    <mergeCell ref="E8:AB8"/>
    <mergeCell ref="A9:D9"/>
    <mergeCell ref="P10:Q10"/>
    <mergeCell ref="R10:V10"/>
    <mergeCell ref="Y10:AB10"/>
    <mergeCell ref="AC10:AN10"/>
    <mergeCell ref="AO10:AP10"/>
    <mergeCell ref="Y57:AB57"/>
    <mergeCell ref="F49:V49"/>
    <mergeCell ref="F50:V50"/>
    <mergeCell ref="C51:V51"/>
    <mergeCell ref="A52:V52"/>
    <mergeCell ref="B54:D54"/>
    <mergeCell ref="A55:D55"/>
    <mergeCell ref="E55:I55"/>
    <mergeCell ref="J55:N55"/>
    <mergeCell ref="Q55:U55"/>
    <mergeCell ref="Y55:AA55"/>
    <mergeCell ref="A56:D56"/>
    <mergeCell ref="E56:I56"/>
    <mergeCell ref="J56:N56"/>
    <mergeCell ref="Q56:U56"/>
    <mergeCell ref="Y56:AA56"/>
  </mergeCells>
  <dataValidations count="1">
    <dataValidation type="list" allowBlank="1" showErrorMessage="1" sqref="V12:V48" xr:uid="{00000000-0002-0000-0000-000000000000}">
      <formula1>listas</formula1>
    </dataValidation>
  </dataValidations>
  <hyperlinks>
    <hyperlink ref="K12" r:id="rId1" xr:uid="{00000000-0004-0000-0000-000000000000}"/>
    <hyperlink ref="K13" r:id="rId2" xr:uid="{00000000-0004-0000-0000-000001000000}"/>
    <hyperlink ref="K14" r:id="rId3" xr:uid="{00000000-0004-0000-0000-000002000000}"/>
    <hyperlink ref="K15" r:id="rId4" xr:uid="{00000000-0004-0000-0000-000003000000}"/>
    <hyperlink ref="K16" r:id="rId5" xr:uid="{00000000-0004-0000-0000-000004000000}"/>
    <hyperlink ref="K17" r:id="rId6" xr:uid="{00000000-0004-0000-0000-000005000000}"/>
    <hyperlink ref="K18" r:id="rId7" xr:uid="{00000000-0004-0000-0000-000006000000}"/>
    <hyperlink ref="K19" r:id="rId8" xr:uid="{00000000-0004-0000-0000-000007000000}"/>
    <hyperlink ref="K20" r:id="rId9" xr:uid="{00000000-0004-0000-0000-000008000000}"/>
    <hyperlink ref="K21" r:id="rId10" xr:uid="{00000000-0004-0000-0000-000009000000}"/>
    <hyperlink ref="K22" r:id="rId11" xr:uid="{00000000-0004-0000-0000-00000A000000}"/>
    <hyperlink ref="K23" r:id="rId12" xr:uid="{00000000-0004-0000-0000-00000B000000}"/>
    <hyperlink ref="K24" r:id="rId13" xr:uid="{00000000-0004-0000-0000-00000C000000}"/>
    <hyperlink ref="K25" r:id="rId14" xr:uid="{00000000-0004-0000-0000-00000D000000}"/>
    <hyperlink ref="K26" r:id="rId15" xr:uid="{00000000-0004-0000-0000-00000E000000}"/>
    <hyperlink ref="K27" r:id="rId16" xr:uid="{00000000-0004-0000-0000-00000F000000}"/>
    <hyperlink ref="K28" r:id="rId17" xr:uid="{00000000-0004-0000-0000-000010000000}"/>
    <hyperlink ref="K29" r:id="rId18" xr:uid="{00000000-0004-0000-0000-000011000000}"/>
    <hyperlink ref="K32" r:id="rId19" xr:uid="{00000000-0004-0000-0000-000012000000}"/>
    <hyperlink ref="K34" r:id="rId20" xr:uid="{00000000-0004-0000-0000-000013000000}"/>
    <hyperlink ref="K35" r:id="rId21" xr:uid="{00000000-0004-0000-0000-000014000000}"/>
    <hyperlink ref="K36" r:id="rId22" xr:uid="{00000000-0004-0000-0000-000015000000}"/>
    <hyperlink ref="K37" r:id="rId23" xr:uid="{00000000-0004-0000-0000-000016000000}"/>
    <hyperlink ref="K38" r:id="rId24" xr:uid="{00000000-0004-0000-0000-000017000000}"/>
    <hyperlink ref="K39" r:id="rId25" xr:uid="{00000000-0004-0000-0000-000018000000}"/>
    <hyperlink ref="K40" r:id="rId26" xr:uid="{00000000-0004-0000-0000-000019000000}"/>
    <hyperlink ref="K41" r:id="rId27" xr:uid="{00000000-0004-0000-0000-00001A000000}"/>
    <hyperlink ref="K43" r:id="rId28" xr:uid="{00000000-0004-0000-0000-00001B000000}"/>
    <hyperlink ref="K44" r:id="rId29" xr:uid="{00000000-0004-0000-0000-00001C000000}"/>
    <hyperlink ref="K45" r:id="rId30" xr:uid="{00000000-0004-0000-0000-00001D000000}"/>
    <hyperlink ref="K46" r:id="rId31" xr:uid="{00000000-0004-0000-0000-00001E000000}"/>
    <hyperlink ref="K47" r:id="rId32" xr:uid="{00000000-0004-0000-0000-00001F000000}"/>
  </hyperlinks>
  <printOptions horizontalCentered="1"/>
  <pageMargins left="0" right="0" top="0.15748031496062992" bottom="0.55118110236220474" header="0" footer="0"/>
  <pageSetup paperSize="14" orientation="landscape"/>
  <headerFooter>
    <oddFooter>&amp;LElaboró: Oficina Asesora de Planeación&amp;CPlan de Adquisiciones 2020 Versión 15 11/06/2020</oddFooter>
  </headerFooter>
  <rowBreaks count="2" manualBreakCount="2">
    <brk id="57" man="1"/>
    <brk id="29" man="1"/>
  </rowBreaks>
  <drawing r:id="rId33"/>
  <legacyDrawing r:id="rId3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C09"/>
  </sheetPr>
  <dimension ref="A1:BL1000"/>
  <sheetViews>
    <sheetView workbookViewId="0"/>
  </sheetViews>
  <sheetFormatPr baseColWidth="10" defaultColWidth="14.44140625" defaultRowHeight="15" customHeight="1"/>
  <cols>
    <col min="1" max="2" width="2.33203125" customWidth="1"/>
    <col min="3" max="6" width="3.44140625" customWidth="1"/>
    <col min="7" max="7" width="10.88671875" customWidth="1"/>
    <col min="8" max="9" width="6.44140625" customWidth="1"/>
    <col min="10" max="10" width="30.6640625" customWidth="1"/>
    <col min="11" max="11" width="15.88671875" customWidth="1"/>
    <col min="12" max="12" width="47.44140625" customWidth="1"/>
    <col min="13" max="13" width="27.44140625" customWidth="1"/>
    <col min="14" max="14" width="26.44140625" customWidth="1"/>
    <col min="15" max="15" width="19.6640625" customWidth="1"/>
    <col min="16" max="16" width="12.33203125" customWidth="1"/>
    <col min="17" max="17" width="26" customWidth="1"/>
    <col min="18" max="18" width="11.6640625" customWidth="1"/>
    <col min="19" max="19" width="19.88671875" customWidth="1"/>
    <col min="20" max="20" width="16" customWidth="1"/>
    <col min="21" max="21" width="18.33203125" customWidth="1"/>
    <col min="22" max="23" width="18.6640625" customWidth="1"/>
    <col min="24" max="24" width="13.44140625" customWidth="1"/>
    <col min="25" max="25" width="18.44140625" customWidth="1"/>
    <col min="26" max="26" width="15.88671875" customWidth="1"/>
    <col min="27" max="27" width="16.33203125" customWidth="1"/>
    <col min="28" max="28" width="16.33203125" hidden="1" customWidth="1"/>
    <col min="29" max="29" width="19.6640625" customWidth="1"/>
    <col min="30" max="30" width="15.44140625" customWidth="1"/>
    <col min="31" max="31" width="13.44140625" customWidth="1"/>
    <col min="32" max="32" width="23.33203125" customWidth="1"/>
    <col min="33" max="33" width="14.44140625" hidden="1" customWidth="1"/>
    <col min="34" max="34" width="16" hidden="1" customWidth="1"/>
    <col min="35" max="35" width="16.44140625" hidden="1" customWidth="1"/>
    <col min="36" max="36" width="15.6640625" hidden="1" customWidth="1"/>
    <col min="37" max="37" width="17.33203125" hidden="1" customWidth="1"/>
    <col min="38" max="38" width="16.44140625" hidden="1" customWidth="1"/>
    <col min="39" max="40" width="16" hidden="1" customWidth="1"/>
    <col min="41" max="41" width="16.44140625" hidden="1" customWidth="1"/>
    <col min="42" max="42" width="16" hidden="1" customWidth="1"/>
    <col min="43" max="46" width="16.44140625" hidden="1" customWidth="1"/>
    <col min="47" max="47" width="19.44140625" hidden="1" customWidth="1"/>
    <col min="48" max="48" width="25.109375" hidden="1" customWidth="1"/>
    <col min="49" max="49" width="18.44140625" hidden="1" customWidth="1"/>
    <col min="50" max="50" width="0.33203125" customWidth="1"/>
    <col min="51" max="51" width="22.109375" hidden="1" customWidth="1"/>
    <col min="52" max="52" width="22.6640625" hidden="1" customWidth="1"/>
    <col min="53" max="53" width="25.6640625" hidden="1" customWidth="1"/>
    <col min="54" max="54" width="19" hidden="1" customWidth="1"/>
    <col min="55" max="55" width="19.33203125" hidden="1" customWidth="1"/>
    <col min="56" max="56" width="21.33203125" hidden="1" customWidth="1"/>
    <col min="57" max="57" width="20.6640625" hidden="1" customWidth="1"/>
    <col min="58" max="58" width="27" hidden="1" customWidth="1"/>
    <col min="59" max="59" width="23" hidden="1" customWidth="1"/>
    <col min="60" max="60" width="20.109375" hidden="1" customWidth="1"/>
    <col min="61" max="61" width="20.88671875" hidden="1" customWidth="1"/>
    <col min="62" max="64" width="11.44140625" customWidth="1"/>
  </cols>
  <sheetData>
    <row r="1" spans="1:64" ht="12" customHeight="1">
      <c r="A1" s="844"/>
      <c r="B1" s="820"/>
      <c r="C1" s="820"/>
      <c r="D1" s="820"/>
      <c r="E1" s="820"/>
      <c r="F1" s="820"/>
      <c r="G1" s="820"/>
      <c r="H1" s="820"/>
      <c r="I1" s="820"/>
      <c r="J1" s="820"/>
      <c r="K1" s="821"/>
      <c r="L1" s="845" t="s">
        <v>221</v>
      </c>
      <c r="M1" s="827"/>
      <c r="N1" s="827"/>
      <c r="O1" s="827"/>
      <c r="P1" s="827"/>
      <c r="Q1" s="827"/>
      <c r="R1" s="827"/>
      <c r="S1" s="827"/>
      <c r="T1" s="827"/>
      <c r="U1" s="827"/>
      <c r="V1" s="827"/>
      <c r="W1" s="827"/>
      <c r="X1" s="827"/>
      <c r="Y1" s="827"/>
      <c r="Z1" s="827"/>
      <c r="AA1" s="159"/>
      <c r="AB1" s="159"/>
      <c r="AC1" s="846" t="s">
        <v>222</v>
      </c>
      <c r="AD1" s="801"/>
      <c r="AE1" s="801"/>
      <c r="AF1" s="802"/>
      <c r="AG1" s="4"/>
      <c r="AH1" s="4"/>
      <c r="AI1" s="4"/>
      <c r="AJ1" s="4"/>
      <c r="AK1" s="4"/>
      <c r="AL1" s="4"/>
      <c r="AM1" s="4"/>
      <c r="AN1" s="4"/>
      <c r="AO1" s="4"/>
      <c r="AP1" s="4"/>
      <c r="AQ1" s="4"/>
      <c r="AR1" s="4"/>
      <c r="AS1" s="4"/>
      <c r="AT1" s="4"/>
      <c r="AU1" s="4"/>
      <c r="AV1" s="161"/>
      <c r="AW1" s="5"/>
      <c r="AX1" s="4"/>
      <c r="AY1" s="5"/>
      <c r="AZ1" s="5"/>
      <c r="BA1" s="5"/>
      <c r="BB1" s="5"/>
      <c r="BC1" s="134"/>
      <c r="BD1" s="134"/>
      <c r="BE1" s="162"/>
      <c r="BF1" s="5"/>
      <c r="BG1" s="5"/>
      <c r="BH1" s="5"/>
      <c r="BI1" s="5"/>
      <c r="BJ1" s="5"/>
      <c r="BK1" s="5"/>
      <c r="BL1" s="4"/>
    </row>
    <row r="2" spans="1:64" ht="12" customHeight="1">
      <c r="A2" s="820"/>
      <c r="B2" s="820"/>
      <c r="C2" s="820"/>
      <c r="D2" s="820"/>
      <c r="E2" s="820"/>
      <c r="F2" s="820"/>
      <c r="G2" s="820"/>
      <c r="H2" s="820"/>
      <c r="I2" s="820"/>
      <c r="J2" s="820"/>
      <c r="K2" s="821"/>
      <c r="L2" s="820"/>
      <c r="M2" s="820"/>
      <c r="N2" s="820"/>
      <c r="O2" s="820"/>
      <c r="P2" s="820"/>
      <c r="Q2" s="820"/>
      <c r="R2" s="820"/>
      <c r="S2" s="820"/>
      <c r="T2" s="820"/>
      <c r="U2" s="820"/>
      <c r="V2" s="820"/>
      <c r="W2" s="820"/>
      <c r="X2" s="820"/>
      <c r="Y2" s="820"/>
      <c r="Z2" s="820"/>
      <c r="AA2" s="163"/>
      <c r="AB2" s="163"/>
      <c r="AC2" s="847" t="s">
        <v>223</v>
      </c>
      <c r="AD2" s="827"/>
      <c r="AE2" s="827"/>
      <c r="AF2" s="828"/>
      <c r="AG2" s="4"/>
      <c r="AH2" s="4"/>
      <c r="AI2" s="4"/>
      <c r="AJ2" s="4"/>
      <c r="AK2" s="4"/>
      <c r="AL2" s="4"/>
      <c r="AM2" s="4"/>
      <c r="AN2" s="4"/>
      <c r="AO2" s="4"/>
      <c r="AP2" s="4"/>
      <c r="AQ2" s="4"/>
      <c r="AR2" s="4"/>
      <c r="AS2" s="4"/>
      <c r="AT2" s="4"/>
      <c r="AU2" s="4"/>
      <c r="AV2" s="161"/>
      <c r="AW2" s="5"/>
      <c r="AX2" s="4"/>
      <c r="AY2" s="5"/>
      <c r="AZ2" s="5"/>
      <c r="BA2" s="5"/>
      <c r="BB2" s="5"/>
      <c r="BC2" s="134"/>
      <c r="BD2" s="134"/>
      <c r="BE2" s="162"/>
      <c r="BF2" s="5"/>
      <c r="BG2" s="5"/>
      <c r="BH2" s="5"/>
      <c r="BI2" s="5"/>
      <c r="BJ2" s="5"/>
      <c r="BK2" s="5"/>
      <c r="BL2" s="4"/>
    </row>
    <row r="3" spans="1:64" ht="12" customHeight="1">
      <c r="A3" s="820"/>
      <c r="B3" s="820"/>
      <c r="C3" s="820"/>
      <c r="D3" s="820"/>
      <c r="E3" s="820"/>
      <c r="F3" s="820"/>
      <c r="G3" s="820"/>
      <c r="H3" s="820"/>
      <c r="I3" s="820"/>
      <c r="J3" s="820"/>
      <c r="K3" s="821"/>
      <c r="L3" s="820"/>
      <c r="M3" s="820"/>
      <c r="N3" s="820"/>
      <c r="O3" s="820"/>
      <c r="P3" s="820"/>
      <c r="Q3" s="820"/>
      <c r="R3" s="820"/>
      <c r="S3" s="820"/>
      <c r="T3" s="820"/>
      <c r="U3" s="820"/>
      <c r="V3" s="820"/>
      <c r="W3" s="820"/>
      <c r="X3" s="820"/>
      <c r="Y3" s="820"/>
      <c r="Z3" s="820"/>
      <c r="AA3" s="163"/>
      <c r="AB3" s="163"/>
      <c r="AC3" s="830"/>
      <c r="AD3" s="822"/>
      <c r="AE3" s="822"/>
      <c r="AF3" s="823"/>
      <c r="AG3" s="4"/>
      <c r="AH3" s="4"/>
      <c r="AI3" s="4"/>
      <c r="AJ3" s="4"/>
      <c r="AK3" s="4"/>
      <c r="AL3" s="4"/>
      <c r="AM3" s="4"/>
      <c r="AN3" s="4"/>
      <c r="AO3" s="4"/>
      <c r="AP3" s="4"/>
      <c r="AQ3" s="4"/>
      <c r="AR3" s="4"/>
      <c r="AS3" s="4"/>
      <c r="AT3" s="4"/>
      <c r="AU3" s="4"/>
      <c r="AV3" s="161"/>
      <c r="AW3" s="5"/>
      <c r="AX3" s="4"/>
      <c r="AY3" s="5"/>
      <c r="AZ3" s="5"/>
      <c r="BA3" s="5"/>
      <c r="BB3" s="5"/>
      <c r="BC3" s="134"/>
      <c r="BD3" s="134"/>
      <c r="BE3" s="162"/>
      <c r="BF3" s="5"/>
      <c r="BG3" s="5"/>
      <c r="BH3" s="5"/>
      <c r="BI3" s="5"/>
      <c r="BJ3" s="5"/>
      <c r="BK3" s="5"/>
      <c r="BL3" s="4"/>
    </row>
    <row r="4" spans="1:64" ht="15.75" customHeight="1">
      <c r="A4" s="820"/>
      <c r="B4" s="820"/>
      <c r="C4" s="820"/>
      <c r="D4" s="820"/>
      <c r="E4" s="820"/>
      <c r="F4" s="820"/>
      <c r="G4" s="820"/>
      <c r="H4" s="820"/>
      <c r="I4" s="820"/>
      <c r="J4" s="820"/>
      <c r="K4" s="821"/>
      <c r="L4" s="820"/>
      <c r="M4" s="820"/>
      <c r="N4" s="820"/>
      <c r="O4" s="820"/>
      <c r="P4" s="820"/>
      <c r="Q4" s="820"/>
      <c r="R4" s="820"/>
      <c r="S4" s="820"/>
      <c r="T4" s="820"/>
      <c r="U4" s="820"/>
      <c r="V4" s="820"/>
      <c r="W4" s="820"/>
      <c r="X4" s="820"/>
      <c r="Y4" s="820"/>
      <c r="Z4" s="820"/>
      <c r="AA4" s="163"/>
      <c r="AB4" s="163"/>
      <c r="AC4" s="846" t="s">
        <v>224</v>
      </c>
      <c r="AD4" s="801"/>
      <c r="AE4" s="801"/>
      <c r="AF4" s="802"/>
      <c r="AG4" s="4"/>
      <c r="AH4" s="4"/>
      <c r="AI4" s="4"/>
      <c r="AJ4" s="4"/>
      <c r="AK4" s="4"/>
      <c r="AL4" s="4"/>
      <c r="AM4" s="4"/>
      <c r="AN4" s="4"/>
      <c r="AO4" s="4"/>
      <c r="AP4" s="4"/>
      <c r="AQ4" s="4"/>
      <c r="AR4" s="4"/>
      <c r="AS4" s="4"/>
      <c r="AT4" s="4"/>
      <c r="AU4" s="4"/>
      <c r="AV4" s="161"/>
      <c r="AW4" s="5"/>
      <c r="AX4" s="4"/>
      <c r="AY4" s="5"/>
      <c r="AZ4" s="5"/>
      <c r="BA4" s="5"/>
      <c r="BB4" s="5"/>
      <c r="BC4" s="134"/>
      <c r="BD4" s="134"/>
      <c r="BE4" s="162"/>
      <c r="BF4" s="5"/>
      <c r="BG4" s="5"/>
      <c r="BH4" s="5"/>
      <c r="BI4" s="5"/>
      <c r="BJ4" s="5"/>
      <c r="BK4" s="5"/>
      <c r="BL4" s="4"/>
    </row>
    <row r="5" spans="1:64" ht="6" customHeight="1">
      <c r="A5" s="820"/>
      <c r="B5" s="820"/>
      <c r="C5" s="820"/>
      <c r="D5" s="820"/>
      <c r="E5" s="820"/>
      <c r="F5" s="820"/>
      <c r="G5" s="820"/>
      <c r="H5" s="820"/>
      <c r="I5" s="820"/>
      <c r="J5" s="820"/>
      <c r="K5" s="821"/>
      <c r="L5" s="820"/>
      <c r="M5" s="820"/>
      <c r="N5" s="820"/>
      <c r="O5" s="820"/>
      <c r="P5" s="820"/>
      <c r="Q5" s="820"/>
      <c r="R5" s="820"/>
      <c r="S5" s="820"/>
      <c r="T5" s="820"/>
      <c r="U5" s="820"/>
      <c r="V5" s="820"/>
      <c r="W5" s="820"/>
      <c r="X5" s="820"/>
      <c r="Y5" s="820"/>
      <c r="Z5" s="820"/>
      <c r="AA5" s="163"/>
      <c r="AB5" s="163"/>
      <c r="AC5" s="846" t="s">
        <v>225</v>
      </c>
      <c r="AD5" s="801"/>
      <c r="AE5" s="801"/>
      <c r="AF5" s="802"/>
      <c r="AG5" s="4"/>
      <c r="AH5" s="4"/>
      <c r="AI5" s="4"/>
      <c r="AJ5" s="4"/>
      <c r="AK5" s="4"/>
      <c r="AL5" s="4"/>
      <c r="AM5" s="4"/>
      <c r="AN5" s="4"/>
      <c r="AO5" s="4"/>
      <c r="AP5" s="4"/>
      <c r="AQ5" s="4"/>
      <c r="AR5" s="4"/>
      <c r="AS5" s="4"/>
      <c r="AT5" s="4"/>
      <c r="AU5" s="4"/>
      <c r="AV5" s="161"/>
      <c r="AW5" s="5"/>
      <c r="AX5" s="4"/>
      <c r="AY5" s="5"/>
      <c r="AZ5" s="5"/>
      <c r="BA5" s="5"/>
      <c r="BB5" s="5"/>
      <c r="BC5" s="134"/>
      <c r="BD5" s="134"/>
      <c r="BE5" s="162"/>
      <c r="BF5" s="5"/>
      <c r="BG5" s="5"/>
      <c r="BH5" s="5"/>
      <c r="BI5" s="5"/>
      <c r="BJ5" s="5"/>
      <c r="BK5" s="5"/>
      <c r="BL5" s="4"/>
    </row>
    <row r="6" spans="1:64" ht="12" customHeight="1">
      <c r="A6" s="164"/>
      <c r="B6" s="164"/>
      <c r="C6" s="164"/>
      <c r="D6" s="164"/>
      <c r="E6" s="164"/>
      <c r="F6" s="164"/>
      <c r="G6" s="164"/>
      <c r="H6" s="840" t="s">
        <v>226</v>
      </c>
      <c r="I6" s="801"/>
      <c r="J6" s="801"/>
      <c r="K6" s="801"/>
      <c r="L6" s="812">
        <v>2020</v>
      </c>
      <c r="M6" s="801"/>
      <c r="N6" s="801"/>
      <c r="O6" s="801"/>
      <c r="P6" s="801"/>
      <c r="Q6" s="801"/>
      <c r="R6" s="801"/>
      <c r="S6" s="801"/>
      <c r="T6" s="801"/>
      <c r="U6" s="801"/>
      <c r="V6" s="801"/>
      <c r="W6" s="801"/>
      <c r="X6" s="801"/>
      <c r="Y6" s="801"/>
      <c r="Z6" s="801"/>
      <c r="AA6" s="801"/>
      <c r="AB6" s="801"/>
      <c r="AC6" s="801"/>
      <c r="AD6" s="801"/>
      <c r="AE6" s="801"/>
      <c r="AF6" s="802"/>
      <c r="AG6" s="4"/>
      <c r="AH6" s="4"/>
      <c r="AI6" s="4"/>
      <c r="AJ6" s="4"/>
      <c r="AK6" s="4"/>
      <c r="AL6" s="4"/>
      <c r="AM6" s="4"/>
      <c r="AN6" s="4"/>
      <c r="AO6" s="4"/>
      <c r="AP6" s="4"/>
      <c r="AQ6" s="4"/>
      <c r="AR6" s="4"/>
      <c r="AS6" s="4"/>
      <c r="AT6" s="4"/>
      <c r="AU6" s="4"/>
      <c r="AV6" s="161"/>
      <c r="AW6" s="5"/>
      <c r="AX6" s="4"/>
      <c r="AY6" s="5"/>
      <c r="AZ6" s="5"/>
      <c r="BA6" s="5"/>
      <c r="BB6" s="5"/>
      <c r="BC6" s="134"/>
      <c r="BD6" s="134"/>
      <c r="BE6" s="162"/>
      <c r="BF6" s="5"/>
      <c r="BG6" s="5"/>
      <c r="BH6" s="5"/>
      <c r="BI6" s="5"/>
      <c r="BJ6" s="5"/>
      <c r="BK6" s="5"/>
      <c r="BL6" s="4"/>
    </row>
    <row r="7" spans="1:64" ht="35.25" customHeight="1">
      <c r="A7" s="841" t="s">
        <v>227</v>
      </c>
      <c r="B7" s="827"/>
      <c r="C7" s="827"/>
      <c r="D7" s="827"/>
      <c r="E7" s="827"/>
      <c r="F7" s="827"/>
      <c r="G7" s="827"/>
      <c r="H7" s="828"/>
      <c r="I7" s="842" t="s">
        <v>22</v>
      </c>
      <c r="J7" s="837" t="s">
        <v>228</v>
      </c>
      <c r="K7" s="837" t="s">
        <v>229</v>
      </c>
      <c r="L7" s="837" t="s">
        <v>23</v>
      </c>
      <c r="M7" s="837" t="s">
        <v>24</v>
      </c>
      <c r="N7" s="837" t="s">
        <v>25</v>
      </c>
      <c r="O7" s="837" t="s">
        <v>230</v>
      </c>
      <c r="P7" s="837" t="s">
        <v>27</v>
      </c>
      <c r="Q7" s="837" t="s">
        <v>231</v>
      </c>
      <c r="R7" s="837" t="s">
        <v>29</v>
      </c>
      <c r="S7" s="837" t="s">
        <v>30</v>
      </c>
      <c r="T7" s="839" t="s">
        <v>31</v>
      </c>
      <c r="U7" s="802"/>
      <c r="V7" s="839" t="s">
        <v>32</v>
      </c>
      <c r="W7" s="801"/>
      <c r="X7" s="801"/>
      <c r="Y7" s="801"/>
      <c r="Z7" s="801"/>
      <c r="AA7" s="802"/>
      <c r="AB7" s="165"/>
      <c r="AC7" s="843" t="s">
        <v>33</v>
      </c>
      <c r="AD7" s="801"/>
      <c r="AE7" s="801"/>
      <c r="AF7" s="802"/>
      <c r="AG7" s="832" t="s">
        <v>232</v>
      </c>
      <c r="AH7" s="833"/>
      <c r="AI7" s="833"/>
      <c r="AJ7" s="833"/>
      <c r="AK7" s="833"/>
      <c r="AL7" s="833"/>
      <c r="AM7" s="833"/>
      <c r="AN7" s="833"/>
      <c r="AO7" s="833"/>
      <c r="AP7" s="833"/>
      <c r="AQ7" s="833"/>
      <c r="AR7" s="834"/>
      <c r="AS7" s="835" t="s">
        <v>233</v>
      </c>
      <c r="AT7" s="836"/>
      <c r="AU7" s="166" t="s">
        <v>4</v>
      </c>
      <c r="AV7" s="810" t="s">
        <v>34</v>
      </c>
      <c r="AW7" s="801"/>
      <c r="AX7" s="801"/>
      <c r="AY7" s="801"/>
      <c r="AZ7" s="801"/>
      <c r="BA7" s="801"/>
      <c r="BB7" s="801"/>
      <c r="BC7" s="801"/>
      <c r="BD7" s="801"/>
      <c r="BE7" s="802"/>
      <c r="BF7" s="811" t="s">
        <v>35</v>
      </c>
      <c r="BG7" s="801"/>
      <c r="BH7" s="801"/>
      <c r="BI7" s="802"/>
      <c r="BJ7" s="5"/>
      <c r="BK7" s="5"/>
      <c r="BL7" s="5"/>
    </row>
    <row r="8" spans="1:64" ht="51" customHeight="1">
      <c r="A8" s="830"/>
      <c r="B8" s="822"/>
      <c r="C8" s="822"/>
      <c r="D8" s="822"/>
      <c r="E8" s="822"/>
      <c r="F8" s="822"/>
      <c r="G8" s="822"/>
      <c r="H8" s="823"/>
      <c r="I8" s="838"/>
      <c r="J8" s="838"/>
      <c r="K8" s="838"/>
      <c r="L8" s="838"/>
      <c r="M8" s="838"/>
      <c r="N8" s="838"/>
      <c r="O8" s="838"/>
      <c r="P8" s="838"/>
      <c r="Q8" s="838"/>
      <c r="R8" s="838"/>
      <c r="S8" s="838"/>
      <c r="T8" s="167" t="s">
        <v>36</v>
      </c>
      <c r="U8" s="167" t="s">
        <v>37</v>
      </c>
      <c r="V8" s="168" t="s">
        <v>38</v>
      </c>
      <c r="W8" s="168" t="s">
        <v>39</v>
      </c>
      <c r="X8" s="168" t="s">
        <v>40</v>
      </c>
      <c r="Y8" s="168" t="s">
        <v>41</v>
      </c>
      <c r="Z8" s="169" t="s">
        <v>42</v>
      </c>
      <c r="AA8" s="169" t="s">
        <v>43</v>
      </c>
      <c r="AB8" s="169" t="s">
        <v>44</v>
      </c>
      <c r="AC8" s="170" t="s">
        <v>45</v>
      </c>
      <c r="AD8" s="171" t="s">
        <v>46</v>
      </c>
      <c r="AE8" s="171" t="s">
        <v>47</v>
      </c>
      <c r="AF8" s="172" t="s">
        <v>48</v>
      </c>
      <c r="AG8" s="173" t="s">
        <v>195</v>
      </c>
      <c r="AH8" s="174" t="s">
        <v>50</v>
      </c>
      <c r="AI8" s="174" t="s">
        <v>51</v>
      </c>
      <c r="AJ8" s="174" t="s">
        <v>52</v>
      </c>
      <c r="AK8" s="174" t="s">
        <v>53</v>
      </c>
      <c r="AL8" s="174" t="s">
        <v>54</v>
      </c>
      <c r="AM8" s="174" t="s">
        <v>55</v>
      </c>
      <c r="AN8" s="174" t="s">
        <v>56</v>
      </c>
      <c r="AO8" s="174" t="s">
        <v>57</v>
      </c>
      <c r="AP8" s="174" t="s">
        <v>58</v>
      </c>
      <c r="AQ8" s="174" t="s">
        <v>59</v>
      </c>
      <c r="AR8" s="174" t="s">
        <v>60</v>
      </c>
      <c r="AS8" s="175" t="s">
        <v>61</v>
      </c>
      <c r="AT8" s="176" t="s">
        <v>62</v>
      </c>
      <c r="AU8" s="177" t="s">
        <v>48</v>
      </c>
      <c r="AV8" s="24" t="s">
        <v>63</v>
      </c>
      <c r="AW8" s="25" t="s">
        <v>64</v>
      </c>
      <c r="AX8" s="25" t="s">
        <v>65</v>
      </c>
      <c r="AY8" s="26" t="s">
        <v>66</v>
      </c>
      <c r="AZ8" s="26" t="s">
        <v>67</v>
      </c>
      <c r="BA8" s="26" t="s">
        <v>68</v>
      </c>
      <c r="BB8" s="27" t="s">
        <v>48</v>
      </c>
      <c r="BC8" s="178" t="s">
        <v>69</v>
      </c>
      <c r="BD8" s="179" t="s">
        <v>70</v>
      </c>
      <c r="BE8" s="29" t="s">
        <v>71</v>
      </c>
      <c r="BF8" s="30" t="s">
        <v>66</v>
      </c>
      <c r="BG8" s="30" t="s">
        <v>67</v>
      </c>
      <c r="BH8" s="30" t="s">
        <v>68</v>
      </c>
      <c r="BI8" s="31" t="s">
        <v>48</v>
      </c>
      <c r="BJ8" s="2"/>
      <c r="BK8" s="2"/>
      <c r="BL8" s="180"/>
    </row>
    <row r="9" spans="1:64" ht="63" customHeight="1">
      <c r="A9" s="181">
        <v>3</v>
      </c>
      <c r="B9" s="181">
        <v>1</v>
      </c>
      <c r="C9" s="181">
        <v>2</v>
      </c>
      <c r="D9" s="181" t="s">
        <v>234</v>
      </c>
      <c r="E9" s="181" t="s">
        <v>235</v>
      </c>
      <c r="F9" s="181" t="s">
        <v>235</v>
      </c>
      <c r="G9" s="181" t="s">
        <v>236</v>
      </c>
      <c r="H9" s="181"/>
      <c r="I9" s="181">
        <v>35</v>
      </c>
      <c r="J9" s="182" t="s">
        <v>237</v>
      </c>
      <c r="K9" s="183">
        <v>3766000</v>
      </c>
      <c r="L9" s="182" t="s">
        <v>238</v>
      </c>
      <c r="M9" s="80" t="s">
        <v>239</v>
      </c>
      <c r="N9" s="181" t="s">
        <v>240</v>
      </c>
      <c r="O9" s="184" t="s">
        <v>241</v>
      </c>
      <c r="P9" s="185">
        <v>10106</v>
      </c>
      <c r="Q9" s="186" t="s">
        <v>242</v>
      </c>
      <c r="R9" s="185" t="s">
        <v>243</v>
      </c>
      <c r="S9" s="186" t="s">
        <v>244</v>
      </c>
      <c r="T9" s="186" t="s">
        <v>245</v>
      </c>
      <c r="U9" s="186" t="s">
        <v>125</v>
      </c>
      <c r="V9" s="187" t="s">
        <v>51</v>
      </c>
      <c r="W9" s="187" t="s">
        <v>52</v>
      </c>
      <c r="X9" s="188">
        <v>3</v>
      </c>
      <c r="Y9" s="186">
        <v>1</v>
      </c>
      <c r="Z9" s="181" t="s">
        <v>246</v>
      </c>
      <c r="AA9" s="181" t="s">
        <v>100</v>
      </c>
      <c r="AB9" s="181"/>
      <c r="AC9" s="189">
        <f>K9</f>
        <v>3766000</v>
      </c>
      <c r="AD9" s="189"/>
      <c r="AE9" s="189"/>
      <c r="AF9" s="189">
        <f t="shared" ref="AF9:AF63" si="0">SUM(AC9:AE9)</f>
        <v>3766000</v>
      </c>
      <c r="AG9" s="123"/>
      <c r="AH9" s="123"/>
      <c r="AI9" s="123"/>
      <c r="AJ9" s="123"/>
      <c r="AK9" s="46">
        <f>+AF9</f>
        <v>3766000</v>
      </c>
      <c r="AL9" s="123"/>
      <c r="AM9" s="123"/>
      <c r="AN9" s="123"/>
      <c r="AO9" s="123"/>
      <c r="AP9" s="123"/>
      <c r="AQ9" s="123"/>
      <c r="AR9" s="123"/>
      <c r="AS9" s="123"/>
      <c r="AT9" s="123"/>
      <c r="AU9" s="190">
        <f t="shared" ref="AU9:AU16" si="1">SUM(AG9:AT9)</f>
        <v>3766000</v>
      </c>
      <c r="AV9" s="161" t="s">
        <v>247</v>
      </c>
      <c r="AW9" s="155"/>
      <c r="AX9" s="4"/>
      <c r="AY9" s="191"/>
      <c r="AZ9" s="191"/>
      <c r="BA9" s="191"/>
      <c r="BB9" s="191"/>
      <c r="BC9" s="59"/>
      <c r="BD9" s="59"/>
      <c r="BE9" s="79"/>
      <c r="BF9" s="191"/>
      <c r="BG9" s="191"/>
      <c r="BH9" s="191"/>
      <c r="BI9" s="191"/>
      <c r="BJ9" s="5"/>
      <c r="BK9" s="5"/>
      <c r="BL9" s="4"/>
    </row>
    <row r="10" spans="1:64" ht="12" customHeight="1">
      <c r="A10" s="192"/>
      <c r="B10" s="192"/>
      <c r="C10" s="192"/>
      <c r="D10" s="192"/>
      <c r="E10" s="192"/>
      <c r="F10" s="192"/>
      <c r="G10" s="192"/>
      <c r="H10" s="193"/>
      <c r="I10" s="193"/>
      <c r="J10" s="194"/>
      <c r="K10" s="195">
        <f>K9</f>
        <v>3766000</v>
      </c>
      <c r="L10" s="860"/>
      <c r="M10" s="801"/>
      <c r="N10" s="801"/>
      <c r="O10" s="801"/>
      <c r="P10" s="801"/>
      <c r="Q10" s="801"/>
      <c r="R10" s="801"/>
      <c r="S10" s="801"/>
      <c r="T10" s="801"/>
      <c r="U10" s="801"/>
      <c r="V10" s="801"/>
      <c r="W10" s="801"/>
      <c r="X10" s="801"/>
      <c r="Y10" s="801"/>
      <c r="Z10" s="802"/>
      <c r="AA10" s="193"/>
      <c r="AB10" s="193"/>
      <c r="AC10" s="196">
        <f>SUM(AC9)</f>
        <v>3766000</v>
      </c>
      <c r="AD10" s="197"/>
      <c r="AE10" s="197"/>
      <c r="AF10" s="196">
        <f t="shared" si="0"/>
        <v>3766000</v>
      </c>
      <c r="AG10" s="198"/>
      <c r="AH10" s="198"/>
      <c r="AI10" s="198"/>
      <c r="AJ10" s="198"/>
      <c r="AK10" s="199">
        <f>+AK9</f>
        <v>3766000</v>
      </c>
      <c r="AL10" s="198"/>
      <c r="AM10" s="198"/>
      <c r="AN10" s="198"/>
      <c r="AO10" s="198"/>
      <c r="AP10" s="198"/>
      <c r="AQ10" s="198"/>
      <c r="AR10" s="198"/>
      <c r="AS10" s="198"/>
      <c r="AT10" s="198"/>
      <c r="AU10" s="196">
        <f t="shared" si="1"/>
        <v>3766000</v>
      </c>
      <c r="AV10" s="161"/>
      <c r="AW10" s="155"/>
      <c r="AX10" s="4"/>
      <c r="AY10" s="191"/>
      <c r="AZ10" s="191"/>
      <c r="BA10" s="191"/>
      <c r="BB10" s="191"/>
      <c r="BC10" s="59"/>
      <c r="BD10" s="59"/>
      <c r="BE10" s="79"/>
      <c r="BF10" s="191"/>
      <c r="BG10" s="191"/>
      <c r="BH10" s="191"/>
      <c r="BI10" s="191"/>
      <c r="BJ10" s="5"/>
      <c r="BK10" s="5"/>
      <c r="BL10" s="4"/>
    </row>
    <row r="11" spans="1:64" ht="56.25" customHeight="1">
      <c r="A11" s="181">
        <v>3</v>
      </c>
      <c r="B11" s="181">
        <v>1</v>
      </c>
      <c r="C11" s="181">
        <v>2</v>
      </c>
      <c r="D11" s="181" t="s">
        <v>234</v>
      </c>
      <c r="E11" s="181" t="s">
        <v>235</v>
      </c>
      <c r="F11" s="181" t="s">
        <v>234</v>
      </c>
      <c r="G11" s="181" t="s">
        <v>248</v>
      </c>
      <c r="H11" s="181"/>
      <c r="I11" s="80">
        <v>29</v>
      </c>
      <c r="J11" s="200" t="s">
        <v>249</v>
      </c>
      <c r="K11" s="201">
        <v>7322000</v>
      </c>
      <c r="L11" s="200" t="s">
        <v>250</v>
      </c>
      <c r="M11" s="181" t="s">
        <v>251</v>
      </c>
      <c r="N11" s="181" t="s">
        <v>252</v>
      </c>
      <c r="O11" s="184" t="s">
        <v>253</v>
      </c>
      <c r="P11" s="185">
        <v>1010801</v>
      </c>
      <c r="Q11" s="181" t="s">
        <v>254</v>
      </c>
      <c r="R11" s="185" t="s">
        <v>255</v>
      </c>
      <c r="S11" s="186" t="s">
        <v>256</v>
      </c>
      <c r="T11" s="186" t="s">
        <v>245</v>
      </c>
      <c r="U11" s="186" t="s">
        <v>125</v>
      </c>
      <c r="V11" s="202" t="s">
        <v>257</v>
      </c>
      <c r="W11" s="202" t="s">
        <v>258</v>
      </c>
      <c r="X11" s="188">
        <v>2</v>
      </c>
      <c r="Y11" s="186">
        <v>1</v>
      </c>
      <c r="Z11" s="181" t="s">
        <v>246</v>
      </c>
      <c r="AA11" s="181" t="s">
        <v>100</v>
      </c>
      <c r="AB11" s="181" t="s">
        <v>259</v>
      </c>
      <c r="AC11" s="189">
        <f>K11</f>
        <v>7322000</v>
      </c>
      <c r="AD11" s="189"/>
      <c r="AE11" s="189"/>
      <c r="AF11" s="189">
        <f t="shared" si="0"/>
        <v>7322000</v>
      </c>
      <c r="AG11" s="203"/>
      <c r="AH11" s="203"/>
      <c r="AI11" s="203"/>
      <c r="AJ11" s="203"/>
      <c r="AK11" s="203"/>
      <c r="AL11" s="203"/>
      <c r="AM11" s="203"/>
      <c r="AN11" s="203"/>
      <c r="AO11" s="203"/>
      <c r="AP11" s="204">
        <f>+AF11</f>
        <v>7322000</v>
      </c>
      <c r="AQ11" s="203"/>
      <c r="AR11" s="203"/>
      <c r="AS11" s="203"/>
      <c r="AT11" s="203"/>
      <c r="AU11" s="189">
        <f t="shared" si="1"/>
        <v>7322000</v>
      </c>
      <c r="AV11" s="161"/>
      <c r="AW11" s="155"/>
      <c r="AX11" s="205"/>
      <c r="AY11" s="206"/>
      <c r="AZ11" s="206"/>
      <c r="BA11" s="206"/>
      <c r="BB11" s="206"/>
      <c r="BC11" s="185"/>
      <c r="BD11" s="185"/>
      <c r="BE11" s="207"/>
      <c r="BF11" s="206"/>
      <c r="BG11" s="206"/>
      <c r="BH11" s="206"/>
      <c r="BI11" s="206"/>
      <c r="BJ11" s="208"/>
      <c r="BK11" s="208"/>
      <c r="BL11" s="205"/>
    </row>
    <row r="12" spans="1:64" ht="12" customHeight="1">
      <c r="A12" s="209"/>
      <c r="B12" s="209"/>
      <c r="C12" s="209"/>
      <c r="D12" s="209"/>
      <c r="E12" s="209"/>
      <c r="F12" s="209"/>
      <c r="G12" s="209"/>
      <c r="H12" s="193"/>
      <c r="I12" s="193"/>
      <c r="J12" s="194"/>
      <c r="K12" s="210">
        <f>SUM(K11)</f>
        <v>7322000</v>
      </c>
      <c r="L12" s="860"/>
      <c r="M12" s="801"/>
      <c r="N12" s="801"/>
      <c r="O12" s="801"/>
      <c r="P12" s="801"/>
      <c r="Q12" s="801"/>
      <c r="R12" s="801"/>
      <c r="S12" s="801"/>
      <c r="T12" s="801"/>
      <c r="U12" s="801"/>
      <c r="V12" s="801"/>
      <c r="W12" s="801"/>
      <c r="X12" s="801"/>
      <c r="Y12" s="801"/>
      <c r="Z12" s="802"/>
      <c r="AA12" s="193"/>
      <c r="AB12" s="193"/>
      <c r="AC12" s="196">
        <f>SUM(AC11)</f>
        <v>7322000</v>
      </c>
      <c r="AD12" s="211"/>
      <c r="AE12" s="211"/>
      <c r="AF12" s="196">
        <f t="shared" si="0"/>
        <v>7322000</v>
      </c>
      <c r="AG12" s="198"/>
      <c r="AH12" s="198"/>
      <c r="AI12" s="198"/>
      <c r="AJ12" s="198"/>
      <c r="AK12" s="198"/>
      <c r="AL12" s="198"/>
      <c r="AM12" s="198"/>
      <c r="AN12" s="198"/>
      <c r="AO12" s="198"/>
      <c r="AP12" s="199">
        <f>+AP11</f>
        <v>7322000</v>
      </c>
      <c r="AQ12" s="198"/>
      <c r="AR12" s="198"/>
      <c r="AS12" s="198"/>
      <c r="AT12" s="198"/>
      <c r="AU12" s="196">
        <f t="shared" si="1"/>
        <v>7322000</v>
      </c>
      <c r="AV12" s="161"/>
      <c r="AW12" s="155"/>
      <c r="AX12" s="4"/>
      <c r="AY12" s="191"/>
      <c r="AZ12" s="191"/>
      <c r="BA12" s="191"/>
      <c r="BB12" s="191"/>
      <c r="BC12" s="59"/>
      <c r="BD12" s="59"/>
      <c r="BE12" s="79"/>
      <c r="BF12" s="191"/>
      <c r="BG12" s="191"/>
      <c r="BH12" s="191"/>
      <c r="BI12" s="191"/>
      <c r="BJ12" s="5"/>
      <c r="BK12" s="5"/>
      <c r="BL12" s="4"/>
    </row>
    <row r="13" spans="1:64" ht="64.5" customHeight="1">
      <c r="A13" s="109">
        <v>3</v>
      </c>
      <c r="B13" s="212">
        <v>1</v>
      </c>
      <c r="C13" s="212">
        <v>2</v>
      </c>
      <c r="D13" s="212" t="s">
        <v>234</v>
      </c>
      <c r="E13" s="212" t="s">
        <v>235</v>
      </c>
      <c r="F13" s="212" t="s">
        <v>234</v>
      </c>
      <c r="G13" s="212" t="s">
        <v>260</v>
      </c>
      <c r="H13" s="212"/>
      <c r="I13" s="109">
        <v>29</v>
      </c>
      <c r="J13" s="213" t="s">
        <v>261</v>
      </c>
      <c r="K13" s="214">
        <v>8250000</v>
      </c>
      <c r="L13" s="182" t="s">
        <v>262</v>
      </c>
      <c r="M13" s="80" t="s">
        <v>263</v>
      </c>
      <c r="N13" s="181" t="s">
        <v>252</v>
      </c>
      <c r="O13" s="184" t="s">
        <v>253</v>
      </c>
      <c r="P13" s="181">
        <v>1010804</v>
      </c>
      <c r="Q13" s="181" t="s">
        <v>264</v>
      </c>
      <c r="R13" s="181" t="s">
        <v>265</v>
      </c>
      <c r="S13" s="186" t="s">
        <v>266</v>
      </c>
      <c r="T13" s="186" t="s">
        <v>97</v>
      </c>
      <c r="U13" s="186" t="s">
        <v>267</v>
      </c>
      <c r="V13" s="202" t="s">
        <v>56</v>
      </c>
      <c r="W13" s="202" t="s">
        <v>56</v>
      </c>
      <c r="X13" s="181">
        <v>10</v>
      </c>
      <c r="Y13" s="186">
        <v>1</v>
      </c>
      <c r="Z13" s="181" t="s">
        <v>246</v>
      </c>
      <c r="AA13" s="181" t="s">
        <v>100</v>
      </c>
      <c r="AB13" s="181"/>
      <c r="AC13" s="189">
        <f>+K13</f>
        <v>8250000</v>
      </c>
      <c r="AD13" s="189"/>
      <c r="AE13" s="132"/>
      <c r="AF13" s="189">
        <f t="shared" si="0"/>
        <v>8250000</v>
      </c>
      <c r="AG13" s="123"/>
      <c r="AH13" s="123"/>
      <c r="AI13" s="123"/>
      <c r="AJ13" s="123"/>
      <c r="AK13" s="123"/>
      <c r="AL13" s="123"/>
      <c r="AM13" s="123"/>
      <c r="AN13" s="215">
        <f>+AF13</f>
        <v>8250000</v>
      </c>
      <c r="AO13" s="123"/>
      <c r="AP13" s="123"/>
      <c r="AQ13" s="123"/>
      <c r="AR13" s="123"/>
      <c r="AS13" s="123"/>
      <c r="AT13" s="123"/>
      <c r="AU13" s="189">
        <f t="shared" si="1"/>
        <v>8250000</v>
      </c>
      <c r="AV13" s="161"/>
      <c r="AW13" s="155"/>
      <c r="AX13" s="4"/>
      <c r="AY13" s="191"/>
      <c r="AZ13" s="191"/>
      <c r="BA13" s="191"/>
      <c r="BB13" s="191"/>
      <c r="BC13" s="59"/>
      <c r="BD13" s="59"/>
      <c r="BE13" s="79"/>
      <c r="BF13" s="191"/>
      <c r="BG13" s="191"/>
      <c r="BH13" s="191"/>
      <c r="BI13" s="191"/>
      <c r="BJ13" s="5"/>
      <c r="BK13" s="5"/>
      <c r="BL13" s="4"/>
    </row>
    <row r="14" spans="1:64" ht="12" customHeight="1">
      <c r="A14" s="216"/>
      <c r="B14" s="217"/>
      <c r="C14" s="217"/>
      <c r="D14" s="217"/>
      <c r="E14" s="217"/>
      <c r="F14" s="217"/>
      <c r="G14" s="217"/>
      <c r="H14" s="193"/>
      <c r="I14" s="193"/>
      <c r="J14" s="194"/>
      <c r="K14" s="210">
        <f>+K13</f>
        <v>8250000</v>
      </c>
      <c r="L14" s="860"/>
      <c r="M14" s="801"/>
      <c r="N14" s="801"/>
      <c r="O14" s="801"/>
      <c r="P14" s="801"/>
      <c r="Q14" s="801"/>
      <c r="R14" s="801"/>
      <c r="S14" s="801"/>
      <c r="T14" s="801"/>
      <c r="U14" s="801"/>
      <c r="V14" s="801"/>
      <c r="W14" s="801"/>
      <c r="X14" s="801"/>
      <c r="Y14" s="801"/>
      <c r="Z14" s="802"/>
      <c r="AA14" s="193"/>
      <c r="AB14" s="193"/>
      <c r="AC14" s="196">
        <f t="shared" ref="AC14:AD14" si="2">+AC13</f>
        <v>8250000</v>
      </c>
      <c r="AD14" s="197">
        <f t="shared" si="2"/>
        <v>0</v>
      </c>
      <c r="AE14" s="197"/>
      <c r="AF14" s="196">
        <f t="shared" si="0"/>
        <v>8250000</v>
      </c>
      <c r="AG14" s="198"/>
      <c r="AH14" s="198"/>
      <c r="AI14" s="198"/>
      <c r="AJ14" s="198"/>
      <c r="AK14" s="198"/>
      <c r="AL14" s="198"/>
      <c r="AM14" s="198"/>
      <c r="AN14" s="199">
        <f>+AN13</f>
        <v>8250000</v>
      </c>
      <c r="AO14" s="198"/>
      <c r="AP14" s="198"/>
      <c r="AQ14" s="198"/>
      <c r="AR14" s="198"/>
      <c r="AS14" s="198"/>
      <c r="AT14" s="198"/>
      <c r="AU14" s="196">
        <f t="shared" si="1"/>
        <v>8250000</v>
      </c>
      <c r="AV14" s="161"/>
      <c r="AW14" s="155"/>
      <c r="AX14" s="4"/>
      <c r="AY14" s="191"/>
      <c r="AZ14" s="191"/>
      <c r="BA14" s="191"/>
      <c r="BB14" s="191"/>
      <c r="BC14" s="59"/>
      <c r="BD14" s="59"/>
      <c r="BE14" s="79"/>
      <c r="BF14" s="191"/>
      <c r="BG14" s="191"/>
      <c r="BH14" s="191"/>
      <c r="BI14" s="191"/>
      <c r="BJ14" s="5"/>
      <c r="BK14" s="5"/>
      <c r="BL14" s="4"/>
    </row>
    <row r="15" spans="1:64" ht="12" customHeight="1">
      <c r="A15" s="80">
        <v>3</v>
      </c>
      <c r="B15" s="80">
        <v>1</v>
      </c>
      <c r="C15" s="80">
        <v>2</v>
      </c>
      <c r="D15" s="80" t="s">
        <v>234</v>
      </c>
      <c r="E15" s="80" t="s">
        <v>234</v>
      </c>
      <c r="F15" s="80" t="s">
        <v>235</v>
      </c>
      <c r="G15" s="80" t="s">
        <v>248</v>
      </c>
      <c r="H15" s="80"/>
      <c r="I15" s="80">
        <v>28</v>
      </c>
      <c r="J15" s="79" t="s">
        <v>268</v>
      </c>
      <c r="K15" s="201">
        <v>4290000</v>
      </c>
      <c r="L15" s="80" t="s">
        <v>269</v>
      </c>
      <c r="M15" s="80" t="s">
        <v>270</v>
      </c>
      <c r="N15" s="80" t="s">
        <v>271</v>
      </c>
      <c r="O15" s="218" t="s">
        <v>272</v>
      </c>
      <c r="P15" s="80" t="s">
        <v>273</v>
      </c>
      <c r="Q15" s="80" t="s">
        <v>274</v>
      </c>
      <c r="R15" s="80" t="s">
        <v>275</v>
      </c>
      <c r="S15" s="202" t="s">
        <v>276</v>
      </c>
      <c r="T15" s="61" t="s">
        <v>270</v>
      </c>
      <c r="U15" s="61" t="s">
        <v>270</v>
      </c>
      <c r="V15" s="202" t="s">
        <v>195</v>
      </c>
      <c r="W15" s="219" t="s">
        <v>195</v>
      </c>
      <c r="X15" s="219">
        <v>360</v>
      </c>
      <c r="Y15" s="61">
        <v>0</v>
      </c>
      <c r="Z15" s="80" t="s">
        <v>270</v>
      </c>
      <c r="AA15" s="80" t="s">
        <v>270</v>
      </c>
      <c r="AB15" s="80"/>
      <c r="AC15" s="220">
        <f>K15</f>
        <v>4290000</v>
      </c>
      <c r="AD15" s="220"/>
      <c r="AE15" s="160"/>
      <c r="AF15" s="220">
        <f t="shared" si="0"/>
        <v>4290000</v>
      </c>
      <c r="AG15" s="123"/>
      <c r="AH15" s="221">
        <f t="shared" ref="AH15:AH16" si="3">+AF15/11</f>
        <v>390000</v>
      </c>
      <c r="AI15" s="221">
        <f t="shared" ref="AI15:AR15" si="4">+AH15</f>
        <v>390000</v>
      </c>
      <c r="AJ15" s="221">
        <f t="shared" si="4"/>
        <v>390000</v>
      </c>
      <c r="AK15" s="221">
        <f t="shared" si="4"/>
        <v>390000</v>
      </c>
      <c r="AL15" s="221">
        <f t="shared" si="4"/>
        <v>390000</v>
      </c>
      <c r="AM15" s="221">
        <f t="shared" si="4"/>
        <v>390000</v>
      </c>
      <c r="AN15" s="221">
        <f t="shared" si="4"/>
        <v>390000</v>
      </c>
      <c r="AO15" s="221">
        <f t="shared" si="4"/>
        <v>390000</v>
      </c>
      <c r="AP15" s="221">
        <f t="shared" si="4"/>
        <v>390000</v>
      </c>
      <c r="AQ15" s="221">
        <f t="shared" si="4"/>
        <v>390000</v>
      </c>
      <c r="AR15" s="221">
        <f t="shared" si="4"/>
        <v>390000</v>
      </c>
      <c r="AS15" s="123"/>
      <c r="AT15" s="123"/>
      <c r="AU15" s="220">
        <f t="shared" si="1"/>
        <v>4290000</v>
      </c>
      <c r="AV15" s="161"/>
      <c r="AW15" s="155"/>
      <c r="AX15" s="4"/>
      <c r="AY15" s="220">
        <v>340000</v>
      </c>
      <c r="AZ15" s="220"/>
      <c r="BA15" s="220"/>
      <c r="BB15" s="220">
        <f>SUM(AY15:BA15)</f>
        <v>340000</v>
      </c>
      <c r="BC15" s="222">
        <v>43894</v>
      </c>
      <c r="BD15" s="59">
        <v>5</v>
      </c>
      <c r="BE15" s="79" t="s">
        <v>277</v>
      </c>
      <c r="BF15" s="220">
        <v>340000</v>
      </c>
      <c r="BG15" s="191"/>
      <c r="BH15" s="191"/>
      <c r="BI15" s="215">
        <f>SUM(BF15:BH15)</f>
        <v>340000</v>
      </c>
      <c r="BJ15" s="5"/>
      <c r="BK15" s="5"/>
      <c r="BL15" s="4"/>
    </row>
    <row r="16" spans="1:64" ht="24" customHeight="1">
      <c r="A16" s="80">
        <v>3</v>
      </c>
      <c r="B16" s="80">
        <v>1</v>
      </c>
      <c r="C16" s="80">
        <v>2</v>
      </c>
      <c r="D16" s="80" t="s">
        <v>234</v>
      </c>
      <c r="E16" s="80" t="s">
        <v>234</v>
      </c>
      <c r="F16" s="80" t="s">
        <v>235</v>
      </c>
      <c r="G16" s="223" t="s">
        <v>278</v>
      </c>
      <c r="H16" s="80"/>
      <c r="I16" s="80">
        <v>28</v>
      </c>
      <c r="J16" s="79" t="s">
        <v>279</v>
      </c>
      <c r="K16" s="201">
        <v>550000</v>
      </c>
      <c r="L16" s="80" t="s">
        <v>269</v>
      </c>
      <c r="M16" s="80" t="s">
        <v>270</v>
      </c>
      <c r="N16" s="80" t="s">
        <v>271</v>
      </c>
      <c r="O16" s="218" t="s">
        <v>272</v>
      </c>
      <c r="P16" s="80">
        <v>30201</v>
      </c>
      <c r="Q16" s="80" t="s">
        <v>280</v>
      </c>
      <c r="R16" s="80" t="s">
        <v>281</v>
      </c>
      <c r="S16" s="202" t="s">
        <v>276</v>
      </c>
      <c r="T16" s="61" t="s">
        <v>270</v>
      </c>
      <c r="U16" s="61" t="s">
        <v>270</v>
      </c>
      <c r="V16" s="202" t="s">
        <v>195</v>
      </c>
      <c r="W16" s="219" t="s">
        <v>195</v>
      </c>
      <c r="X16" s="219">
        <v>360</v>
      </c>
      <c r="Y16" s="61">
        <v>0</v>
      </c>
      <c r="Z16" s="80" t="s">
        <v>270</v>
      </c>
      <c r="AA16" s="80" t="s">
        <v>270</v>
      </c>
      <c r="AB16" s="80"/>
      <c r="AC16" s="220">
        <f>+K16</f>
        <v>550000</v>
      </c>
      <c r="AD16" s="220"/>
      <c r="AE16" s="160"/>
      <c r="AF16" s="220">
        <f t="shared" si="0"/>
        <v>550000</v>
      </c>
      <c r="AG16" s="123"/>
      <c r="AH16" s="221">
        <f t="shared" si="3"/>
        <v>50000</v>
      </c>
      <c r="AI16" s="221">
        <f t="shared" ref="AI16:AR16" si="5">+AH16</f>
        <v>50000</v>
      </c>
      <c r="AJ16" s="221">
        <f t="shared" si="5"/>
        <v>50000</v>
      </c>
      <c r="AK16" s="221">
        <f t="shared" si="5"/>
        <v>50000</v>
      </c>
      <c r="AL16" s="221">
        <f t="shared" si="5"/>
        <v>50000</v>
      </c>
      <c r="AM16" s="221">
        <f t="shared" si="5"/>
        <v>50000</v>
      </c>
      <c r="AN16" s="221">
        <f t="shared" si="5"/>
        <v>50000</v>
      </c>
      <c r="AO16" s="221">
        <f t="shared" si="5"/>
        <v>50000</v>
      </c>
      <c r="AP16" s="221">
        <f t="shared" si="5"/>
        <v>50000</v>
      </c>
      <c r="AQ16" s="221">
        <f t="shared" si="5"/>
        <v>50000</v>
      </c>
      <c r="AR16" s="221">
        <f t="shared" si="5"/>
        <v>50000</v>
      </c>
      <c r="AS16" s="123"/>
      <c r="AT16" s="123"/>
      <c r="AU16" s="220">
        <f t="shared" si="1"/>
        <v>550000</v>
      </c>
      <c r="AV16" s="161"/>
      <c r="AW16" s="155"/>
      <c r="AX16" s="4"/>
      <c r="AY16" s="191"/>
      <c r="AZ16" s="191"/>
      <c r="BA16" s="191"/>
      <c r="BB16" s="191"/>
      <c r="BC16" s="59"/>
      <c r="BD16" s="59"/>
      <c r="BE16" s="79"/>
      <c r="BF16" s="191"/>
      <c r="BG16" s="191"/>
      <c r="BH16" s="191"/>
      <c r="BI16" s="191"/>
      <c r="BJ16" s="5"/>
      <c r="BK16" s="5"/>
      <c r="BL16" s="4"/>
    </row>
    <row r="17" spans="1:64" ht="12" customHeight="1">
      <c r="A17" s="209"/>
      <c r="B17" s="209"/>
      <c r="C17" s="209"/>
      <c r="D17" s="209"/>
      <c r="E17" s="209"/>
      <c r="F17" s="209"/>
      <c r="G17" s="209"/>
      <c r="H17" s="193"/>
      <c r="I17" s="193"/>
      <c r="J17" s="194"/>
      <c r="K17" s="210">
        <f>+K15+K16</f>
        <v>4840000</v>
      </c>
      <c r="L17" s="860"/>
      <c r="M17" s="801"/>
      <c r="N17" s="801"/>
      <c r="O17" s="801"/>
      <c r="P17" s="801"/>
      <c r="Q17" s="801"/>
      <c r="R17" s="801"/>
      <c r="S17" s="801"/>
      <c r="T17" s="801"/>
      <c r="U17" s="801"/>
      <c r="V17" s="801"/>
      <c r="W17" s="801"/>
      <c r="X17" s="801"/>
      <c r="Y17" s="801"/>
      <c r="Z17" s="802"/>
      <c r="AA17" s="193"/>
      <c r="AB17" s="193"/>
      <c r="AC17" s="196">
        <f>+AC15+AC16</f>
        <v>4840000</v>
      </c>
      <c r="AD17" s="211"/>
      <c r="AE17" s="224"/>
      <c r="AF17" s="196">
        <f t="shared" si="0"/>
        <v>4840000</v>
      </c>
      <c r="AG17" s="198"/>
      <c r="AH17" s="225">
        <f t="shared" ref="AH17:AU17" si="6">+AH15+AH16</f>
        <v>440000</v>
      </c>
      <c r="AI17" s="225">
        <f t="shared" si="6"/>
        <v>440000</v>
      </c>
      <c r="AJ17" s="225">
        <f t="shared" si="6"/>
        <v>440000</v>
      </c>
      <c r="AK17" s="225">
        <f t="shared" si="6"/>
        <v>440000</v>
      </c>
      <c r="AL17" s="225">
        <f t="shared" si="6"/>
        <v>440000</v>
      </c>
      <c r="AM17" s="225">
        <f t="shared" si="6"/>
        <v>440000</v>
      </c>
      <c r="AN17" s="225">
        <f t="shared" si="6"/>
        <v>440000</v>
      </c>
      <c r="AO17" s="225">
        <f t="shared" si="6"/>
        <v>440000</v>
      </c>
      <c r="AP17" s="225">
        <f t="shared" si="6"/>
        <v>440000</v>
      </c>
      <c r="AQ17" s="225">
        <f t="shared" si="6"/>
        <v>440000</v>
      </c>
      <c r="AR17" s="225">
        <f t="shared" si="6"/>
        <v>440000</v>
      </c>
      <c r="AS17" s="225">
        <f t="shared" si="6"/>
        <v>0</v>
      </c>
      <c r="AT17" s="225">
        <f t="shared" si="6"/>
        <v>0</v>
      </c>
      <c r="AU17" s="196">
        <f t="shared" si="6"/>
        <v>4840000</v>
      </c>
      <c r="AV17" s="161"/>
      <c r="AW17" s="155"/>
      <c r="AX17" s="4"/>
      <c r="AY17" s="220"/>
      <c r="AZ17" s="220"/>
      <c r="BA17" s="220"/>
      <c r="BB17" s="220"/>
      <c r="BC17" s="59"/>
      <c r="BD17" s="59"/>
      <c r="BE17" s="79"/>
      <c r="BF17" s="191"/>
      <c r="BG17" s="191"/>
      <c r="BH17" s="191"/>
      <c r="BI17" s="191"/>
      <c r="BJ17" s="5"/>
      <c r="BK17" s="5"/>
      <c r="BL17" s="4"/>
    </row>
    <row r="18" spans="1:64" ht="12" customHeight="1">
      <c r="A18" s="80">
        <v>3</v>
      </c>
      <c r="B18" s="80">
        <v>1</v>
      </c>
      <c r="C18" s="80">
        <v>2</v>
      </c>
      <c r="D18" s="80" t="s">
        <v>234</v>
      </c>
      <c r="E18" s="80" t="s">
        <v>234</v>
      </c>
      <c r="F18" s="80" t="s">
        <v>235</v>
      </c>
      <c r="G18" s="80" t="s">
        <v>236</v>
      </c>
      <c r="H18" s="80" t="s">
        <v>282</v>
      </c>
      <c r="I18" s="80">
        <v>30</v>
      </c>
      <c r="J18" s="79" t="s">
        <v>283</v>
      </c>
      <c r="K18" s="183">
        <v>12000000</v>
      </c>
      <c r="L18" s="182" t="s">
        <v>284</v>
      </c>
      <c r="M18" s="80">
        <v>78102203</v>
      </c>
      <c r="N18" s="80" t="s">
        <v>285</v>
      </c>
      <c r="O18" s="226" t="s">
        <v>150</v>
      </c>
      <c r="P18" s="59">
        <v>30303</v>
      </c>
      <c r="Q18" s="80" t="s">
        <v>286</v>
      </c>
      <c r="R18" s="59" t="s">
        <v>275</v>
      </c>
      <c r="S18" s="202" t="s">
        <v>276</v>
      </c>
      <c r="T18" s="61" t="s">
        <v>97</v>
      </c>
      <c r="U18" s="202" t="s">
        <v>112</v>
      </c>
      <c r="V18" s="202" t="s">
        <v>195</v>
      </c>
      <c r="W18" s="202" t="s">
        <v>287</v>
      </c>
      <c r="X18" s="219">
        <v>12</v>
      </c>
      <c r="Y18" s="61">
        <v>1</v>
      </c>
      <c r="Z18" s="80" t="s">
        <v>246</v>
      </c>
      <c r="AA18" s="80" t="s">
        <v>100</v>
      </c>
      <c r="AB18" s="80"/>
      <c r="AC18" s="220">
        <f>K18</f>
        <v>12000000</v>
      </c>
      <c r="AD18" s="220"/>
      <c r="AE18" s="160"/>
      <c r="AF18" s="220">
        <f t="shared" si="0"/>
        <v>12000000</v>
      </c>
      <c r="AG18" s="123"/>
      <c r="AH18" s="123"/>
      <c r="AI18" s="227">
        <v>400000</v>
      </c>
      <c r="AJ18" s="227">
        <v>400000</v>
      </c>
      <c r="AK18" s="227">
        <f>+AJ18</f>
        <v>400000</v>
      </c>
      <c r="AL18" s="227">
        <v>1200000</v>
      </c>
      <c r="AM18" s="227">
        <f t="shared" ref="AM18:AR18" si="7">+AL18</f>
        <v>1200000</v>
      </c>
      <c r="AN18" s="227">
        <f t="shared" si="7"/>
        <v>1200000</v>
      </c>
      <c r="AO18" s="227">
        <f t="shared" si="7"/>
        <v>1200000</v>
      </c>
      <c r="AP18" s="227">
        <f t="shared" si="7"/>
        <v>1200000</v>
      </c>
      <c r="AQ18" s="227">
        <f t="shared" si="7"/>
        <v>1200000</v>
      </c>
      <c r="AR18" s="227">
        <f t="shared" si="7"/>
        <v>1200000</v>
      </c>
      <c r="AS18" s="227">
        <v>2400000</v>
      </c>
      <c r="AT18" s="123"/>
      <c r="AU18" s="220">
        <f t="shared" ref="AU18:AU19" si="8">SUM(AG18:AT18)</f>
        <v>12000000</v>
      </c>
      <c r="AV18" s="161"/>
      <c r="AW18" s="155"/>
      <c r="AX18" s="4"/>
      <c r="AY18" s="220">
        <v>8932286</v>
      </c>
      <c r="AZ18" s="220"/>
      <c r="BA18" s="220"/>
      <c r="BB18" s="220">
        <f>SUM(AY18:BA18)</f>
        <v>8932286</v>
      </c>
      <c r="BC18" s="222">
        <v>43879</v>
      </c>
      <c r="BD18" s="59">
        <v>15</v>
      </c>
      <c r="BE18" s="79" t="s">
        <v>288</v>
      </c>
      <c r="BF18" s="220">
        <v>0</v>
      </c>
      <c r="BG18" s="191"/>
      <c r="BH18" s="191"/>
      <c r="BI18" s="215">
        <f>SUM(BF18:BH18)</f>
        <v>0</v>
      </c>
      <c r="BJ18" s="5"/>
      <c r="BK18" s="5"/>
      <c r="BL18" s="4"/>
    </row>
    <row r="19" spans="1:64" ht="12" customHeight="1">
      <c r="A19" s="193"/>
      <c r="B19" s="193"/>
      <c r="C19" s="193"/>
      <c r="D19" s="193"/>
      <c r="E19" s="193"/>
      <c r="F19" s="193"/>
      <c r="G19" s="193"/>
      <c r="H19" s="193"/>
      <c r="I19" s="193"/>
      <c r="J19" s="194"/>
      <c r="K19" s="228">
        <f>SUM(K18)</f>
        <v>12000000</v>
      </c>
      <c r="L19" s="229"/>
      <c r="M19" s="193"/>
      <c r="N19" s="193"/>
      <c r="O19" s="230"/>
      <c r="P19" s="192"/>
      <c r="Q19" s="193"/>
      <c r="R19" s="192"/>
      <c r="S19" s="231"/>
      <c r="T19" s="232"/>
      <c r="U19" s="231"/>
      <c r="V19" s="231"/>
      <c r="W19" s="231"/>
      <c r="X19" s="233"/>
      <c r="Y19" s="232"/>
      <c r="Z19" s="193"/>
      <c r="AA19" s="193"/>
      <c r="AB19" s="193"/>
      <c r="AC19" s="196">
        <f>SUM(AC18)</f>
        <v>12000000</v>
      </c>
      <c r="AD19" s="196"/>
      <c r="AE19" s="234"/>
      <c r="AF19" s="196">
        <f t="shared" si="0"/>
        <v>12000000</v>
      </c>
      <c r="AG19" s="198"/>
      <c r="AH19" s="198"/>
      <c r="AI19" s="225">
        <f t="shared" ref="AI19:AS19" si="9">+AI18</f>
        <v>400000</v>
      </c>
      <c r="AJ19" s="225">
        <f t="shared" si="9"/>
        <v>400000</v>
      </c>
      <c r="AK19" s="225">
        <f t="shared" si="9"/>
        <v>400000</v>
      </c>
      <c r="AL19" s="225">
        <f t="shared" si="9"/>
        <v>1200000</v>
      </c>
      <c r="AM19" s="225">
        <f t="shared" si="9"/>
        <v>1200000</v>
      </c>
      <c r="AN19" s="225">
        <f t="shared" si="9"/>
        <v>1200000</v>
      </c>
      <c r="AO19" s="225">
        <f t="shared" si="9"/>
        <v>1200000</v>
      </c>
      <c r="AP19" s="225">
        <f t="shared" si="9"/>
        <v>1200000</v>
      </c>
      <c r="AQ19" s="225">
        <f t="shared" si="9"/>
        <v>1200000</v>
      </c>
      <c r="AR19" s="225">
        <f t="shared" si="9"/>
        <v>1200000</v>
      </c>
      <c r="AS19" s="225">
        <f t="shared" si="9"/>
        <v>2400000</v>
      </c>
      <c r="AT19" s="198"/>
      <c r="AU19" s="196">
        <f t="shared" si="8"/>
        <v>12000000</v>
      </c>
      <c r="AV19" s="161"/>
      <c r="AW19" s="155"/>
      <c r="AX19" s="4"/>
      <c r="AY19" s="191"/>
      <c r="AZ19" s="191"/>
      <c r="BA19" s="191"/>
      <c r="BB19" s="191"/>
      <c r="BC19" s="59"/>
      <c r="BD19" s="59"/>
      <c r="BE19" s="79"/>
      <c r="BF19" s="191"/>
      <c r="BG19" s="191"/>
      <c r="BH19" s="191"/>
      <c r="BI19" s="191"/>
      <c r="BJ19" s="5"/>
      <c r="BK19" s="5"/>
      <c r="BL19" s="4"/>
    </row>
    <row r="20" spans="1:64" ht="63.75" customHeight="1">
      <c r="A20" s="80"/>
      <c r="B20" s="80"/>
      <c r="C20" s="80"/>
      <c r="D20" s="80"/>
      <c r="E20" s="80"/>
      <c r="F20" s="80"/>
      <c r="G20" s="80"/>
      <c r="H20" s="80"/>
      <c r="I20" s="181"/>
      <c r="J20" s="207"/>
      <c r="K20" s="183"/>
      <c r="L20" s="200" t="s">
        <v>289</v>
      </c>
      <c r="M20" s="181">
        <v>84131501</v>
      </c>
      <c r="N20" s="181" t="s">
        <v>290</v>
      </c>
      <c r="O20" s="184" t="s">
        <v>172</v>
      </c>
      <c r="P20" s="185">
        <v>10101</v>
      </c>
      <c r="Q20" s="181" t="s">
        <v>151</v>
      </c>
      <c r="R20" s="185" t="s">
        <v>291</v>
      </c>
      <c r="S20" s="235" t="s">
        <v>292</v>
      </c>
      <c r="T20" s="235" t="s">
        <v>82</v>
      </c>
      <c r="U20" s="235" t="s">
        <v>293</v>
      </c>
      <c r="V20" s="188" t="s">
        <v>294</v>
      </c>
      <c r="W20" s="188" t="s">
        <v>181</v>
      </c>
      <c r="X20" s="186">
        <v>12</v>
      </c>
      <c r="Y20" s="181">
        <v>1</v>
      </c>
      <c r="Z20" s="181" t="s">
        <v>295</v>
      </c>
      <c r="AA20" s="181" t="s">
        <v>296</v>
      </c>
      <c r="AB20" s="181"/>
      <c r="AC20" s="220">
        <f>K20</f>
        <v>0</v>
      </c>
      <c r="AD20" s="236"/>
      <c r="AE20" s="237"/>
      <c r="AF20" s="189">
        <f t="shared" si="0"/>
        <v>0</v>
      </c>
      <c r="AG20" s="123"/>
      <c r="AH20" s="123"/>
      <c r="AI20" s="123"/>
      <c r="AJ20" s="123"/>
      <c r="AK20" s="123"/>
      <c r="AL20" s="123"/>
      <c r="AM20" s="123"/>
      <c r="AN20" s="123"/>
      <c r="AO20" s="123"/>
      <c r="AP20" s="123"/>
      <c r="AQ20" s="123"/>
      <c r="AR20" s="123"/>
      <c r="AS20" s="123"/>
      <c r="AT20" s="123"/>
      <c r="AU20" s="189">
        <f t="shared" ref="AU20:AU21" si="10">SUM(AR20:AT20)</f>
        <v>0</v>
      </c>
      <c r="AV20" s="161"/>
      <c r="AW20" s="155"/>
      <c r="AX20" s="4"/>
      <c r="AY20" s="191"/>
      <c r="AZ20" s="191"/>
      <c r="BA20" s="191"/>
      <c r="BB20" s="191"/>
      <c r="BC20" s="59"/>
      <c r="BD20" s="59"/>
      <c r="BE20" s="79"/>
      <c r="BF20" s="191"/>
      <c r="BG20" s="191"/>
      <c r="BH20" s="191"/>
      <c r="BI20" s="191"/>
      <c r="BJ20" s="5"/>
      <c r="BK20" s="5"/>
      <c r="BL20" s="4"/>
    </row>
    <row r="21" spans="1:64" ht="21.75" customHeight="1">
      <c r="A21" s="193"/>
      <c r="B21" s="193"/>
      <c r="C21" s="193"/>
      <c r="D21" s="193"/>
      <c r="E21" s="193"/>
      <c r="F21" s="193"/>
      <c r="G21" s="193"/>
      <c r="H21" s="193"/>
      <c r="I21" s="193"/>
      <c r="J21" s="194"/>
      <c r="K21" s="238"/>
      <c r="L21" s="229"/>
      <c r="M21" s="193"/>
      <c r="N21" s="193"/>
      <c r="O21" s="239"/>
      <c r="P21" s="192"/>
      <c r="Q21" s="193"/>
      <c r="R21" s="192"/>
      <c r="S21" s="231"/>
      <c r="T21" s="231"/>
      <c r="U21" s="231"/>
      <c r="V21" s="233"/>
      <c r="W21" s="233"/>
      <c r="X21" s="232"/>
      <c r="Y21" s="193"/>
      <c r="Z21" s="193"/>
      <c r="AA21" s="193"/>
      <c r="AB21" s="193"/>
      <c r="AC21" s="196">
        <f>AC20</f>
        <v>0</v>
      </c>
      <c r="AD21" s="211"/>
      <c r="AE21" s="224"/>
      <c r="AF21" s="196">
        <f t="shared" si="0"/>
        <v>0</v>
      </c>
      <c r="AG21" s="123"/>
      <c r="AH21" s="123"/>
      <c r="AI21" s="123"/>
      <c r="AJ21" s="123"/>
      <c r="AK21" s="123"/>
      <c r="AL21" s="123"/>
      <c r="AM21" s="123"/>
      <c r="AN21" s="123"/>
      <c r="AO21" s="123"/>
      <c r="AP21" s="123"/>
      <c r="AQ21" s="123"/>
      <c r="AR21" s="123"/>
      <c r="AS21" s="123"/>
      <c r="AT21" s="123"/>
      <c r="AU21" s="196">
        <f t="shared" si="10"/>
        <v>0</v>
      </c>
      <c r="AV21" s="161"/>
      <c r="AW21" s="155"/>
      <c r="AX21" s="4"/>
      <c r="AY21" s="191"/>
      <c r="AZ21" s="191"/>
      <c r="BA21" s="191"/>
      <c r="BB21" s="191"/>
      <c r="BC21" s="59"/>
      <c r="BD21" s="59"/>
      <c r="BE21" s="79"/>
      <c r="BF21" s="191"/>
      <c r="BG21" s="191"/>
      <c r="BH21" s="191"/>
      <c r="BI21" s="191"/>
      <c r="BJ21" s="5"/>
      <c r="BK21" s="5"/>
      <c r="BL21" s="4"/>
    </row>
    <row r="22" spans="1:64" ht="45.75" customHeight="1">
      <c r="A22" s="181">
        <v>3</v>
      </c>
      <c r="B22" s="181">
        <v>1</v>
      </c>
      <c r="C22" s="181">
        <v>2</v>
      </c>
      <c r="D22" s="181" t="s">
        <v>234</v>
      </c>
      <c r="E22" s="181" t="s">
        <v>234</v>
      </c>
      <c r="F22" s="181" t="s">
        <v>234</v>
      </c>
      <c r="G22" s="181" t="s">
        <v>297</v>
      </c>
      <c r="H22" s="181" t="s">
        <v>298</v>
      </c>
      <c r="I22" s="80">
        <v>27</v>
      </c>
      <c r="J22" s="79" t="s">
        <v>299</v>
      </c>
      <c r="K22" s="183">
        <v>3766000</v>
      </c>
      <c r="L22" s="866" t="s">
        <v>300</v>
      </c>
      <c r="M22" s="866">
        <v>84131501</v>
      </c>
      <c r="N22" s="866" t="s">
        <v>290</v>
      </c>
      <c r="O22" s="867" t="s">
        <v>172</v>
      </c>
      <c r="P22" s="866">
        <v>10101</v>
      </c>
      <c r="Q22" s="866" t="s">
        <v>151</v>
      </c>
      <c r="R22" s="866" t="s">
        <v>291</v>
      </c>
      <c r="S22" s="866" t="s">
        <v>292</v>
      </c>
      <c r="T22" s="866" t="s">
        <v>82</v>
      </c>
      <c r="U22" s="866" t="s">
        <v>293</v>
      </c>
      <c r="V22" s="219" t="s">
        <v>51</v>
      </c>
      <c r="W22" s="219" t="s">
        <v>52</v>
      </c>
      <c r="X22" s="186">
        <v>12</v>
      </c>
      <c r="Y22" s="181">
        <v>1</v>
      </c>
      <c r="Z22" s="181" t="s">
        <v>113</v>
      </c>
      <c r="AA22" s="181" t="s">
        <v>296</v>
      </c>
      <c r="AB22" s="866" t="s">
        <v>301</v>
      </c>
      <c r="AC22" s="189">
        <f>K22</f>
        <v>3766000</v>
      </c>
      <c r="AD22" s="236"/>
      <c r="AE22" s="237"/>
      <c r="AF22" s="189">
        <f t="shared" si="0"/>
        <v>3766000</v>
      </c>
      <c r="AG22" s="123"/>
      <c r="AH22" s="123"/>
      <c r="AI22" s="123"/>
      <c r="AJ22" s="123"/>
      <c r="AK22" s="227">
        <f>+AF22</f>
        <v>3766000</v>
      </c>
      <c r="AL22" s="123"/>
      <c r="AM22" s="123"/>
      <c r="AN22" s="123"/>
      <c r="AO22" s="123"/>
      <c r="AP22" s="123"/>
      <c r="AQ22" s="123"/>
      <c r="AR22" s="123"/>
      <c r="AS22" s="123"/>
      <c r="AT22" s="123"/>
      <c r="AU22" s="189">
        <f t="shared" ref="AU22:AU34" si="11">SUM(AG22:AT22)</f>
        <v>3766000</v>
      </c>
      <c r="AV22" s="161"/>
      <c r="AW22" s="155"/>
      <c r="AX22" s="4"/>
      <c r="AY22" s="191"/>
      <c r="AZ22" s="191"/>
      <c r="BA22" s="191"/>
      <c r="BB22" s="191"/>
      <c r="BC22" s="59"/>
      <c r="BD22" s="59"/>
      <c r="BE22" s="79"/>
      <c r="BF22" s="191"/>
      <c r="BG22" s="191"/>
      <c r="BH22" s="191"/>
      <c r="BI22" s="191"/>
      <c r="BJ22" s="5"/>
      <c r="BK22" s="5"/>
      <c r="BL22" s="4"/>
    </row>
    <row r="23" spans="1:64" ht="21.75" customHeight="1">
      <c r="A23" s="193"/>
      <c r="B23" s="193"/>
      <c r="C23" s="193"/>
      <c r="D23" s="193"/>
      <c r="E23" s="193"/>
      <c r="F23" s="193"/>
      <c r="G23" s="193"/>
      <c r="H23" s="193"/>
      <c r="I23" s="193"/>
      <c r="J23" s="194"/>
      <c r="K23" s="228">
        <f>K22</f>
        <v>3766000</v>
      </c>
      <c r="L23" s="858"/>
      <c r="M23" s="858"/>
      <c r="N23" s="858"/>
      <c r="O23" s="858"/>
      <c r="P23" s="858"/>
      <c r="Q23" s="858"/>
      <c r="R23" s="858"/>
      <c r="S23" s="858"/>
      <c r="T23" s="858"/>
      <c r="U23" s="858"/>
      <c r="V23" s="233"/>
      <c r="W23" s="233"/>
      <c r="X23" s="232"/>
      <c r="Y23" s="193"/>
      <c r="Z23" s="193"/>
      <c r="AA23" s="193"/>
      <c r="AB23" s="858"/>
      <c r="AC23" s="196">
        <f>AC22</f>
        <v>3766000</v>
      </c>
      <c r="AD23" s="211"/>
      <c r="AE23" s="224"/>
      <c r="AF23" s="196">
        <f t="shared" si="0"/>
        <v>3766000</v>
      </c>
      <c r="AG23" s="198"/>
      <c r="AH23" s="198"/>
      <c r="AI23" s="198"/>
      <c r="AJ23" s="198"/>
      <c r="AK23" s="199">
        <f>+AK22</f>
        <v>3766000</v>
      </c>
      <c r="AL23" s="198"/>
      <c r="AM23" s="198"/>
      <c r="AN23" s="198"/>
      <c r="AO23" s="198"/>
      <c r="AP23" s="198"/>
      <c r="AQ23" s="198"/>
      <c r="AR23" s="198"/>
      <c r="AS23" s="198"/>
      <c r="AT23" s="198"/>
      <c r="AU23" s="196">
        <f t="shared" si="11"/>
        <v>3766000</v>
      </c>
      <c r="AV23" s="161"/>
      <c r="AW23" s="155"/>
      <c r="AX23" s="4"/>
      <c r="AY23" s="191"/>
      <c r="AZ23" s="191"/>
      <c r="BA23" s="191"/>
      <c r="BB23" s="191"/>
      <c r="BC23" s="59"/>
      <c r="BD23" s="59"/>
      <c r="BE23" s="79"/>
      <c r="BF23" s="191"/>
      <c r="BG23" s="191"/>
      <c r="BH23" s="191"/>
      <c r="BI23" s="191"/>
      <c r="BJ23" s="5"/>
      <c r="BK23" s="5"/>
      <c r="BL23" s="4"/>
    </row>
    <row r="24" spans="1:64" ht="45.75" customHeight="1">
      <c r="A24" s="181">
        <v>3</v>
      </c>
      <c r="B24" s="181">
        <v>1</v>
      </c>
      <c r="C24" s="181">
        <v>2</v>
      </c>
      <c r="D24" s="181" t="s">
        <v>234</v>
      </c>
      <c r="E24" s="181" t="s">
        <v>234</v>
      </c>
      <c r="F24" s="181" t="s">
        <v>234</v>
      </c>
      <c r="G24" s="181" t="s">
        <v>297</v>
      </c>
      <c r="H24" s="181" t="s">
        <v>302</v>
      </c>
      <c r="I24" s="80">
        <v>27</v>
      </c>
      <c r="J24" s="79" t="s">
        <v>303</v>
      </c>
      <c r="K24" s="183">
        <v>2511000</v>
      </c>
      <c r="L24" s="858"/>
      <c r="M24" s="858"/>
      <c r="N24" s="858"/>
      <c r="O24" s="858"/>
      <c r="P24" s="858"/>
      <c r="Q24" s="858"/>
      <c r="R24" s="858"/>
      <c r="S24" s="858"/>
      <c r="T24" s="858"/>
      <c r="U24" s="858"/>
      <c r="V24" s="188" t="s">
        <v>51</v>
      </c>
      <c r="W24" s="188" t="s">
        <v>52</v>
      </c>
      <c r="X24" s="186">
        <v>12</v>
      </c>
      <c r="Y24" s="181">
        <v>1</v>
      </c>
      <c r="Z24" s="181" t="s">
        <v>113</v>
      </c>
      <c r="AA24" s="181" t="s">
        <v>296</v>
      </c>
      <c r="AB24" s="858"/>
      <c r="AC24" s="189">
        <f>K24</f>
        <v>2511000</v>
      </c>
      <c r="AD24" s="45"/>
      <c r="AE24" s="240"/>
      <c r="AF24" s="189">
        <f t="shared" si="0"/>
        <v>2511000</v>
      </c>
      <c r="AG24" s="123"/>
      <c r="AH24" s="123"/>
      <c r="AI24" s="123"/>
      <c r="AJ24" s="123"/>
      <c r="AK24" s="227">
        <f>+AF24</f>
        <v>2511000</v>
      </c>
      <c r="AL24" s="123"/>
      <c r="AM24" s="123"/>
      <c r="AN24" s="123"/>
      <c r="AO24" s="123"/>
      <c r="AP24" s="123"/>
      <c r="AQ24" s="123"/>
      <c r="AR24" s="123"/>
      <c r="AS24" s="123"/>
      <c r="AT24" s="123"/>
      <c r="AU24" s="189">
        <f t="shared" si="11"/>
        <v>2511000</v>
      </c>
      <c r="AV24" s="161"/>
      <c r="AW24" s="155"/>
      <c r="AX24" s="4"/>
      <c r="AY24" s="191"/>
      <c r="AZ24" s="191"/>
      <c r="BA24" s="191"/>
      <c r="BB24" s="191"/>
      <c r="BC24" s="59"/>
      <c r="BD24" s="59"/>
      <c r="BE24" s="79"/>
      <c r="BF24" s="191"/>
      <c r="BG24" s="191"/>
      <c r="BH24" s="191"/>
      <c r="BI24" s="191"/>
      <c r="BJ24" s="5"/>
      <c r="BK24" s="5"/>
      <c r="BL24" s="4"/>
    </row>
    <row r="25" spans="1:64" ht="20.25" customHeight="1">
      <c r="A25" s="193"/>
      <c r="B25" s="193"/>
      <c r="C25" s="193"/>
      <c r="D25" s="193"/>
      <c r="E25" s="193"/>
      <c r="F25" s="193"/>
      <c r="G25" s="193"/>
      <c r="H25" s="193"/>
      <c r="I25" s="193"/>
      <c r="J25" s="194"/>
      <c r="K25" s="228">
        <f>K24</f>
        <v>2511000</v>
      </c>
      <c r="L25" s="858"/>
      <c r="M25" s="858"/>
      <c r="N25" s="858"/>
      <c r="O25" s="858"/>
      <c r="P25" s="858"/>
      <c r="Q25" s="858"/>
      <c r="R25" s="858"/>
      <c r="S25" s="858"/>
      <c r="T25" s="858"/>
      <c r="U25" s="858"/>
      <c r="V25" s="233"/>
      <c r="W25" s="233"/>
      <c r="X25" s="232"/>
      <c r="Y25" s="193"/>
      <c r="Z25" s="193"/>
      <c r="AA25" s="193"/>
      <c r="AB25" s="858"/>
      <c r="AC25" s="196">
        <f>AC24</f>
        <v>2511000</v>
      </c>
      <c r="AD25" s="241"/>
      <c r="AE25" s="242"/>
      <c r="AF25" s="196">
        <f t="shared" si="0"/>
        <v>2511000</v>
      </c>
      <c r="AG25" s="198"/>
      <c r="AH25" s="198"/>
      <c r="AI25" s="198"/>
      <c r="AJ25" s="198"/>
      <c r="AK25" s="199">
        <f>+AK24</f>
        <v>2511000</v>
      </c>
      <c r="AL25" s="198"/>
      <c r="AM25" s="198"/>
      <c r="AN25" s="198"/>
      <c r="AO25" s="198"/>
      <c r="AP25" s="198"/>
      <c r="AQ25" s="198"/>
      <c r="AR25" s="198"/>
      <c r="AS25" s="198"/>
      <c r="AT25" s="198"/>
      <c r="AU25" s="196">
        <f t="shared" si="11"/>
        <v>2511000</v>
      </c>
      <c r="AV25" s="161"/>
      <c r="AW25" s="155"/>
      <c r="AX25" s="4"/>
      <c r="AY25" s="191"/>
      <c r="AZ25" s="191"/>
      <c r="BA25" s="191"/>
      <c r="BB25" s="191"/>
      <c r="BC25" s="59"/>
      <c r="BD25" s="59"/>
      <c r="BE25" s="79"/>
      <c r="BF25" s="191"/>
      <c r="BG25" s="191"/>
      <c r="BH25" s="191"/>
      <c r="BI25" s="191"/>
      <c r="BJ25" s="5"/>
      <c r="BK25" s="5"/>
      <c r="BL25" s="4"/>
    </row>
    <row r="26" spans="1:64" ht="47.25" customHeight="1">
      <c r="A26" s="181">
        <v>3</v>
      </c>
      <c r="B26" s="181">
        <v>1</v>
      </c>
      <c r="C26" s="181">
        <v>2</v>
      </c>
      <c r="D26" s="181" t="s">
        <v>234</v>
      </c>
      <c r="E26" s="181" t="s">
        <v>234</v>
      </c>
      <c r="F26" s="181" t="s">
        <v>234</v>
      </c>
      <c r="G26" s="181" t="s">
        <v>297</v>
      </c>
      <c r="H26" s="181" t="s">
        <v>304</v>
      </c>
      <c r="I26" s="181">
        <v>27</v>
      </c>
      <c r="J26" s="79" t="s">
        <v>305</v>
      </c>
      <c r="K26" s="183">
        <v>42677000</v>
      </c>
      <c r="L26" s="858"/>
      <c r="M26" s="858"/>
      <c r="N26" s="858"/>
      <c r="O26" s="858"/>
      <c r="P26" s="858"/>
      <c r="Q26" s="858"/>
      <c r="R26" s="858"/>
      <c r="S26" s="858"/>
      <c r="T26" s="858"/>
      <c r="U26" s="858"/>
      <c r="V26" s="188" t="s">
        <v>51</v>
      </c>
      <c r="W26" s="188" t="s">
        <v>52</v>
      </c>
      <c r="X26" s="186">
        <v>12</v>
      </c>
      <c r="Y26" s="181">
        <v>1</v>
      </c>
      <c r="Z26" s="181" t="s">
        <v>113</v>
      </c>
      <c r="AA26" s="181" t="s">
        <v>296</v>
      </c>
      <c r="AB26" s="858"/>
      <c r="AC26" s="189">
        <f>K26</f>
        <v>42677000</v>
      </c>
      <c r="AD26" s="45"/>
      <c r="AE26" s="240"/>
      <c r="AF26" s="189">
        <f t="shared" si="0"/>
        <v>42677000</v>
      </c>
      <c r="AG26" s="123"/>
      <c r="AH26" s="123"/>
      <c r="AI26" s="123"/>
      <c r="AJ26" s="123"/>
      <c r="AK26" s="227">
        <f>+AF26</f>
        <v>42677000</v>
      </c>
      <c r="AL26" s="123"/>
      <c r="AM26" s="123"/>
      <c r="AN26" s="123"/>
      <c r="AO26" s="123"/>
      <c r="AP26" s="123"/>
      <c r="AQ26" s="123"/>
      <c r="AR26" s="123"/>
      <c r="AS26" s="123"/>
      <c r="AT26" s="123"/>
      <c r="AU26" s="189">
        <f t="shared" si="11"/>
        <v>42677000</v>
      </c>
      <c r="AV26" s="161"/>
      <c r="AW26" s="155"/>
      <c r="AX26" s="4"/>
      <c r="AY26" s="191"/>
      <c r="AZ26" s="191"/>
      <c r="BA26" s="191"/>
      <c r="BB26" s="191"/>
      <c r="BC26" s="59"/>
      <c r="BD26" s="59"/>
      <c r="BE26" s="79"/>
      <c r="BF26" s="191"/>
      <c r="BG26" s="191"/>
      <c r="BH26" s="191"/>
      <c r="BI26" s="191"/>
      <c r="BJ26" s="5"/>
      <c r="BK26" s="5"/>
      <c r="BL26" s="4"/>
    </row>
    <row r="27" spans="1:64" ht="12" customHeight="1">
      <c r="A27" s="193"/>
      <c r="B27" s="193"/>
      <c r="C27" s="193"/>
      <c r="D27" s="193"/>
      <c r="E27" s="193"/>
      <c r="F27" s="193"/>
      <c r="G27" s="193"/>
      <c r="H27" s="193"/>
      <c r="I27" s="193"/>
      <c r="J27" s="194"/>
      <c r="K27" s="228">
        <f>K26</f>
        <v>42677000</v>
      </c>
      <c r="L27" s="858"/>
      <c r="M27" s="858"/>
      <c r="N27" s="858"/>
      <c r="O27" s="858"/>
      <c r="P27" s="858"/>
      <c r="Q27" s="858"/>
      <c r="R27" s="858"/>
      <c r="S27" s="858"/>
      <c r="T27" s="858"/>
      <c r="U27" s="858"/>
      <c r="V27" s="233"/>
      <c r="W27" s="233"/>
      <c r="X27" s="232"/>
      <c r="Y27" s="193"/>
      <c r="Z27" s="193"/>
      <c r="AA27" s="193"/>
      <c r="AB27" s="858"/>
      <c r="AC27" s="196">
        <f>AC26</f>
        <v>42677000</v>
      </c>
      <c r="AD27" s="241"/>
      <c r="AE27" s="242"/>
      <c r="AF27" s="196">
        <f t="shared" si="0"/>
        <v>42677000</v>
      </c>
      <c r="AG27" s="198"/>
      <c r="AH27" s="198"/>
      <c r="AI27" s="198"/>
      <c r="AJ27" s="198"/>
      <c r="AK27" s="199">
        <f>+AK26</f>
        <v>42677000</v>
      </c>
      <c r="AL27" s="198"/>
      <c r="AM27" s="198"/>
      <c r="AN27" s="198"/>
      <c r="AO27" s="198"/>
      <c r="AP27" s="198"/>
      <c r="AQ27" s="198"/>
      <c r="AR27" s="198"/>
      <c r="AS27" s="198"/>
      <c r="AT27" s="198"/>
      <c r="AU27" s="196">
        <f t="shared" si="11"/>
        <v>42677000</v>
      </c>
      <c r="AV27" s="161"/>
      <c r="AW27" s="155"/>
      <c r="AX27" s="4"/>
      <c r="AY27" s="191"/>
      <c r="AZ27" s="191"/>
      <c r="BA27" s="191"/>
      <c r="BB27" s="191"/>
      <c r="BC27" s="59"/>
      <c r="BD27" s="59"/>
      <c r="BE27" s="79"/>
      <c r="BF27" s="191"/>
      <c r="BG27" s="191"/>
      <c r="BH27" s="191"/>
      <c r="BI27" s="191"/>
      <c r="BJ27" s="5"/>
      <c r="BK27" s="5"/>
      <c r="BL27" s="4"/>
    </row>
    <row r="28" spans="1:64" ht="47.25" customHeight="1">
      <c r="A28" s="181">
        <v>3</v>
      </c>
      <c r="B28" s="181">
        <v>1</v>
      </c>
      <c r="C28" s="181">
        <v>2</v>
      </c>
      <c r="D28" s="181" t="s">
        <v>234</v>
      </c>
      <c r="E28" s="181" t="s">
        <v>234</v>
      </c>
      <c r="F28" s="181" t="s">
        <v>234</v>
      </c>
      <c r="G28" s="181" t="s">
        <v>297</v>
      </c>
      <c r="H28" s="181" t="s">
        <v>306</v>
      </c>
      <c r="I28" s="181">
        <v>27</v>
      </c>
      <c r="J28" s="79" t="s">
        <v>307</v>
      </c>
      <c r="K28" s="183">
        <v>1452000</v>
      </c>
      <c r="L28" s="858"/>
      <c r="M28" s="858"/>
      <c r="N28" s="858"/>
      <c r="O28" s="858"/>
      <c r="P28" s="858"/>
      <c r="Q28" s="858"/>
      <c r="R28" s="858"/>
      <c r="S28" s="858"/>
      <c r="T28" s="858"/>
      <c r="U28" s="858"/>
      <c r="V28" s="188" t="s">
        <v>51</v>
      </c>
      <c r="W28" s="188" t="s">
        <v>52</v>
      </c>
      <c r="X28" s="186">
        <v>12</v>
      </c>
      <c r="Y28" s="181">
        <v>1</v>
      </c>
      <c r="Z28" s="181" t="s">
        <v>113</v>
      </c>
      <c r="AA28" s="181" t="s">
        <v>296</v>
      </c>
      <c r="AB28" s="858"/>
      <c r="AC28" s="189">
        <f>K28</f>
        <v>1452000</v>
      </c>
      <c r="AD28" s="45"/>
      <c r="AE28" s="240"/>
      <c r="AF28" s="189">
        <f t="shared" si="0"/>
        <v>1452000</v>
      </c>
      <c r="AG28" s="123"/>
      <c r="AH28" s="123"/>
      <c r="AI28" s="123"/>
      <c r="AJ28" s="123"/>
      <c r="AK28" s="227">
        <f>+AF28</f>
        <v>1452000</v>
      </c>
      <c r="AL28" s="123"/>
      <c r="AM28" s="123"/>
      <c r="AN28" s="123"/>
      <c r="AO28" s="123"/>
      <c r="AP28" s="123"/>
      <c r="AQ28" s="123"/>
      <c r="AR28" s="123"/>
      <c r="AS28" s="123"/>
      <c r="AT28" s="123"/>
      <c r="AU28" s="189">
        <f t="shared" si="11"/>
        <v>1452000</v>
      </c>
      <c r="AV28" s="161"/>
      <c r="AW28" s="155"/>
      <c r="AX28" s="4"/>
      <c r="AY28" s="191"/>
      <c r="AZ28" s="191"/>
      <c r="BA28" s="191"/>
      <c r="BB28" s="191"/>
      <c r="BC28" s="59"/>
      <c r="BD28" s="59"/>
      <c r="BE28" s="79"/>
      <c r="BF28" s="191"/>
      <c r="BG28" s="191"/>
      <c r="BH28" s="191"/>
      <c r="BI28" s="191"/>
      <c r="BJ28" s="5"/>
      <c r="BK28" s="5"/>
      <c r="BL28" s="4"/>
    </row>
    <row r="29" spans="1:64" ht="12" customHeight="1">
      <c r="A29" s="193"/>
      <c r="B29" s="193"/>
      <c r="C29" s="193"/>
      <c r="D29" s="193"/>
      <c r="E29" s="193"/>
      <c r="F29" s="193"/>
      <c r="G29" s="193"/>
      <c r="H29" s="193"/>
      <c r="I29" s="193"/>
      <c r="J29" s="194"/>
      <c r="K29" s="228">
        <f>K28</f>
        <v>1452000</v>
      </c>
      <c r="L29" s="858"/>
      <c r="M29" s="858"/>
      <c r="N29" s="858"/>
      <c r="O29" s="858"/>
      <c r="P29" s="858"/>
      <c r="Q29" s="858"/>
      <c r="R29" s="858"/>
      <c r="S29" s="858"/>
      <c r="T29" s="858"/>
      <c r="U29" s="858"/>
      <c r="V29" s="233"/>
      <c r="W29" s="233"/>
      <c r="X29" s="232"/>
      <c r="Y29" s="193"/>
      <c r="Z29" s="193"/>
      <c r="AA29" s="193"/>
      <c r="AB29" s="858"/>
      <c r="AC29" s="196">
        <f>AC28</f>
        <v>1452000</v>
      </c>
      <c r="AD29" s="241"/>
      <c r="AE29" s="242"/>
      <c r="AF29" s="196">
        <f t="shared" si="0"/>
        <v>1452000</v>
      </c>
      <c r="AG29" s="198"/>
      <c r="AH29" s="198"/>
      <c r="AI29" s="198"/>
      <c r="AJ29" s="198"/>
      <c r="AK29" s="199">
        <f>+AK28</f>
        <v>1452000</v>
      </c>
      <c r="AL29" s="198"/>
      <c r="AM29" s="198"/>
      <c r="AN29" s="198"/>
      <c r="AO29" s="198"/>
      <c r="AP29" s="198"/>
      <c r="AQ29" s="198"/>
      <c r="AR29" s="198"/>
      <c r="AS29" s="198"/>
      <c r="AT29" s="198"/>
      <c r="AU29" s="196">
        <f t="shared" si="11"/>
        <v>1452000</v>
      </c>
      <c r="AV29" s="161"/>
      <c r="AW29" s="155"/>
      <c r="AX29" s="4"/>
      <c r="AY29" s="191"/>
      <c r="AZ29" s="191"/>
      <c r="BA29" s="191"/>
      <c r="BB29" s="191"/>
      <c r="BC29" s="59"/>
      <c r="BD29" s="59"/>
      <c r="BE29" s="79"/>
      <c r="BF29" s="191"/>
      <c r="BG29" s="191"/>
      <c r="BH29" s="191"/>
      <c r="BI29" s="191"/>
      <c r="BJ29" s="5"/>
      <c r="BK29" s="5"/>
      <c r="BL29" s="4"/>
    </row>
    <row r="30" spans="1:64" ht="39.75" customHeight="1">
      <c r="A30" s="181">
        <v>3</v>
      </c>
      <c r="B30" s="181">
        <v>1</v>
      </c>
      <c r="C30" s="181">
        <v>2</v>
      </c>
      <c r="D30" s="181" t="s">
        <v>234</v>
      </c>
      <c r="E30" s="181" t="s">
        <v>234</v>
      </c>
      <c r="F30" s="181" t="s">
        <v>234</v>
      </c>
      <c r="G30" s="181" t="s">
        <v>297</v>
      </c>
      <c r="H30" s="181" t="s">
        <v>308</v>
      </c>
      <c r="I30" s="181">
        <v>27</v>
      </c>
      <c r="J30" s="79" t="s">
        <v>309</v>
      </c>
      <c r="K30" s="183">
        <v>22694000</v>
      </c>
      <c r="L30" s="838"/>
      <c r="M30" s="838"/>
      <c r="N30" s="838"/>
      <c r="O30" s="838"/>
      <c r="P30" s="838"/>
      <c r="Q30" s="838"/>
      <c r="R30" s="838"/>
      <c r="S30" s="838"/>
      <c r="T30" s="838"/>
      <c r="U30" s="838"/>
      <c r="V30" s="188" t="s">
        <v>51</v>
      </c>
      <c r="W30" s="188" t="s">
        <v>52</v>
      </c>
      <c r="X30" s="186">
        <v>12</v>
      </c>
      <c r="Y30" s="181">
        <v>1</v>
      </c>
      <c r="Z30" s="181" t="s">
        <v>113</v>
      </c>
      <c r="AA30" s="181" t="s">
        <v>296</v>
      </c>
      <c r="AB30" s="838"/>
      <c r="AC30" s="189">
        <f>K30</f>
        <v>22694000</v>
      </c>
      <c r="AD30" s="45"/>
      <c r="AE30" s="240"/>
      <c r="AF30" s="189">
        <f t="shared" si="0"/>
        <v>22694000</v>
      </c>
      <c r="AG30" s="123"/>
      <c r="AH30" s="123"/>
      <c r="AI30" s="123"/>
      <c r="AJ30" s="123"/>
      <c r="AK30" s="227">
        <f>+AF30</f>
        <v>22694000</v>
      </c>
      <c r="AL30" s="123"/>
      <c r="AM30" s="123"/>
      <c r="AN30" s="123"/>
      <c r="AO30" s="123"/>
      <c r="AP30" s="123"/>
      <c r="AQ30" s="123"/>
      <c r="AR30" s="123"/>
      <c r="AS30" s="123"/>
      <c r="AT30" s="123"/>
      <c r="AU30" s="189">
        <f t="shared" si="11"/>
        <v>22694000</v>
      </c>
      <c r="AV30" s="161"/>
      <c r="AW30" s="155"/>
      <c r="AX30" s="4"/>
      <c r="AY30" s="191"/>
      <c r="AZ30" s="191"/>
      <c r="BA30" s="191"/>
      <c r="BB30" s="191"/>
      <c r="BC30" s="59"/>
      <c r="BD30" s="59"/>
      <c r="BE30" s="79"/>
      <c r="BF30" s="191"/>
      <c r="BG30" s="191"/>
      <c r="BH30" s="191"/>
      <c r="BI30" s="191"/>
      <c r="BJ30" s="5"/>
      <c r="BK30" s="5"/>
      <c r="BL30" s="4"/>
    </row>
    <row r="31" spans="1:64" ht="24.75" customHeight="1">
      <c r="A31" s="209"/>
      <c r="B31" s="209"/>
      <c r="C31" s="209"/>
      <c r="D31" s="209"/>
      <c r="E31" s="209"/>
      <c r="F31" s="209"/>
      <c r="G31" s="209"/>
      <c r="H31" s="243"/>
      <c r="I31" s="243"/>
      <c r="J31" s="244"/>
      <c r="K31" s="245">
        <f>K30</f>
        <v>22694000</v>
      </c>
      <c r="L31" s="859"/>
      <c r="M31" s="801"/>
      <c r="N31" s="801"/>
      <c r="O31" s="801"/>
      <c r="P31" s="801"/>
      <c r="Q31" s="801"/>
      <c r="R31" s="801"/>
      <c r="S31" s="801"/>
      <c r="T31" s="801"/>
      <c r="U31" s="801"/>
      <c r="V31" s="801"/>
      <c r="W31" s="801"/>
      <c r="X31" s="801"/>
      <c r="Y31" s="801"/>
      <c r="Z31" s="801"/>
      <c r="AA31" s="802"/>
      <c r="AB31" s="246"/>
      <c r="AC31" s="196">
        <f>AC30</f>
        <v>22694000</v>
      </c>
      <c r="AD31" s="197"/>
      <c r="AE31" s="247"/>
      <c r="AF31" s="196">
        <f t="shared" si="0"/>
        <v>22694000</v>
      </c>
      <c r="AG31" s="198"/>
      <c r="AH31" s="198"/>
      <c r="AI31" s="198"/>
      <c r="AJ31" s="198"/>
      <c r="AK31" s="199">
        <f>+AK30</f>
        <v>22694000</v>
      </c>
      <c r="AL31" s="198"/>
      <c r="AM31" s="198"/>
      <c r="AN31" s="198"/>
      <c r="AO31" s="198"/>
      <c r="AP31" s="198"/>
      <c r="AQ31" s="198"/>
      <c r="AR31" s="198"/>
      <c r="AS31" s="198"/>
      <c r="AT31" s="198"/>
      <c r="AU31" s="196">
        <f t="shared" si="11"/>
        <v>22694000</v>
      </c>
      <c r="AV31" s="161"/>
      <c r="AW31" s="155"/>
      <c r="AX31" s="4"/>
      <c r="AY31" s="191"/>
      <c r="AZ31" s="191"/>
      <c r="BA31" s="191"/>
      <c r="BB31" s="191"/>
      <c r="BC31" s="59"/>
      <c r="BD31" s="59"/>
      <c r="BE31" s="79"/>
      <c r="BF31" s="191"/>
      <c r="BG31" s="191"/>
      <c r="BH31" s="191"/>
      <c r="BI31" s="191"/>
      <c r="BJ31" s="5"/>
      <c r="BK31" s="5"/>
      <c r="BL31" s="4"/>
    </row>
    <row r="32" spans="1:64" ht="54.75" customHeight="1">
      <c r="A32" s="134"/>
      <c r="B32" s="181">
        <v>3</v>
      </c>
      <c r="C32" s="181">
        <v>1</v>
      </c>
      <c r="D32" s="181">
        <v>2</v>
      </c>
      <c r="E32" s="181" t="s">
        <v>234</v>
      </c>
      <c r="F32" s="181" t="s">
        <v>234</v>
      </c>
      <c r="G32" s="181" t="s">
        <v>234</v>
      </c>
      <c r="H32" s="181" t="s">
        <v>248</v>
      </c>
      <c r="I32" s="181">
        <v>24</v>
      </c>
      <c r="J32" s="207" t="s">
        <v>310</v>
      </c>
      <c r="K32" s="201">
        <v>47800000</v>
      </c>
      <c r="L32" s="248" t="s">
        <v>311</v>
      </c>
      <c r="M32" s="59" t="s">
        <v>270</v>
      </c>
      <c r="N32" s="80" t="s">
        <v>290</v>
      </c>
      <c r="O32" s="226" t="s">
        <v>172</v>
      </c>
      <c r="P32" s="80" t="s">
        <v>312</v>
      </c>
      <c r="Q32" s="80" t="s">
        <v>313</v>
      </c>
      <c r="R32" s="59" t="s">
        <v>314</v>
      </c>
      <c r="S32" s="202" t="s">
        <v>315</v>
      </c>
      <c r="T32" s="186" t="s">
        <v>270</v>
      </c>
      <c r="U32" s="186" t="s">
        <v>270</v>
      </c>
      <c r="V32" s="202" t="s">
        <v>195</v>
      </c>
      <c r="W32" s="249" t="s">
        <v>195</v>
      </c>
      <c r="X32" s="188">
        <v>12</v>
      </c>
      <c r="Y32" s="186">
        <v>1</v>
      </c>
      <c r="Z32" s="181" t="s">
        <v>270</v>
      </c>
      <c r="AA32" s="181" t="s">
        <v>270</v>
      </c>
      <c r="AB32" s="181"/>
      <c r="AC32" s="189">
        <f>K32</f>
        <v>47800000</v>
      </c>
      <c r="AD32" s="189"/>
      <c r="AE32" s="189"/>
      <c r="AF32" s="189">
        <f t="shared" si="0"/>
        <v>47800000</v>
      </c>
      <c r="AG32" s="221">
        <f>+AF32/12</f>
        <v>3983333.3333333335</v>
      </c>
      <c r="AH32" s="221">
        <f t="shared" ref="AH32:AR32" si="12">+AG32</f>
        <v>3983333.3333333335</v>
      </c>
      <c r="AI32" s="221">
        <f t="shared" si="12"/>
        <v>3983333.3333333335</v>
      </c>
      <c r="AJ32" s="221">
        <f t="shared" si="12"/>
        <v>3983333.3333333335</v>
      </c>
      <c r="AK32" s="221">
        <f t="shared" si="12"/>
        <v>3983333.3333333335</v>
      </c>
      <c r="AL32" s="221">
        <f t="shared" si="12"/>
        <v>3983333.3333333335</v>
      </c>
      <c r="AM32" s="221">
        <f t="shared" si="12"/>
        <v>3983333.3333333335</v>
      </c>
      <c r="AN32" s="221">
        <f t="shared" si="12"/>
        <v>3983333.3333333335</v>
      </c>
      <c r="AO32" s="221">
        <f t="shared" si="12"/>
        <v>3983333.3333333335</v>
      </c>
      <c r="AP32" s="221">
        <f t="shared" si="12"/>
        <v>3983333.3333333335</v>
      </c>
      <c r="AQ32" s="221">
        <f t="shared" si="12"/>
        <v>3983333.3333333335</v>
      </c>
      <c r="AR32" s="221">
        <f t="shared" si="12"/>
        <v>3983333.3333333335</v>
      </c>
      <c r="AS32" s="123"/>
      <c r="AT32" s="123"/>
      <c r="AU32" s="189">
        <f t="shared" si="11"/>
        <v>47800000.000000007</v>
      </c>
      <c r="AV32" s="161"/>
      <c r="AW32" s="155"/>
      <c r="AX32" s="4"/>
      <c r="AY32" s="250">
        <v>12070044</v>
      </c>
      <c r="AZ32" s="191"/>
      <c r="BA32" s="191"/>
      <c r="BB32" s="250">
        <f>SUM(AY32:BA32)</f>
        <v>12070044</v>
      </c>
      <c r="BC32" s="80" t="s">
        <v>316</v>
      </c>
      <c r="BD32" s="80" t="s">
        <v>317</v>
      </c>
      <c r="BE32" s="79" t="s">
        <v>318</v>
      </c>
      <c r="BF32" s="250" t="s">
        <v>319</v>
      </c>
      <c r="BG32" s="191"/>
      <c r="BH32" s="191"/>
      <c r="BI32" s="250">
        <f>SUM(BF32:BH32)</f>
        <v>0</v>
      </c>
      <c r="BJ32" s="5"/>
      <c r="BK32" s="5"/>
      <c r="BL32" s="4"/>
    </row>
    <row r="33" spans="1:64" ht="12" customHeight="1">
      <c r="A33" s="209"/>
      <c r="B33" s="209"/>
      <c r="C33" s="209"/>
      <c r="D33" s="209"/>
      <c r="E33" s="209"/>
      <c r="F33" s="209"/>
      <c r="G33" s="209"/>
      <c r="H33" s="243"/>
      <c r="I33" s="243"/>
      <c r="J33" s="244"/>
      <c r="K33" s="251">
        <f>K32</f>
        <v>47800000</v>
      </c>
      <c r="L33" s="860"/>
      <c r="M33" s="801"/>
      <c r="N33" s="801"/>
      <c r="O33" s="801"/>
      <c r="P33" s="801"/>
      <c r="Q33" s="801"/>
      <c r="R33" s="801"/>
      <c r="S33" s="801"/>
      <c r="T33" s="801"/>
      <c r="U33" s="801"/>
      <c r="V33" s="801"/>
      <c r="W33" s="801"/>
      <c r="X33" s="801"/>
      <c r="Y33" s="801"/>
      <c r="Z33" s="802"/>
      <c r="AA33" s="193"/>
      <c r="AB33" s="193"/>
      <c r="AC33" s="196">
        <f>AC32</f>
        <v>47800000</v>
      </c>
      <c r="AD33" s="211"/>
      <c r="AE33" s="211"/>
      <c r="AF33" s="196">
        <f t="shared" si="0"/>
        <v>47800000</v>
      </c>
      <c r="AG33" s="225">
        <f t="shared" ref="AG33:AT33" si="13">+AG32</f>
        <v>3983333.3333333335</v>
      </c>
      <c r="AH33" s="225">
        <f t="shared" si="13"/>
        <v>3983333.3333333335</v>
      </c>
      <c r="AI33" s="225">
        <f t="shared" si="13"/>
        <v>3983333.3333333335</v>
      </c>
      <c r="AJ33" s="225">
        <f t="shared" si="13"/>
        <v>3983333.3333333335</v>
      </c>
      <c r="AK33" s="225">
        <f t="shared" si="13"/>
        <v>3983333.3333333335</v>
      </c>
      <c r="AL33" s="225">
        <f t="shared" si="13"/>
        <v>3983333.3333333335</v>
      </c>
      <c r="AM33" s="225">
        <f t="shared" si="13"/>
        <v>3983333.3333333335</v>
      </c>
      <c r="AN33" s="225">
        <f t="shared" si="13"/>
        <v>3983333.3333333335</v>
      </c>
      <c r="AO33" s="225">
        <f t="shared" si="13"/>
        <v>3983333.3333333335</v>
      </c>
      <c r="AP33" s="225">
        <f t="shared" si="13"/>
        <v>3983333.3333333335</v>
      </c>
      <c r="AQ33" s="225">
        <f t="shared" si="13"/>
        <v>3983333.3333333335</v>
      </c>
      <c r="AR33" s="225">
        <f t="shared" si="13"/>
        <v>3983333.3333333335</v>
      </c>
      <c r="AS33" s="225">
        <f t="shared" si="13"/>
        <v>0</v>
      </c>
      <c r="AT33" s="225">
        <f t="shared" si="13"/>
        <v>0</v>
      </c>
      <c r="AU33" s="196">
        <f t="shared" si="11"/>
        <v>47800000.000000007</v>
      </c>
      <c r="AV33" s="161"/>
      <c r="AW33" s="155"/>
      <c r="AX33" s="4"/>
      <c r="AY33" s="191"/>
      <c r="AZ33" s="191"/>
      <c r="BA33" s="191"/>
      <c r="BB33" s="191"/>
      <c r="BC33" s="59"/>
      <c r="BD33" s="59"/>
      <c r="BE33" s="79"/>
      <c r="BF33" s="191"/>
      <c r="BG33" s="191"/>
      <c r="BH33" s="191"/>
      <c r="BI33" s="191"/>
      <c r="BJ33" s="5"/>
      <c r="BK33" s="5"/>
      <c r="BL33" s="4"/>
    </row>
    <row r="34" spans="1:64" ht="90" customHeight="1">
      <c r="A34" s="80">
        <v>3</v>
      </c>
      <c r="B34" s="181">
        <v>1</v>
      </c>
      <c r="C34" s="181">
        <v>2</v>
      </c>
      <c r="D34" s="181" t="s">
        <v>234</v>
      </c>
      <c r="E34" s="181" t="s">
        <v>234</v>
      </c>
      <c r="F34" s="181" t="s">
        <v>234</v>
      </c>
      <c r="G34" s="181" t="s">
        <v>248</v>
      </c>
      <c r="H34" s="181" t="s">
        <v>320</v>
      </c>
      <c r="I34" s="59">
        <v>26</v>
      </c>
      <c r="J34" s="207" t="s">
        <v>321</v>
      </c>
      <c r="K34" s="183">
        <f>72954000-2179524</f>
        <v>70774476</v>
      </c>
      <c r="L34" s="207" t="s">
        <v>322</v>
      </c>
      <c r="M34" s="59">
        <v>80131502</v>
      </c>
      <c r="N34" s="80" t="s">
        <v>290</v>
      </c>
      <c r="O34" s="184" t="s">
        <v>172</v>
      </c>
      <c r="P34" s="59">
        <v>10101</v>
      </c>
      <c r="Q34" s="80" t="s">
        <v>323</v>
      </c>
      <c r="R34" s="59" t="s">
        <v>324</v>
      </c>
      <c r="S34" s="202" t="s">
        <v>325</v>
      </c>
      <c r="T34" s="202" t="s">
        <v>82</v>
      </c>
      <c r="U34" s="202" t="s">
        <v>326</v>
      </c>
      <c r="V34" s="202" t="s">
        <v>50</v>
      </c>
      <c r="W34" s="188" t="s">
        <v>50</v>
      </c>
      <c r="X34" s="188">
        <v>12</v>
      </c>
      <c r="Y34" s="186">
        <v>1</v>
      </c>
      <c r="Z34" s="181" t="s">
        <v>327</v>
      </c>
      <c r="AA34" s="181" t="s">
        <v>85</v>
      </c>
      <c r="AB34" s="181" t="s">
        <v>328</v>
      </c>
      <c r="AC34" s="220">
        <f t="shared" ref="AC34:AC42" si="14">K34</f>
        <v>70774476</v>
      </c>
      <c r="AD34" s="189"/>
      <c r="AE34" s="189"/>
      <c r="AF34" s="189">
        <f t="shared" si="0"/>
        <v>70774476</v>
      </c>
      <c r="AG34" s="123"/>
      <c r="AH34" s="221">
        <f>+AF34/12</f>
        <v>5897873</v>
      </c>
      <c r="AI34" s="221">
        <f t="shared" ref="AI34:AS34" si="15">+AH34</f>
        <v>5897873</v>
      </c>
      <c r="AJ34" s="221">
        <f t="shared" si="15"/>
        <v>5897873</v>
      </c>
      <c r="AK34" s="221">
        <f t="shared" si="15"/>
        <v>5897873</v>
      </c>
      <c r="AL34" s="221">
        <f t="shared" si="15"/>
        <v>5897873</v>
      </c>
      <c r="AM34" s="221">
        <f t="shared" si="15"/>
        <v>5897873</v>
      </c>
      <c r="AN34" s="221">
        <f t="shared" si="15"/>
        <v>5897873</v>
      </c>
      <c r="AO34" s="221">
        <f t="shared" si="15"/>
        <v>5897873</v>
      </c>
      <c r="AP34" s="221">
        <f t="shared" si="15"/>
        <v>5897873</v>
      </c>
      <c r="AQ34" s="221">
        <f t="shared" si="15"/>
        <v>5897873</v>
      </c>
      <c r="AR34" s="221">
        <f t="shared" si="15"/>
        <v>5897873</v>
      </c>
      <c r="AS34" s="221">
        <f t="shared" si="15"/>
        <v>5897873</v>
      </c>
      <c r="AT34" s="123"/>
      <c r="AU34" s="189">
        <f t="shared" si="11"/>
        <v>70774476</v>
      </c>
      <c r="AV34" s="161"/>
      <c r="AW34" s="155"/>
      <c r="AX34" s="4"/>
      <c r="AY34" s="250">
        <v>70774476</v>
      </c>
      <c r="AZ34" s="250"/>
      <c r="BA34" s="250"/>
      <c r="BB34" s="250">
        <f t="shared" ref="BB34:BB36" si="16">SUM(AY34:BA34)</f>
        <v>70774476</v>
      </c>
      <c r="BC34" s="222">
        <v>43865</v>
      </c>
      <c r="BD34" s="59">
        <v>8</v>
      </c>
      <c r="BE34" s="79" t="s">
        <v>329</v>
      </c>
      <c r="BF34" s="250">
        <v>11795746</v>
      </c>
      <c r="BG34" s="191"/>
      <c r="BH34" s="191"/>
      <c r="BI34" s="250">
        <f t="shared" ref="BI34:BI36" si="17">SUM(BF34:BH34)</f>
        <v>11795746</v>
      </c>
      <c r="BJ34" s="5"/>
      <c r="BK34" s="5"/>
      <c r="BL34" s="4"/>
    </row>
    <row r="35" spans="1:64" ht="90" customHeight="1">
      <c r="A35" s="80">
        <v>3</v>
      </c>
      <c r="B35" s="181">
        <v>1</v>
      </c>
      <c r="C35" s="181">
        <v>2</v>
      </c>
      <c r="D35" s="181" t="s">
        <v>234</v>
      </c>
      <c r="E35" s="181" t="s">
        <v>234</v>
      </c>
      <c r="F35" s="181" t="s">
        <v>234</v>
      </c>
      <c r="G35" s="181" t="s">
        <v>248</v>
      </c>
      <c r="H35" s="181" t="s">
        <v>320</v>
      </c>
      <c r="I35" s="59">
        <v>26</v>
      </c>
      <c r="J35" s="207" t="s">
        <v>321</v>
      </c>
      <c r="K35" s="183">
        <v>2179524</v>
      </c>
      <c r="L35" s="207" t="s">
        <v>330</v>
      </c>
      <c r="M35" s="59">
        <v>80131502</v>
      </c>
      <c r="N35" s="80" t="s">
        <v>290</v>
      </c>
      <c r="O35" s="184" t="s">
        <v>172</v>
      </c>
      <c r="P35" s="59">
        <v>10101</v>
      </c>
      <c r="Q35" s="80" t="s">
        <v>323</v>
      </c>
      <c r="R35" s="59" t="s">
        <v>324</v>
      </c>
      <c r="S35" s="202" t="s">
        <v>325</v>
      </c>
      <c r="T35" s="202" t="s">
        <v>82</v>
      </c>
      <c r="U35" s="202" t="s">
        <v>326</v>
      </c>
      <c r="V35" s="202" t="s">
        <v>56</v>
      </c>
      <c r="W35" s="202" t="s">
        <v>56</v>
      </c>
      <c r="X35" s="188">
        <v>1</v>
      </c>
      <c r="Y35" s="186">
        <v>1</v>
      </c>
      <c r="Z35" s="181" t="s">
        <v>327</v>
      </c>
      <c r="AA35" s="181" t="s">
        <v>85</v>
      </c>
      <c r="AB35" s="181" t="s">
        <v>331</v>
      </c>
      <c r="AC35" s="220">
        <f t="shared" si="14"/>
        <v>2179524</v>
      </c>
      <c r="AD35" s="189"/>
      <c r="AE35" s="189"/>
      <c r="AF35" s="189">
        <f t="shared" si="0"/>
        <v>2179524</v>
      </c>
      <c r="AG35" s="123"/>
      <c r="AH35" s="221"/>
      <c r="AI35" s="221"/>
      <c r="AJ35" s="221"/>
      <c r="AK35" s="221"/>
      <c r="AL35" s="221"/>
      <c r="AM35" s="221"/>
      <c r="AN35" s="221"/>
      <c r="AO35" s="221"/>
      <c r="AP35" s="221"/>
      <c r="AQ35" s="221"/>
      <c r="AR35" s="221"/>
      <c r="AS35" s="221"/>
      <c r="AT35" s="123"/>
      <c r="AU35" s="189"/>
      <c r="AV35" s="161"/>
      <c r="AW35" s="155"/>
      <c r="AX35" s="4"/>
      <c r="AY35" s="191"/>
      <c r="AZ35" s="191"/>
      <c r="BA35" s="191"/>
      <c r="BB35" s="250">
        <f t="shared" si="16"/>
        <v>0</v>
      </c>
      <c r="BC35" s="59"/>
      <c r="BD35" s="59"/>
      <c r="BE35" s="79"/>
      <c r="BF35" s="191"/>
      <c r="BG35" s="191"/>
      <c r="BH35" s="191"/>
      <c r="BI35" s="250">
        <f t="shared" si="17"/>
        <v>0</v>
      </c>
      <c r="BJ35" s="5"/>
      <c r="BK35" s="5"/>
      <c r="BL35" s="4"/>
    </row>
    <row r="36" spans="1:64" ht="90.75" customHeight="1">
      <c r="A36" s="80">
        <v>3</v>
      </c>
      <c r="B36" s="181">
        <v>1</v>
      </c>
      <c r="C36" s="181">
        <v>2</v>
      </c>
      <c r="D36" s="181" t="s">
        <v>234</v>
      </c>
      <c r="E36" s="181" t="s">
        <v>234</v>
      </c>
      <c r="F36" s="181" t="s">
        <v>234</v>
      </c>
      <c r="G36" s="181" t="s">
        <v>248</v>
      </c>
      <c r="H36" s="181" t="s">
        <v>320</v>
      </c>
      <c r="I36" s="80">
        <v>26</v>
      </c>
      <c r="J36" s="207" t="s">
        <v>321</v>
      </c>
      <c r="K36" s="183">
        <f>104127000-3111492</f>
        <v>101015508</v>
      </c>
      <c r="L36" s="207" t="s">
        <v>332</v>
      </c>
      <c r="M36" s="59">
        <v>80131502</v>
      </c>
      <c r="N36" s="80" t="s">
        <v>290</v>
      </c>
      <c r="O36" s="184" t="s">
        <v>172</v>
      </c>
      <c r="P36" s="59">
        <v>10101</v>
      </c>
      <c r="Q36" s="80" t="s">
        <v>323</v>
      </c>
      <c r="R36" s="59" t="s">
        <v>324</v>
      </c>
      <c r="S36" s="202" t="s">
        <v>325</v>
      </c>
      <c r="T36" s="202" t="s">
        <v>82</v>
      </c>
      <c r="U36" s="202" t="s">
        <v>326</v>
      </c>
      <c r="V36" s="202" t="s">
        <v>50</v>
      </c>
      <c r="W36" s="188" t="s">
        <v>50</v>
      </c>
      <c r="X36" s="188">
        <v>12</v>
      </c>
      <c r="Y36" s="186">
        <v>1</v>
      </c>
      <c r="Z36" s="181" t="s">
        <v>327</v>
      </c>
      <c r="AA36" s="181" t="s">
        <v>85</v>
      </c>
      <c r="AB36" s="181" t="s">
        <v>333</v>
      </c>
      <c r="AC36" s="220">
        <f t="shared" si="14"/>
        <v>101015508</v>
      </c>
      <c r="AD36" s="189"/>
      <c r="AE36" s="189"/>
      <c r="AF36" s="189">
        <f t="shared" si="0"/>
        <v>101015508</v>
      </c>
      <c r="AG36" s="123"/>
      <c r="AH36" s="221">
        <f>+AF36/12</f>
        <v>8417959</v>
      </c>
      <c r="AI36" s="221">
        <f t="shared" ref="AI36:AS36" si="18">+AH36</f>
        <v>8417959</v>
      </c>
      <c r="AJ36" s="221">
        <f t="shared" si="18"/>
        <v>8417959</v>
      </c>
      <c r="AK36" s="221">
        <f t="shared" si="18"/>
        <v>8417959</v>
      </c>
      <c r="AL36" s="221">
        <f t="shared" si="18"/>
        <v>8417959</v>
      </c>
      <c r="AM36" s="221">
        <f t="shared" si="18"/>
        <v>8417959</v>
      </c>
      <c r="AN36" s="221">
        <f t="shared" si="18"/>
        <v>8417959</v>
      </c>
      <c r="AO36" s="221">
        <f t="shared" si="18"/>
        <v>8417959</v>
      </c>
      <c r="AP36" s="221">
        <f t="shared" si="18"/>
        <v>8417959</v>
      </c>
      <c r="AQ36" s="221">
        <f t="shared" si="18"/>
        <v>8417959</v>
      </c>
      <c r="AR36" s="221">
        <f t="shared" si="18"/>
        <v>8417959</v>
      </c>
      <c r="AS36" s="221">
        <f t="shared" si="18"/>
        <v>8417959</v>
      </c>
      <c r="AT36" s="123"/>
      <c r="AU36" s="189">
        <f>SUM(AG36:AT36)</f>
        <v>101015508</v>
      </c>
      <c r="AV36" s="161"/>
      <c r="AW36" s="155"/>
      <c r="AX36" s="4"/>
      <c r="AY36" s="250">
        <v>101015508</v>
      </c>
      <c r="AZ36" s="191"/>
      <c r="BA36" s="191"/>
      <c r="BB36" s="250">
        <f t="shared" si="16"/>
        <v>101015508</v>
      </c>
      <c r="BC36" s="222">
        <v>43865</v>
      </c>
      <c r="BD36" s="59">
        <v>9</v>
      </c>
      <c r="BE36" s="79" t="s">
        <v>329</v>
      </c>
      <c r="BF36" s="250">
        <v>16835918</v>
      </c>
      <c r="BG36" s="250"/>
      <c r="BH36" s="250"/>
      <c r="BI36" s="250">
        <f t="shared" si="17"/>
        <v>16835918</v>
      </c>
      <c r="BJ36" s="5"/>
      <c r="BK36" s="5"/>
      <c r="BL36" s="4"/>
    </row>
    <row r="37" spans="1:64" ht="90.75" customHeight="1">
      <c r="A37" s="80">
        <v>3</v>
      </c>
      <c r="B37" s="181">
        <v>1</v>
      </c>
      <c r="C37" s="181">
        <v>2</v>
      </c>
      <c r="D37" s="181" t="s">
        <v>234</v>
      </c>
      <c r="E37" s="181" t="s">
        <v>234</v>
      </c>
      <c r="F37" s="181" t="s">
        <v>234</v>
      </c>
      <c r="G37" s="181" t="s">
        <v>248</v>
      </c>
      <c r="H37" s="181" t="s">
        <v>320</v>
      </c>
      <c r="I37" s="59">
        <v>26</v>
      </c>
      <c r="J37" s="207" t="s">
        <v>321</v>
      </c>
      <c r="K37" s="183">
        <v>3111492</v>
      </c>
      <c r="L37" s="207" t="s">
        <v>334</v>
      </c>
      <c r="M37" s="59">
        <v>80131502</v>
      </c>
      <c r="N37" s="80" t="s">
        <v>290</v>
      </c>
      <c r="O37" s="184" t="s">
        <v>172</v>
      </c>
      <c r="P37" s="59">
        <v>10101</v>
      </c>
      <c r="Q37" s="80" t="s">
        <v>323</v>
      </c>
      <c r="R37" s="59" t="s">
        <v>324</v>
      </c>
      <c r="S37" s="202" t="s">
        <v>325</v>
      </c>
      <c r="T37" s="202" t="s">
        <v>82</v>
      </c>
      <c r="U37" s="202" t="s">
        <v>326</v>
      </c>
      <c r="V37" s="202" t="s">
        <v>56</v>
      </c>
      <c r="W37" s="202" t="s">
        <v>56</v>
      </c>
      <c r="X37" s="188">
        <v>1</v>
      </c>
      <c r="Y37" s="186">
        <v>1</v>
      </c>
      <c r="Z37" s="181" t="s">
        <v>327</v>
      </c>
      <c r="AA37" s="181" t="s">
        <v>85</v>
      </c>
      <c r="AB37" s="181" t="s">
        <v>331</v>
      </c>
      <c r="AC37" s="220">
        <f t="shared" si="14"/>
        <v>3111492</v>
      </c>
      <c r="AD37" s="189"/>
      <c r="AE37" s="189"/>
      <c r="AF37" s="189">
        <f t="shared" si="0"/>
        <v>3111492</v>
      </c>
      <c r="AG37" s="123"/>
      <c r="AH37" s="221"/>
      <c r="AI37" s="221"/>
      <c r="AJ37" s="221"/>
      <c r="AK37" s="221"/>
      <c r="AL37" s="221"/>
      <c r="AM37" s="221"/>
      <c r="AN37" s="221"/>
      <c r="AO37" s="221"/>
      <c r="AP37" s="221"/>
      <c r="AQ37" s="221"/>
      <c r="AR37" s="221"/>
      <c r="AS37" s="221"/>
      <c r="AT37" s="123"/>
      <c r="AU37" s="189"/>
      <c r="AV37" s="161"/>
      <c r="AW37" s="155"/>
      <c r="AX37" s="4"/>
      <c r="AY37" s="191"/>
      <c r="AZ37" s="191"/>
      <c r="BA37" s="191"/>
      <c r="BB37" s="191"/>
      <c r="BC37" s="59"/>
      <c r="BD37" s="59"/>
      <c r="BE37" s="79"/>
      <c r="BF37" s="191"/>
      <c r="BG37" s="191"/>
      <c r="BH37" s="191"/>
      <c r="BI37" s="191"/>
      <c r="BJ37" s="5"/>
      <c r="BK37" s="5"/>
      <c r="BL37" s="4"/>
    </row>
    <row r="38" spans="1:64" ht="93" customHeight="1">
      <c r="A38" s="80">
        <v>3</v>
      </c>
      <c r="B38" s="181">
        <v>1</v>
      </c>
      <c r="C38" s="181">
        <v>2</v>
      </c>
      <c r="D38" s="181" t="s">
        <v>234</v>
      </c>
      <c r="E38" s="181" t="s">
        <v>234</v>
      </c>
      <c r="F38" s="181" t="s">
        <v>234</v>
      </c>
      <c r="G38" s="181" t="s">
        <v>248</v>
      </c>
      <c r="H38" s="181" t="s">
        <v>320</v>
      </c>
      <c r="I38" s="80">
        <v>26</v>
      </c>
      <c r="J38" s="207" t="s">
        <v>321</v>
      </c>
      <c r="K38" s="183">
        <f>156720000-4682556</f>
        <v>152037444</v>
      </c>
      <c r="L38" s="207" t="s">
        <v>335</v>
      </c>
      <c r="M38" s="59">
        <v>80131502</v>
      </c>
      <c r="N38" s="80" t="s">
        <v>290</v>
      </c>
      <c r="O38" s="184" t="s">
        <v>172</v>
      </c>
      <c r="P38" s="59">
        <v>30303</v>
      </c>
      <c r="Q38" s="80" t="s">
        <v>336</v>
      </c>
      <c r="R38" s="59" t="s">
        <v>324</v>
      </c>
      <c r="S38" s="202" t="s">
        <v>325</v>
      </c>
      <c r="T38" s="202" t="s">
        <v>82</v>
      </c>
      <c r="U38" s="202" t="s">
        <v>326</v>
      </c>
      <c r="V38" s="202" t="s">
        <v>50</v>
      </c>
      <c r="W38" s="188" t="s">
        <v>50</v>
      </c>
      <c r="X38" s="188">
        <v>12</v>
      </c>
      <c r="Y38" s="186">
        <v>1</v>
      </c>
      <c r="Z38" s="181" t="s">
        <v>327</v>
      </c>
      <c r="AA38" s="181" t="s">
        <v>85</v>
      </c>
      <c r="AB38" s="181" t="s">
        <v>337</v>
      </c>
      <c r="AC38" s="220">
        <f t="shared" si="14"/>
        <v>152037444</v>
      </c>
      <c r="AD38" s="189"/>
      <c r="AE38" s="189"/>
      <c r="AF38" s="189">
        <f t="shared" si="0"/>
        <v>152037444</v>
      </c>
      <c r="AG38" s="123"/>
      <c r="AH38" s="221">
        <f>+AF38/12</f>
        <v>12669787</v>
      </c>
      <c r="AI38" s="221">
        <f t="shared" ref="AI38:AS38" si="19">+AH38</f>
        <v>12669787</v>
      </c>
      <c r="AJ38" s="221">
        <f t="shared" si="19"/>
        <v>12669787</v>
      </c>
      <c r="AK38" s="221">
        <f t="shared" si="19"/>
        <v>12669787</v>
      </c>
      <c r="AL38" s="221">
        <f t="shared" si="19"/>
        <v>12669787</v>
      </c>
      <c r="AM38" s="221">
        <f t="shared" si="19"/>
        <v>12669787</v>
      </c>
      <c r="AN38" s="221">
        <f t="shared" si="19"/>
        <v>12669787</v>
      </c>
      <c r="AO38" s="221">
        <f t="shared" si="19"/>
        <v>12669787</v>
      </c>
      <c r="AP38" s="221">
        <f t="shared" si="19"/>
        <v>12669787</v>
      </c>
      <c r="AQ38" s="221">
        <f t="shared" si="19"/>
        <v>12669787</v>
      </c>
      <c r="AR38" s="221">
        <f t="shared" si="19"/>
        <v>12669787</v>
      </c>
      <c r="AS38" s="221">
        <f t="shared" si="19"/>
        <v>12669787</v>
      </c>
      <c r="AT38" s="123"/>
      <c r="AU38" s="189">
        <f>SUM(AG38:AT38)</f>
        <v>152037444</v>
      </c>
      <c r="AV38" s="161"/>
      <c r="AW38" s="155"/>
      <c r="AX38" s="4"/>
      <c r="AY38" s="189">
        <v>152037444</v>
      </c>
      <c r="AZ38" s="189"/>
      <c r="BA38" s="189"/>
      <c r="BB38" s="189">
        <f>SUM(AY38:BA38)</f>
        <v>152037444</v>
      </c>
      <c r="BC38" s="222">
        <v>43865</v>
      </c>
      <c r="BD38" s="59">
        <v>10</v>
      </c>
      <c r="BE38" s="79" t="s">
        <v>329</v>
      </c>
      <c r="BF38" s="189">
        <v>25339574</v>
      </c>
      <c r="BG38" s="191"/>
      <c r="BH38" s="191"/>
      <c r="BI38" s="215">
        <f t="shared" ref="BI38:BI40" si="20">SUM(BF38:BH38)</f>
        <v>25339574</v>
      </c>
      <c r="BJ38" s="5"/>
      <c r="BK38" s="5"/>
      <c r="BL38" s="4"/>
    </row>
    <row r="39" spans="1:64" ht="93" customHeight="1">
      <c r="A39" s="80">
        <v>3</v>
      </c>
      <c r="B39" s="181">
        <v>1</v>
      </c>
      <c r="C39" s="181">
        <v>2</v>
      </c>
      <c r="D39" s="181" t="s">
        <v>234</v>
      </c>
      <c r="E39" s="181" t="s">
        <v>234</v>
      </c>
      <c r="F39" s="181" t="s">
        <v>234</v>
      </c>
      <c r="G39" s="181" t="s">
        <v>248</v>
      </c>
      <c r="H39" s="181" t="s">
        <v>320</v>
      </c>
      <c r="I39" s="59">
        <v>26</v>
      </c>
      <c r="J39" s="207" t="s">
        <v>321</v>
      </c>
      <c r="K39" s="183">
        <v>4682556</v>
      </c>
      <c r="L39" s="207" t="s">
        <v>338</v>
      </c>
      <c r="M39" s="59">
        <v>80131502</v>
      </c>
      <c r="N39" s="80" t="s">
        <v>290</v>
      </c>
      <c r="O39" s="184" t="s">
        <v>172</v>
      </c>
      <c r="P39" s="59">
        <v>10101</v>
      </c>
      <c r="Q39" s="80" t="s">
        <v>323</v>
      </c>
      <c r="R39" s="59" t="s">
        <v>324</v>
      </c>
      <c r="S39" s="202" t="s">
        <v>325</v>
      </c>
      <c r="T39" s="202" t="s">
        <v>82</v>
      </c>
      <c r="U39" s="202" t="s">
        <v>326</v>
      </c>
      <c r="V39" s="202" t="s">
        <v>56</v>
      </c>
      <c r="W39" s="202" t="s">
        <v>56</v>
      </c>
      <c r="X39" s="188">
        <v>1</v>
      </c>
      <c r="Y39" s="186">
        <v>1</v>
      </c>
      <c r="Z39" s="181" t="s">
        <v>327</v>
      </c>
      <c r="AA39" s="181" t="s">
        <v>85</v>
      </c>
      <c r="AB39" s="181" t="s">
        <v>331</v>
      </c>
      <c r="AC39" s="220">
        <f t="shared" si="14"/>
        <v>4682556</v>
      </c>
      <c r="AD39" s="189"/>
      <c r="AE39" s="189"/>
      <c r="AF39" s="189">
        <f t="shared" si="0"/>
        <v>4682556</v>
      </c>
      <c r="AG39" s="123"/>
      <c r="AH39" s="221"/>
      <c r="AI39" s="221"/>
      <c r="AJ39" s="221"/>
      <c r="AK39" s="221"/>
      <c r="AL39" s="221"/>
      <c r="AM39" s="221"/>
      <c r="AN39" s="221"/>
      <c r="AO39" s="221"/>
      <c r="AP39" s="221"/>
      <c r="AQ39" s="221"/>
      <c r="AR39" s="221"/>
      <c r="AS39" s="221"/>
      <c r="AT39" s="123"/>
      <c r="AU39" s="189"/>
      <c r="AV39" s="161"/>
      <c r="AW39" s="155"/>
      <c r="AX39" s="4"/>
      <c r="AY39" s="191"/>
      <c r="AZ39" s="191"/>
      <c r="BA39" s="191"/>
      <c r="BB39" s="191"/>
      <c r="BC39" s="59"/>
      <c r="BD39" s="59"/>
      <c r="BE39" s="79"/>
      <c r="BF39" s="191"/>
      <c r="BG39" s="191"/>
      <c r="BH39" s="191"/>
      <c r="BI39" s="215">
        <f t="shared" si="20"/>
        <v>0</v>
      </c>
      <c r="BJ39" s="5"/>
      <c r="BK39" s="5"/>
      <c r="BL39" s="4"/>
    </row>
    <row r="40" spans="1:64" ht="84.75" customHeight="1">
      <c r="A40" s="80">
        <v>3</v>
      </c>
      <c r="B40" s="181">
        <v>1</v>
      </c>
      <c r="C40" s="181">
        <v>2</v>
      </c>
      <c r="D40" s="181" t="s">
        <v>234</v>
      </c>
      <c r="E40" s="181" t="s">
        <v>234</v>
      </c>
      <c r="F40" s="181" t="s">
        <v>234</v>
      </c>
      <c r="G40" s="181" t="s">
        <v>248</v>
      </c>
      <c r="H40" s="181" t="s">
        <v>320</v>
      </c>
      <c r="I40" s="181">
        <v>26</v>
      </c>
      <c r="J40" s="207" t="s">
        <v>321</v>
      </c>
      <c r="K40" s="183">
        <f>103299000-3086544</f>
        <v>100212456</v>
      </c>
      <c r="L40" s="207" t="s">
        <v>339</v>
      </c>
      <c r="M40" s="59">
        <v>80131502</v>
      </c>
      <c r="N40" s="80" t="s">
        <v>290</v>
      </c>
      <c r="O40" s="184" t="s">
        <v>172</v>
      </c>
      <c r="P40" s="59">
        <v>30302</v>
      </c>
      <c r="Q40" s="80" t="s">
        <v>340</v>
      </c>
      <c r="R40" s="59" t="s">
        <v>324</v>
      </c>
      <c r="S40" s="202" t="s">
        <v>325</v>
      </c>
      <c r="T40" s="202" t="s">
        <v>82</v>
      </c>
      <c r="U40" s="202" t="s">
        <v>326</v>
      </c>
      <c r="V40" s="202" t="s">
        <v>50</v>
      </c>
      <c r="W40" s="188" t="s">
        <v>50</v>
      </c>
      <c r="X40" s="188">
        <v>12</v>
      </c>
      <c r="Y40" s="186">
        <v>1</v>
      </c>
      <c r="Z40" s="181" t="s">
        <v>327</v>
      </c>
      <c r="AA40" s="181" t="s">
        <v>85</v>
      </c>
      <c r="AB40" s="181" t="s">
        <v>333</v>
      </c>
      <c r="AC40" s="220">
        <f t="shared" si="14"/>
        <v>100212456</v>
      </c>
      <c r="AD40" s="189"/>
      <c r="AE40" s="189"/>
      <c r="AF40" s="189">
        <f t="shared" si="0"/>
        <v>100212456</v>
      </c>
      <c r="AG40" s="123"/>
      <c r="AH40" s="221">
        <f>+AF40/12</f>
        <v>8351038</v>
      </c>
      <c r="AI40" s="221">
        <f t="shared" ref="AI40:AS40" si="21">+AH40</f>
        <v>8351038</v>
      </c>
      <c r="AJ40" s="221">
        <f t="shared" si="21"/>
        <v>8351038</v>
      </c>
      <c r="AK40" s="221">
        <f t="shared" si="21"/>
        <v>8351038</v>
      </c>
      <c r="AL40" s="221">
        <f t="shared" si="21"/>
        <v>8351038</v>
      </c>
      <c r="AM40" s="221">
        <f t="shared" si="21"/>
        <v>8351038</v>
      </c>
      <c r="AN40" s="221">
        <f t="shared" si="21"/>
        <v>8351038</v>
      </c>
      <c r="AO40" s="221">
        <f t="shared" si="21"/>
        <v>8351038</v>
      </c>
      <c r="AP40" s="221">
        <f t="shared" si="21"/>
        <v>8351038</v>
      </c>
      <c r="AQ40" s="221">
        <f t="shared" si="21"/>
        <v>8351038</v>
      </c>
      <c r="AR40" s="221">
        <f t="shared" si="21"/>
        <v>8351038</v>
      </c>
      <c r="AS40" s="221">
        <f t="shared" si="21"/>
        <v>8351038</v>
      </c>
      <c r="AT40" s="123"/>
      <c r="AU40" s="189">
        <f>SUM(AG40:AT40)</f>
        <v>100212456</v>
      </c>
      <c r="AV40" s="161"/>
      <c r="AW40" s="155"/>
      <c r="AX40" s="4"/>
      <c r="AY40" s="189">
        <v>100212456</v>
      </c>
      <c r="AZ40" s="189"/>
      <c r="BA40" s="189"/>
      <c r="BB40" s="189">
        <f>SUM(AY40:BA40)</f>
        <v>100212456</v>
      </c>
      <c r="BC40" s="222">
        <v>43865</v>
      </c>
      <c r="BD40" s="59">
        <v>11</v>
      </c>
      <c r="BE40" s="79" t="s">
        <v>329</v>
      </c>
      <c r="BF40" s="189">
        <v>16702076</v>
      </c>
      <c r="BG40" s="191"/>
      <c r="BH40" s="191"/>
      <c r="BI40" s="215">
        <f t="shared" si="20"/>
        <v>16702076</v>
      </c>
      <c r="BJ40" s="5"/>
      <c r="BK40" s="5"/>
      <c r="BL40" s="4"/>
    </row>
    <row r="41" spans="1:64" ht="84.75" customHeight="1">
      <c r="A41" s="80">
        <v>3</v>
      </c>
      <c r="B41" s="181">
        <v>1</v>
      </c>
      <c r="C41" s="181">
        <v>2</v>
      </c>
      <c r="D41" s="181" t="s">
        <v>234</v>
      </c>
      <c r="E41" s="181" t="s">
        <v>234</v>
      </c>
      <c r="F41" s="181" t="s">
        <v>234</v>
      </c>
      <c r="G41" s="181" t="s">
        <v>248</v>
      </c>
      <c r="H41" s="181" t="s">
        <v>320</v>
      </c>
      <c r="I41" s="59">
        <v>26</v>
      </c>
      <c r="J41" s="207" t="s">
        <v>321</v>
      </c>
      <c r="K41" s="183">
        <v>3086544</v>
      </c>
      <c r="L41" s="207" t="s">
        <v>341</v>
      </c>
      <c r="M41" s="59">
        <v>80131502</v>
      </c>
      <c r="N41" s="80" t="s">
        <v>290</v>
      </c>
      <c r="O41" s="184" t="s">
        <v>172</v>
      </c>
      <c r="P41" s="59">
        <v>10101</v>
      </c>
      <c r="Q41" s="80" t="s">
        <v>323</v>
      </c>
      <c r="R41" s="59" t="s">
        <v>324</v>
      </c>
      <c r="S41" s="202" t="s">
        <v>325</v>
      </c>
      <c r="T41" s="202" t="s">
        <v>82</v>
      </c>
      <c r="U41" s="202" t="s">
        <v>326</v>
      </c>
      <c r="V41" s="202" t="s">
        <v>56</v>
      </c>
      <c r="W41" s="202" t="s">
        <v>56</v>
      </c>
      <c r="X41" s="188">
        <v>1</v>
      </c>
      <c r="Y41" s="186">
        <v>1</v>
      </c>
      <c r="Z41" s="181" t="s">
        <v>327</v>
      </c>
      <c r="AA41" s="181" t="s">
        <v>85</v>
      </c>
      <c r="AB41" s="181" t="s">
        <v>331</v>
      </c>
      <c r="AC41" s="220">
        <f t="shared" si="14"/>
        <v>3086544</v>
      </c>
      <c r="AD41" s="189"/>
      <c r="AE41" s="189"/>
      <c r="AF41" s="189">
        <f t="shared" si="0"/>
        <v>3086544</v>
      </c>
      <c r="AG41" s="123"/>
      <c r="AH41" s="221"/>
      <c r="AI41" s="221"/>
      <c r="AJ41" s="221"/>
      <c r="AK41" s="221"/>
      <c r="AL41" s="221"/>
      <c r="AM41" s="221"/>
      <c r="AN41" s="221"/>
      <c r="AO41" s="221"/>
      <c r="AP41" s="221"/>
      <c r="AQ41" s="221"/>
      <c r="AR41" s="221"/>
      <c r="AS41" s="221"/>
      <c r="AT41" s="123"/>
      <c r="AU41" s="189"/>
      <c r="AV41" s="161"/>
      <c r="AW41" s="155"/>
      <c r="AX41" s="4"/>
      <c r="AY41" s="191"/>
      <c r="AZ41" s="191"/>
      <c r="BA41" s="191"/>
      <c r="BB41" s="191"/>
      <c r="BC41" s="59"/>
      <c r="BD41" s="59"/>
      <c r="BE41" s="79"/>
      <c r="BF41" s="191"/>
      <c r="BG41" s="191"/>
      <c r="BH41" s="191"/>
      <c r="BI41" s="191"/>
      <c r="BJ41" s="5"/>
      <c r="BK41" s="5"/>
      <c r="BL41" s="4"/>
    </row>
    <row r="42" spans="1:64" ht="45" customHeight="1">
      <c r="A42" s="80">
        <v>3</v>
      </c>
      <c r="B42" s="181">
        <v>1</v>
      </c>
      <c r="C42" s="181">
        <v>2</v>
      </c>
      <c r="D42" s="181" t="s">
        <v>234</v>
      </c>
      <c r="E42" s="181" t="s">
        <v>234</v>
      </c>
      <c r="F42" s="181" t="s">
        <v>234</v>
      </c>
      <c r="G42" s="181" t="s">
        <v>248</v>
      </c>
      <c r="H42" s="181" t="s">
        <v>320</v>
      </c>
      <c r="I42" s="181">
        <v>26</v>
      </c>
      <c r="J42" s="207" t="s">
        <v>321</v>
      </c>
      <c r="K42" s="183">
        <v>30000000</v>
      </c>
      <c r="L42" s="207" t="s">
        <v>342</v>
      </c>
      <c r="M42" s="59">
        <v>80131502</v>
      </c>
      <c r="N42" s="80" t="s">
        <v>290</v>
      </c>
      <c r="O42" s="184" t="s">
        <v>172</v>
      </c>
      <c r="P42" s="80">
        <v>10101</v>
      </c>
      <c r="Q42" s="80" t="s">
        <v>323</v>
      </c>
      <c r="R42" s="59" t="s">
        <v>324</v>
      </c>
      <c r="S42" s="202" t="s">
        <v>325</v>
      </c>
      <c r="T42" s="202" t="s">
        <v>82</v>
      </c>
      <c r="U42" s="202" t="s">
        <v>326</v>
      </c>
      <c r="V42" s="202" t="s">
        <v>56</v>
      </c>
      <c r="W42" s="202" t="s">
        <v>56</v>
      </c>
      <c r="X42" s="188">
        <v>8</v>
      </c>
      <c r="Y42" s="186">
        <v>1</v>
      </c>
      <c r="Z42" s="181" t="s">
        <v>327</v>
      </c>
      <c r="AA42" s="181" t="s">
        <v>85</v>
      </c>
      <c r="AB42" s="181" t="s">
        <v>343</v>
      </c>
      <c r="AC42" s="220">
        <f t="shared" si="14"/>
        <v>30000000</v>
      </c>
      <c r="AD42" s="189"/>
      <c r="AE42" s="189"/>
      <c r="AF42" s="189">
        <f t="shared" si="0"/>
        <v>30000000</v>
      </c>
      <c r="AG42" s="123"/>
      <c r="AH42" s="123"/>
      <c r="AI42" s="123"/>
      <c r="AJ42" s="123"/>
      <c r="AK42" s="123"/>
      <c r="AL42" s="123"/>
      <c r="AM42" s="221">
        <f>+AF42/6</f>
        <v>5000000</v>
      </c>
      <c r="AN42" s="221">
        <f t="shared" ref="AN42:AR42" si="22">+AM42</f>
        <v>5000000</v>
      </c>
      <c r="AO42" s="221">
        <f t="shared" si="22"/>
        <v>5000000</v>
      </c>
      <c r="AP42" s="221">
        <f t="shared" si="22"/>
        <v>5000000</v>
      </c>
      <c r="AQ42" s="221">
        <f t="shared" si="22"/>
        <v>5000000</v>
      </c>
      <c r="AR42" s="221">
        <f t="shared" si="22"/>
        <v>5000000</v>
      </c>
      <c r="AS42" s="221"/>
      <c r="AT42" s="123"/>
      <c r="AU42" s="189">
        <f t="shared" ref="AU42:AU44" si="23">SUM(AG42:AT42)</f>
        <v>30000000</v>
      </c>
      <c r="AV42" s="161"/>
      <c r="AW42" s="155"/>
      <c r="AX42" s="4"/>
      <c r="AY42" s="191"/>
      <c r="AZ42" s="191"/>
      <c r="BA42" s="191"/>
      <c r="BB42" s="191"/>
      <c r="BC42" s="59"/>
      <c r="BD42" s="59"/>
      <c r="BE42" s="79"/>
      <c r="BF42" s="191"/>
      <c r="BG42" s="191"/>
      <c r="BH42" s="191"/>
      <c r="BI42" s="191"/>
      <c r="BJ42" s="5"/>
      <c r="BK42" s="5"/>
      <c r="BL42" s="4"/>
    </row>
    <row r="43" spans="1:64" ht="26.25" customHeight="1">
      <c r="A43" s="252"/>
      <c r="B43" s="193"/>
      <c r="C43" s="193"/>
      <c r="D43" s="193"/>
      <c r="E43" s="193"/>
      <c r="F43" s="193"/>
      <c r="G43" s="193"/>
      <c r="H43" s="193"/>
      <c r="I43" s="193"/>
      <c r="J43" s="194"/>
      <c r="K43" s="228">
        <f>SUM(K34:K42)</f>
        <v>467100000</v>
      </c>
      <c r="L43" s="194"/>
      <c r="M43" s="192"/>
      <c r="N43" s="193"/>
      <c r="O43" s="239"/>
      <c r="P43" s="192"/>
      <c r="Q43" s="193"/>
      <c r="R43" s="192"/>
      <c r="S43" s="231"/>
      <c r="T43" s="231"/>
      <c r="U43" s="231"/>
      <c r="V43" s="231"/>
      <c r="W43" s="253"/>
      <c r="X43" s="233"/>
      <c r="Y43" s="232"/>
      <c r="Z43" s="193"/>
      <c r="AA43" s="193"/>
      <c r="AB43" s="193"/>
      <c r="AC43" s="196">
        <f>SUM(AC34:AC42)</f>
        <v>467100000</v>
      </c>
      <c r="AD43" s="254">
        <f t="shared" ref="AD43:AE43" si="24">+AD34+AD36+AD38+AD40</f>
        <v>0</v>
      </c>
      <c r="AE43" s="254">
        <f t="shared" si="24"/>
        <v>0</v>
      </c>
      <c r="AF43" s="196">
        <f t="shared" si="0"/>
        <v>467100000</v>
      </c>
      <c r="AG43" s="255"/>
      <c r="AH43" s="256">
        <f t="shared" ref="AH43:AS43" si="25">SUM(AH34:AH42)</f>
        <v>35336657</v>
      </c>
      <c r="AI43" s="256">
        <f t="shared" si="25"/>
        <v>35336657</v>
      </c>
      <c r="AJ43" s="256">
        <f t="shared" si="25"/>
        <v>35336657</v>
      </c>
      <c r="AK43" s="256">
        <f t="shared" si="25"/>
        <v>35336657</v>
      </c>
      <c r="AL43" s="256">
        <f t="shared" si="25"/>
        <v>35336657</v>
      </c>
      <c r="AM43" s="256">
        <f t="shared" si="25"/>
        <v>40336657</v>
      </c>
      <c r="AN43" s="256">
        <f t="shared" si="25"/>
        <v>40336657</v>
      </c>
      <c r="AO43" s="256">
        <f t="shared" si="25"/>
        <v>40336657</v>
      </c>
      <c r="AP43" s="256">
        <f t="shared" si="25"/>
        <v>40336657</v>
      </c>
      <c r="AQ43" s="256">
        <f t="shared" si="25"/>
        <v>40336657</v>
      </c>
      <c r="AR43" s="256">
        <f t="shared" si="25"/>
        <v>40336657</v>
      </c>
      <c r="AS43" s="256">
        <f t="shared" si="25"/>
        <v>35336657</v>
      </c>
      <c r="AT43" s="255"/>
      <c r="AU43" s="196">
        <f t="shared" si="23"/>
        <v>454039884</v>
      </c>
      <c r="AV43" s="161"/>
      <c r="AW43" s="155"/>
      <c r="AX43" s="4"/>
      <c r="AY43" s="191"/>
      <c r="AZ43" s="191"/>
      <c r="BA43" s="191"/>
      <c r="BB43" s="191"/>
      <c r="BC43" s="59"/>
      <c r="BD43" s="59"/>
      <c r="BE43" s="79"/>
      <c r="BF43" s="191"/>
      <c r="BG43" s="191"/>
      <c r="BH43" s="191"/>
      <c r="BI43" s="191"/>
      <c r="BJ43" s="5"/>
      <c r="BK43" s="5"/>
      <c r="BL43" s="4"/>
    </row>
    <row r="44" spans="1:64" ht="60.75" customHeight="1">
      <c r="A44" s="181">
        <v>3</v>
      </c>
      <c r="B44" s="181">
        <v>1</v>
      </c>
      <c r="C44" s="181">
        <v>2</v>
      </c>
      <c r="D44" s="181" t="s">
        <v>234</v>
      </c>
      <c r="E44" s="181" t="s">
        <v>234</v>
      </c>
      <c r="F44" s="181" t="s">
        <v>234</v>
      </c>
      <c r="G44" s="181" t="s">
        <v>260</v>
      </c>
      <c r="H44" s="181" t="s">
        <v>344</v>
      </c>
      <c r="I44" s="80">
        <v>32</v>
      </c>
      <c r="J44" s="79" t="s">
        <v>345</v>
      </c>
      <c r="K44" s="183">
        <f>58806860.568-449756-43767829</f>
        <v>14589275.568000004</v>
      </c>
      <c r="L44" s="182" t="s">
        <v>346</v>
      </c>
      <c r="M44" s="80" t="s">
        <v>347</v>
      </c>
      <c r="N44" s="182" t="s">
        <v>77</v>
      </c>
      <c r="O44" s="226" t="s">
        <v>78</v>
      </c>
      <c r="P44" s="59">
        <v>20102</v>
      </c>
      <c r="Q44" s="61" t="s">
        <v>104</v>
      </c>
      <c r="R44" s="59" t="s">
        <v>117</v>
      </c>
      <c r="S44" s="61" t="s">
        <v>348</v>
      </c>
      <c r="T44" s="61" t="s">
        <v>82</v>
      </c>
      <c r="U44" s="61" t="s">
        <v>112</v>
      </c>
      <c r="V44" s="202" t="s">
        <v>51</v>
      </c>
      <c r="W44" s="202" t="s">
        <v>51</v>
      </c>
      <c r="X44" s="59">
        <v>3</v>
      </c>
      <c r="Y44" s="61">
        <v>1</v>
      </c>
      <c r="Z44" s="80" t="s">
        <v>349</v>
      </c>
      <c r="AA44" s="80" t="s">
        <v>85</v>
      </c>
      <c r="AB44" s="80" t="s">
        <v>350</v>
      </c>
      <c r="AC44" s="220">
        <f t="shared" ref="AC44:AC52" si="26">K44</f>
        <v>14589275.568000004</v>
      </c>
      <c r="AD44" s="189"/>
      <c r="AE44" s="189"/>
      <c r="AF44" s="189">
        <f t="shared" si="0"/>
        <v>14589275.568000004</v>
      </c>
      <c r="AG44" s="203"/>
      <c r="AH44" s="45"/>
      <c r="AI44" s="45">
        <v>4900571.7140000006</v>
      </c>
      <c r="AJ44" s="45">
        <v>4900571.7140000006</v>
      </c>
      <c r="AK44" s="45">
        <v>4900571.7140000006</v>
      </c>
      <c r="AL44" s="45">
        <v>4900571.7140000006</v>
      </c>
      <c r="AM44" s="45">
        <v>4900571.7140000006</v>
      </c>
      <c r="AN44" s="45">
        <v>4900571.7140000006</v>
      </c>
      <c r="AO44" s="45">
        <v>4900571.7140000006</v>
      </c>
      <c r="AP44" s="45">
        <v>4900571.7140000006</v>
      </c>
      <c r="AQ44" s="45">
        <v>4900571.7140000006</v>
      </c>
      <c r="AR44" s="45">
        <v>4900571.7140000006</v>
      </c>
      <c r="AS44" s="45">
        <f>4900571.714*2</f>
        <v>9801143.4279999994</v>
      </c>
      <c r="AT44" s="257"/>
      <c r="AU44" s="189">
        <f t="shared" si="23"/>
        <v>58806860.568000004</v>
      </c>
      <c r="AV44" s="161"/>
      <c r="AW44" s="155"/>
      <c r="AX44" s="205"/>
      <c r="AY44" s="220">
        <v>14589276</v>
      </c>
      <c r="AZ44" s="220"/>
      <c r="BA44" s="220"/>
      <c r="BB44" s="220">
        <f>SUM(AY44:BA44)</f>
        <v>14589276</v>
      </c>
      <c r="BC44" s="258">
        <v>43917</v>
      </c>
      <c r="BD44" s="185">
        <v>31</v>
      </c>
      <c r="BE44" s="207" t="s">
        <v>351</v>
      </c>
      <c r="BF44" s="206">
        <v>0</v>
      </c>
      <c r="BG44" s="206"/>
      <c r="BH44" s="206"/>
      <c r="BI44" s="206">
        <f>SUM(BF44:BH44)</f>
        <v>0</v>
      </c>
      <c r="BJ44" s="208"/>
      <c r="BK44" s="208"/>
      <c r="BL44" s="205"/>
    </row>
    <row r="45" spans="1:64" ht="60.75" customHeight="1">
      <c r="A45" s="80">
        <v>3</v>
      </c>
      <c r="B45" s="80">
        <v>1</v>
      </c>
      <c r="C45" s="80">
        <v>2</v>
      </c>
      <c r="D45" s="80" t="s">
        <v>234</v>
      </c>
      <c r="E45" s="80" t="s">
        <v>234</v>
      </c>
      <c r="F45" s="80" t="s">
        <v>234</v>
      </c>
      <c r="G45" s="80" t="s">
        <v>260</v>
      </c>
      <c r="H45" s="80" t="s">
        <v>344</v>
      </c>
      <c r="I45" s="80">
        <v>32</v>
      </c>
      <c r="J45" s="79" t="s">
        <v>345</v>
      </c>
      <c r="K45" s="183">
        <f>43767829-4863092</f>
        <v>38904737</v>
      </c>
      <c r="L45" s="182" t="s">
        <v>352</v>
      </c>
      <c r="M45" s="80" t="s">
        <v>347</v>
      </c>
      <c r="N45" s="182" t="s">
        <v>77</v>
      </c>
      <c r="O45" s="226" t="s">
        <v>78</v>
      </c>
      <c r="P45" s="59">
        <v>20102</v>
      </c>
      <c r="Q45" s="61" t="s">
        <v>104</v>
      </c>
      <c r="R45" s="59" t="s">
        <v>117</v>
      </c>
      <c r="S45" s="61" t="s">
        <v>348</v>
      </c>
      <c r="T45" s="61" t="s">
        <v>82</v>
      </c>
      <c r="U45" s="61" t="s">
        <v>112</v>
      </c>
      <c r="V45" s="58" t="s">
        <v>55</v>
      </c>
      <c r="W45" s="58" t="s">
        <v>55</v>
      </c>
      <c r="X45" s="185">
        <v>8</v>
      </c>
      <c r="Y45" s="61">
        <v>1</v>
      </c>
      <c r="Z45" s="80" t="s">
        <v>349</v>
      </c>
      <c r="AA45" s="80" t="s">
        <v>85</v>
      </c>
      <c r="AB45" s="80" t="s">
        <v>353</v>
      </c>
      <c r="AC45" s="220">
        <f t="shared" si="26"/>
        <v>38904737</v>
      </c>
      <c r="AD45" s="220"/>
      <c r="AE45" s="220"/>
      <c r="AF45" s="220">
        <f t="shared" si="0"/>
        <v>38904737</v>
      </c>
      <c r="AG45" s="123"/>
      <c r="AH45" s="46"/>
      <c r="AI45" s="46"/>
      <c r="AJ45" s="46"/>
      <c r="AK45" s="46"/>
      <c r="AL45" s="46"/>
      <c r="AM45" s="46"/>
      <c r="AN45" s="46"/>
      <c r="AO45" s="46"/>
      <c r="AP45" s="46"/>
      <c r="AQ45" s="46"/>
      <c r="AR45" s="46"/>
      <c r="AS45" s="46"/>
      <c r="AT45" s="259"/>
      <c r="AU45" s="220"/>
      <c r="AV45" s="161"/>
      <c r="AW45" s="155"/>
      <c r="AX45" s="4"/>
      <c r="AY45" s="191"/>
      <c r="AZ45" s="191"/>
      <c r="BA45" s="191"/>
      <c r="BB45" s="191"/>
      <c r="BC45" s="59"/>
      <c r="BD45" s="59"/>
      <c r="BE45" s="79"/>
      <c r="BF45" s="191"/>
      <c r="BG45" s="191"/>
      <c r="BH45" s="191"/>
      <c r="BI45" s="191"/>
      <c r="BJ45" s="5"/>
      <c r="BK45" s="5"/>
      <c r="BL45" s="4"/>
    </row>
    <row r="46" spans="1:64" ht="61.5" customHeight="1">
      <c r="A46" s="181">
        <v>3</v>
      </c>
      <c r="B46" s="181">
        <v>1</v>
      </c>
      <c r="C46" s="181">
        <v>2</v>
      </c>
      <c r="D46" s="181" t="s">
        <v>234</v>
      </c>
      <c r="E46" s="181" t="s">
        <v>234</v>
      </c>
      <c r="F46" s="181" t="s">
        <v>234</v>
      </c>
      <c r="G46" s="181" t="s">
        <v>260</v>
      </c>
      <c r="H46" s="181" t="s">
        <v>344</v>
      </c>
      <c r="I46" s="80">
        <v>34</v>
      </c>
      <c r="J46" s="79" t="s">
        <v>345</v>
      </c>
      <c r="K46" s="183">
        <f>23168584.06616-3424434</f>
        <v>19744150.066160001</v>
      </c>
      <c r="L46" s="182" t="s">
        <v>354</v>
      </c>
      <c r="M46" s="80" t="s">
        <v>355</v>
      </c>
      <c r="N46" s="182" t="s">
        <v>77</v>
      </c>
      <c r="O46" s="226" t="s">
        <v>78</v>
      </c>
      <c r="P46" s="59">
        <v>10101</v>
      </c>
      <c r="Q46" s="61" t="s">
        <v>356</v>
      </c>
      <c r="R46" s="59" t="s">
        <v>117</v>
      </c>
      <c r="S46" s="61" t="s">
        <v>348</v>
      </c>
      <c r="T46" s="61" t="s">
        <v>82</v>
      </c>
      <c r="U46" s="61" t="s">
        <v>112</v>
      </c>
      <c r="V46" s="202" t="s">
        <v>51</v>
      </c>
      <c r="W46" s="202" t="s">
        <v>51</v>
      </c>
      <c r="X46" s="59">
        <v>11</v>
      </c>
      <c r="Y46" s="61">
        <v>1</v>
      </c>
      <c r="Z46" s="80" t="s">
        <v>349</v>
      </c>
      <c r="AA46" s="80" t="s">
        <v>85</v>
      </c>
      <c r="AB46" s="80" t="s">
        <v>357</v>
      </c>
      <c r="AC46" s="220">
        <f t="shared" si="26"/>
        <v>19744150.066160001</v>
      </c>
      <c r="AD46" s="220"/>
      <c r="AE46" s="220"/>
      <c r="AF46" s="220">
        <f t="shared" si="0"/>
        <v>19744150.066160001</v>
      </c>
      <c r="AG46" s="203"/>
      <c r="AH46" s="203"/>
      <c r="AI46" s="45">
        <f>+AF46/12</f>
        <v>1645345.8388466667</v>
      </c>
      <c r="AJ46" s="45">
        <v>1930715.3388466665</v>
      </c>
      <c r="AK46" s="45">
        <v>1930715.3388466665</v>
      </c>
      <c r="AL46" s="45">
        <v>1930715.3388466665</v>
      </c>
      <c r="AM46" s="45">
        <v>1930715.3388466665</v>
      </c>
      <c r="AN46" s="45">
        <v>1930715.3388466665</v>
      </c>
      <c r="AO46" s="45">
        <v>1930715.3388466665</v>
      </c>
      <c r="AP46" s="45">
        <v>1930715.3388466665</v>
      </c>
      <c r="AQ46" s="45">
        <v>1930715.3388466665</v>
      </c>
      <c r="AR46" s="45">
        <v>1930715.3388466665</v>
      </c>
      <c r="AS46" s="45">
        <f>+AR46*2</f>
        <v>3861430.677693333</v>
      </c>
      <c r="AT46" s="260"/>
      <c r="AU46" s="220">
        <f>SUM(AG46:AT46)</f>
        <v>22883214.566159997</v>
      </c>
      <c r="AV46" s="161"/>
      <c r="AW46" s="155"/>
      <c r="AX46" s="4"/>
      <c r="AY46" s="220">
        <v>19744150</v>
      </c>
      <c r="AZ46" s="220"/>
      <c r="BA46" s="220"/>
      <c r="BB46" s="220">
        <f t="shared" ref="BB46:BB47" si="27">SUM(AY46:BA46)</f>
        <v>19744150</v>
      </c>
      <c r="BC46" s="222">
        <v>43903</v>
      </c>
      <c r="BD46" s="59">
        <v>26</v>
      </c>
      <c r="BE46" s="79" t="s">
        <v>358</v>
      </c>
      <c r="BF46" s="220">
        <v>0</v>
      </c>
      <c r="BG46" s="220"/>
      <c r="BH46" s="220"/>
      <c r="BI46" s="220">
        <f t="shared" ref="BI46:BI47" si="28">SUM(BF46:BH46)</f>
        <v>0</v>
      </c>
      <c r="BJ46" s="5"/>
      <c r="BK46" s="5"/>
      <c r="BL46" s="4"/>
    </row>
    <row r="47" spans="1:64" ht="61.5" customHeight="1">
      <c r="A47" s="181">
        <v>3</v>
      </c>
      <c r="B47" s="181">
        <v>1</v>
      </c>
      <c r="C47" s="181">
        <v>2</v>
      </c>
      <c r="D47" s="181" t="s">
        <v>234</v>
      </c>
      <c r="E47" s="181" t="s">
        <v>234</v>
      </c>
      <c r="F47" s="181" t="s">
        <v>234</v>
      </c>
      <c r="G47" s="181" t="s">
        <v>260</v>
      </c>
      <c r="H47" s="181" t="s">
        <v>344</v>
      </c>
      <c r="I47" s="80">
        <v>34</v>
      </c>
      <c r="J47" s="79" t="s">
        <v>345</v>
      </c>
      <c r="K47" s="183">
        <v>3424434</v>
      </c>
      <c r="L47" s="79" t="s">
        <v>359</v>
      </c>
      <c r="M47" s="80" t="s">
        <v>355</v>
      </c>
      <c r="N47" s="182" t="s">
        <v>77</v>
      </c>
      <c r="O47" s="226" t="s">
        <v>78</v>
      </c>
      <c r="P47" s="59">
        <v>10101</v>
      </c>
      <c r="Q47" s="61" t="s">
        <v>356</v>
      </c>
      <c r="R47" s="59" t="s">
        <v>117</v>
      </c>
      <c r="S47" s="61" t="s">
        <v>348</v>
      </c>
      <c r="T47" s="61" t="s">
        <v>82</v>
      </c>
      <c r="U47" s="61" t="s">
        <v>112</v>
      </c>
      <c r="V47" s="202" t="s">
        <v>50</v>
      </c>
      <c r="W47" s="202" t="s">
        <v>50</v>
      </c>
      <c r="X47" s="59">
        <v>1</v>
      </c>
      <c r="Y47" s="61">
        <v>1</v>
      </c>
      <c r="Z47" s="80" t="s">
        <v>349</v>
      </c>
      <c r="AA47" s="80" t="s">
        <v>85</v>
      </c>
      <c r="AB47" s="80" t="s">
        <v>360</v>
      </c>
      <c r="AC47" s="220">
        <f t="shared" si="26"/>
        <v>3424434</v>
      </c>
      <c r="AD47" s="220"/>
      <c r="AE47" s="220"/>
      <c r="AF47" s="220">
        <f t="shared" si="0"/>
        <v>3424434</v>
      </c>
      <c r="AG47" s="203"/>
      <c r="AH47" s="203"/>
      <c r="AI47" s="45"/>
      <c r="AJ47" s="45"/>
      <c r="AK47" s="45"/>
      <c r="AL47" s="45"/>
      <c r="AM47" s="45"/>
      <c r="AN47" s="45"/>
      <c r="AO47" s="45"/>
      <c r="AP47" s="45"/>
      <c r="AQ47" s="45"/>
      <c r="AR47" s="45"/>
      <c r="AS47" s="45"/>
      <c r="AT47" s="260"/>
      <c r="AU47" s="220"/>
      <c r="AV47" s="161"/>
      <c r="AW47" s="155"/>
      <c r="AX47" s="4"/>
      <c r="AY47" s="220">
        <v>3424434</v>
      </c>
      <c r="AZ47" s="191"/>
      <c r="BA47" s="191"/>
      <c r="BB47" s="220">
        <f t="shared" si="27"/>
        <v>3424434</v>
      </c>
      <c r="BC47" s="222">
        <v>43873</v>
      </c>
      <c r="BD47" s="59">
        <v>74</v>
      </c>
      <c r="BE47" s="79" t="s">
        <v>358</v>
      </c>
      <c r="BF47" s="220">
        <v>3424434</v>
      </c>
      <c r="BG47" s="191"/>
      <c r="BH47" s="191"/>
      <c r="BI47" s="220">
        <f t="shared" si="28"/>
        <v>3424434</v>
      </c>
      <c r="BJ47" s="5"/>
      <c r="BK47" s="5"/>
      <c r="BL47" s="4"/>
    </row>
    <row r="48" spans="1:64" ht="63.75" customHeight="1">
      <c r="A48" s="181">
        <v>3</v>
      </c>
      <c r="B48" s="181">
        <v>1</v>
      </c>
      <c r="C48" s="181">
        <v>2</v>
      </c>
      <c r="D48" s="181" t="s">
        <v>234</v>
      </c>
      <c r="E48" s="181" t="s">
        <v>234</v>
      </c>
      <c r="F48" s="181" t="s">
        <v>234</v>
      </c>
      <c r="G48" s="181" t="s">
        <v>260</v>
      </c>
      <c r="H48" s="181" t="s">
        <v>344</v>
      </c>
      <c r="I48" s="80">
        <v>32</v>
      </c>
      <c r="J48" s="79" t="s">
        <v>345</v>
      </c>
      <c r="K48" s="183">
        <v>5233795.3658400197</v>
      </c>
      <c r="L48" s="182" t="s">
        <v>361</v>
      </c>
      <c r="M48" s="80">
        <v>81112500</v>
      </c>
      <c r="N48" s="182" t="s">
        <v>77</v>
      </c>
      <c r="O48" s="226" t="s">
        <v>78</v>
      </c>
      <c r="P48" s="59">
        <v>20102</v>
      </c>
      <c r="Q48" s="61" t="s">
        <v>104</v>
      </c>
      <c r="R48" s="185" t="s">
        <v>362</v>
      </c>
      <c r="S48" s="61" t="s">
        <v>363</v>
      </c>
      <c r="T48" s="61" t="s">
        <v>82</v>
      </c>
      <c r="U48" s="61" t="s">
        <v>112</v>
      </c>
      <c r="V48" s="202" t="s">
        <v>58</v>
      </c>
      <c r="W48" s="202" t="s">
        <v>59</v>
      </c>
      <c r="X48" s="219">
        <v>12</v>
      </c>
      <c r="Y48" s="61">
        <v>1</v>
      </c>
      <c r="Z48" s="80" t="s">
        <v>349</v>
      </c>
      <c r="AA48" s="80" t="s">
        <v>85</v>
      </c>
      <c r="AB48" s="80"/>
      <c r="AC48" s="189">
        <f t="shared" si="26"/>
        <v>5233795.3658400197</v>
      </c>
      <c r="AD48" s="189"/>
      <c r="AE48" s="189"/>
      <c r="AF48" s="189">
        <f t="shared" si="0"/>
        <v>5233795.3658400197</v>
      </c>
      <c r="AG48" s="123"/>
      <c r="AH48" s="259"/>
      <c r="AI48" s="123"/>
      <c r="AJ48" s="123"/>
      <c r="AK48" s="123"/>
      <c r="AL48" s="123"/>
      <c r="AM48" s="123"/>
      <c r="AN48" s="123"/>
      <c r="AO48" s="123"/>
      <c r="AP48" s="123"/>
      <c r="AQ48" s="123"/>
      <c r="AR48" s="45">
        <v>5233795.3658400197</v>
      </c>
      <c r="AS48" s="123"/>
      <c r="AT48" s="123"/>
      <c r="AU48" s="189">
        <f t="shared" ref="AU48:AU49" si="29">SUM(AG48:AT48)</f>
        <v>5233795.3658400197</v>
      </c>
      <c r="AV48" s="161"/>
      <c r="AW48" s="155"/>
      <c r="AX48" s="205"/>
      <c r="AY48" s="206"/>
      <c r="AZ48" s="206"/>
      <c r="BA48" s="206"/>
      <c r="BB48" s="206"/>
      <c r="BC48" s="185"/>
      <c r="BD48" s="185"/>
      <c r="BE48" s="207"/>
      <c r="BF48" s="206"/>
      <c r="BG48" s="206"/>
      <c r="BH48" s="206"/>
      <c r="BI48" s="206"/>
      <c r="BJ48" s="208"/>
      <c r="BK48" s="208"/>
      <c r="BL48" s="205"/>
    </row>
    <row r="49" spans="1:64" ht="56.25" customHeight="1">
      <c r="A49" s="181">
        <v>3</v>
      </c>
      <c r="B49" s="181">
        <v>1</v>
      </c>
      <c r="C49" s="181">
        <v>2</v>
      </c>
      <c r="D49" s="181" t="s">
        <v>234</v>
      </c>
      <c r="E49" s="181" t="s">
        <v>234</v>
      </c>
      <c r="F49" s="181" t="s">
        <v>234</v>
      </c>
      <c r="G49" s="181" t="s">
        <v>260</v>
      </c>
      <c r="H49" s="181" t="s">
        <v>344</v>
      </c>
      <c r="I49" s="80">
        <v>32</v>
      </c>
      <c r="J49" s="79" t="s">
        <v>345</v>
      </c>
      <c r="K49" s="183">
        <f>35191760+449756-16133438</f>
        <v>19508078</v>
      </c>
      <c r="L49" s="182" t="s">
        <v>364</v>
      </c>
      <c r="M49" s="80">
        <v>43233004</v>
      </c>
      <c r="N49" s="182" t="s">
        <v>77</v>
      </c>
      <c r="O49" s="226" t="s">
        <v>78</v>
      </c>
      <c r="P49" s="185">
        <v>20102</v>
      </c>
      <c r="Q49" s="186" t="s">
        <v>104</v>
      </c>
      <c r="R49" s="185" t="s">
        <v>362</v>
      </c>
      <c r="S49" s="61" t="s">
        <v>363</v>
      </c>
      <c r="T49" s="61" t="s">
        <v>82</v>
      </c>
      <c r="U49" s="61" t="s">
        <v>112</v>
      </c>
      <c r="V49" s="202" t="s">
        <v>56</v>
      </c>
      <c r="W49" s="202" t="s">
        <v>57</v>
      </c>
      <c r="X49" s="219">
        <v>7</v>
      </c>
      <c r="Y49" s="61">
        <v>1</v>
      </c>
      <c r="Z49" s="181" t="s">
        <v>113</v>
      </c>
      <c r="AA49" s="181" t="s">
        <v>296</v>
      </c>
      <c r="AB49" s="261" t="s">
        <v>365</v>
      </c>
      <c r="AC49" s="220">
        <f t="shared" si="26"/>
        <v>19508078</v>
      </c>
      <c r="AD49" s="189"/>
      <c r="AE49" s="189"/>
      <c r="AF49" s="189">
        <f t="shared" si="0"/>
        <v>19508078</v>
      </c>
      <c r="AG49" s="123"/>
      <c r="AH49" s="123"/>
      <c r="AI49" s="123"/>
      <c r="AJ49" s="123"/>
      <c r="AK49" s="45">
        <v>35191760</v>
      </c>
      <c r="AL49" s="259"/>
      <c r="AM49" s="123"/>
      <c r="AN49" s="123"/>
      <c r="AO49" s="123"/>
      <c r="AP49" s="123"/>
      <c r="AQ49" s="259"/>
      <c r="AR49" s="262"/>
      <c r="AS49" s="123"/>
      <c r="AT49" s="123"/>
      <c r="AU49" s="189">
        <f t="shared" si="29"/>
        <v>35191760</v>
      </c>
      <c r="AV49" s="161"/>
      <c r="AW49" s="155"/>
      <c r="AX49" s="205"/>
      <c r="AY49" s="206"/>
      <c r="AZ49" s="206"/>
      <c r="BA49" s="206"/>
      <c r="BB49" s="206"/>
      <c r="BC49" s="185"/>
      <c r="BD49" s="185"/>
      <c r="BE49" s="207"/>
      <c r="BF49" s="206"/>
      <c r="BG49" s="206"/>
      <c r="BH49" s="206"/>
      <c r="BI49" s="206"/>
      <c r="BJ49" s="208"/>
      <c r="BK49" s="208"/>
      <c r="BL49" s="205"/>
    </row>
    <row r="50" spans="1:64" ht="56.25" customHeight="1">
      <c r="A50" s="181">
        <v>3</v>
      </c>
      <c r="B50" s="181">
        <v>1</v>
      </c>
      <c r="C50" s="181">
        <v>2</v>
      </c>
      <c r="D50" s="181" t="s">
        <v>234</v>
      </c>
      <c r="E50" s="181" t="s">
        <v>234</v>
      </c>
      <c r="F50" s="181" t="s">
        <v>234</v>
      </c>
      <c r="G50" s="181" t="s">
        <v>260</v>
      </c>
      <c r="H50" s="181" t="s">
        <v>344</v>
      </c>
      <c r="I50" s="80">
        <v>32</v>
      </c>
      <c r="J50" s="79" t="s">
        <v>345</v>
      </c>
      <c r="K50" s="183">
        <v>16133438</v>
      </c>
      <c r="L50" s="182" t="s">
        <v>366</v>
      </c>
      <c r="M50" s="80">
        <v>43233004</v>
      </c>
      <c r="N50" s="182" t="s">
        <v>77</v>
      </c>
      <c r="O50" s="226" t="s">
        <v>78</v>
      </c>
      <c r="P50" s="185">
        <v>20102</v>
      </c>
      <c r="Q50" s="186" t="s">
        <v>104</v>
      </c>
      <c r="R50" s="185" t="s">
        <v>362</v>
      </c>
      <c r="S50" s="61" t="s">
        <v>363</v>
      </c>
      <c r="T50" s="61" t="s">
        <v>82</v>
      </c>
      <c r="U50" s="61" t="s">
        <v>112</v>
      </c>
      <c r="V50" s="202" t="s">
        <v>294</v>
      </c>
      <c r="W50" s="202" t="s">
        <v>52</v>
      </c>
      <c r="X50" s="219">
        <v>6</v>
      </c>
      <c r="Y50" s="61">
        <v>1</v>
      </c>
      <c r="Z50" s="181" t="s">
        <v>113</v>
      </c>
      <c r="AA50" s="181" t="s">
        <v>296</v>
      </c>
      <c r="AB50" s="261" t="s">
        <v>367</v>
      </c>
      <c r="AC50" s="220">
        <f t="shared" si="26"/>
        <v>16133438</v>
      </c>
      <c r="AD50" s="189"/>
      <c r="AE50" s="189"/>
      <c r="AF50" s="189">
        <f t="shared" si="0"/>
        <v>16133438</v>
      </c>
      <c r="AG50" s="123"/>
      <c r="AH50" s="123"/>
      <c r="AI50" s="123"/>
      <c r="AJ50" s="123"/>
      <c r="AK50" s="45"/>
      <c r="AL50" s="259"/>
      <c r="AM50" s="123"/>
      <c r="AN50" s="123"/>
      <c r="AO50" s="123"/>
      <c r="AP50" s="123"/>
      <c r="AQ50" s="259"/>
      <c r="AR50" s="262"/>
      <c r="AS50" s="123"/>
      <c r="AT50" s="123"/>
      <c r="AU50" s="189"/>
      <c r="AV50" s="161"/>
      <c r="AW50" s="155"/>
      <c r="AX50" s="205"/>
      <c r="AY50" s="206"/>
      <c r="AZ50" s="206"/>
      <c r="BA50" s="206"/>
      <c r="BB50" s="206"/>
      <c r="BC50" s="185"/>
      <c r="BD50" s="185"/>
      <c r="BE50" s="207"/>
      <c r="BF50" s="206"/>
      <c r="BG50" s="206"/>
      <c r="BH50" s="206"/>
      <c r="BI50" s="206"/>
      <c r="BJ50" s="208"/>
      <c r="BK50" s="208"/>
      <c r="BL50" s="205"/>
    </row>
    <row r="51" spans="1:64" ht="57" customHeight="1">
      <c r="A51" s="181">
        <v>3</v>
      </c>
      <c r="B51" s="181">
        <v>1</v>
      </c>
      <c r="C51" s="181">
        <v>2</v>
      </c>
      <c r="D51" s="181" t="s">
        <v>234</v>
      </c>
      <c r="E51" s="181" t="s">
        <v>234</v>
      </c>
      <c r="F51" s="181" t="s">
        <v>234</v>
      </c>
      <c r="G51" s="181" t="s">
        <v>260</v>
      </c>
      <c r="H51" s="181" t="s">
        <v>344</v>
      </c>
      <c r="I51" s="80">
        <v>32</v>
      </c>
      <c r="J51" s="79" t="s">
        <v>345</v>
      </c>
      <c r="K51" s="263">
        <v>15000000</v>
      </c>
      <c r="L51" s="79" t="s">
        <v>368</v>
      </c>
      <c r="M51" s="80">
        <v>81111811</v>
      </c>
      <c r="N51" s="182" t="s">
        <v>77</v>
      </c>
      <c r="O51" s="226" t="s">
        <v>78</v>
      </c>
      <c r="P51" s="59">
        <v>20102</v>
      </c>
      <c r="Q51" s="61" t="s">
        <v>104</v>
      </c>
      <c r="R51" s="59" t="s">
        <v>117</v>
      </c>
      <c r="S51" s="61" t="s">
        <v>348</v>
      </c>
      <c r="T51" s="61" t="s">
        <v>97</v>
      </c>
      <c r="U51" s="61" t="s">
        <v>98</v>
      </c>
      <c r="V51" s="80" t="s">
        <v>369</v>
      </c>
      <c r="W51" s="80" t="s">
        <v>58</v>
      </c>
      <c r="X51" s="80">
        <v>2</v>
      </c>
      <c r="Y51" s="80">
        <v>1</v>
      </c>
      <c r="Z51" s="80" t="s">
        <v>370</v>
      </c>
      <c r="AA51" s="181" t="s">
        <v>100</v>
      </c>
      <c r="AB51" s="181"/>
      <c r="AC51" s="189">
        <f t="shared" si="26"/>
        <v>15000000</v>
      </c>
      <c r="AD51" s="220"/>
      <c r="AE51" s="220"/>
      <c r="AF51" s="189">
        <f t="shared" si="0"/>
        <v>15000000</v>
      </c>
      <c r="AG51" s="123"/>
      <c r="AH51" s="123"/>
      <c r="AI51" s="123"/>
      <c r="AJ51" s="123"/>
      <c r="AK51" s="259"/>
      <c r="AL51" s="259"/>
      <c r="AM51" s="262"/>
      <c r="AN51" s="123"/>
      <c r="AO51" s="123"/>
      <c r="AP51" s="123"/>
      <c r="AQ51" s="263">
        <f t="shared" ref="AQ51:AQ52" si="30">+AF51</f>
        <v>15000000</v>
      </c>
      <c r="AR51" s="123"/>
      <c r="AS51" s="123"/>
      <c r="AT51" s="123"/>
      <c r="AU51" s="189">
        <f t="shared" ref="AU51:AU58" si="31">SUM(AG51:AT51)</f>
        <v>15000000</v>
      </c>
      <c r="AV51" s="161"/>
      <c r="AW51" s="155"/>
      <c r="AX51" s="4"/>
      <c r="AY51" s="191"/>
      <c r="AZ51" s="191"/>
      <c r="BA51" s="191"/>
      <c r="BB51" s="191"/>
      <c r="BC51" s="59"/>
      <c r="BD51" s="59"/>
      <c r="BE51" s="79"/>
      <c r="BF51" s="191"/>
      <c r="BG51" s="191"/>
      <c r="BH51" s="191"/>
      <c r="BI51" s="191"/>
      <c r="BJ51" s="5"/>
      <c r="BK51" s="5"/>
      <c r="BL51" s="4"/>
    </row>
    <row r="52" spans="1:64" ht="54.75" customHeight="1">
      <c r="A52" s="181">
        <v>3</v>
      </c>
      <c r="B52" s="181">
        <v>1</v>
      </c>
      <c r="C52" s="181">
        <v>2</v>
      </c>
      <c r="D52" s="181" t="s">
        <v>234</v>
      </c>
      <c r="E52" s="181" t="s">
        <v>234</v>
      </c>
      <c r="F52" s="181" t="s">
        <v>234</v>
      </c>
      <c r="G52" s="181" t="s">
        <v>260</v>
      </c>
      <c r="H52" s="181" t="s">
        <v>344</v>
      </c>
      <c r="I52" s="80">
        <v>32</v>
      </c>
      <c r="J52" s="79" t="s">
        <v>345</v>
      </c>
      <c r="K52" s="263">
        <v>12750000</v>
      </c>
      <c r="L52" s="182" t="s">
        <v>371</v>
      </c>
      <c r="M52" s="80">
        <v>43233004</v>
      </c>
      <c r="N52" s="182" t="s">
        <v>77</v>
      </c>
      <c r="O52" s="226" t="s">
        <v>78</v>
      </c>
      <c r="P52" s="59">
        <v>20102</v>
      </c>
      <c r="Q52" s="61" t="s">
        <v>104</v>
      </c>
      <c r="R52" s="185" t="s">
        <v>362</v>
      </c>
      <c r="S52" s="61" t="s">
        <v>363</v>
      </c>
      <c r="T52" s="61" t="s">
        <v>97</v>
      </c>
      <c r="U52" s="61" t="s">
        <v>98</v>
      </c>
      <c r="V52" s="80" t="s">
        <v>369</v>
      </c>
      <c r="W52" s="80" t="s">
        <v>58</v>
      </c>
      <c r="X52" s="80">
        <v>2</v>
      </c>
      <c r="Y52" s="80">
        <v>1</v>
      </c>
      <c r="Z52" s="80" t="s">
        <v>370</v>
      </c>
      <c r="AA52" s="80" t="s">
        <v>100</v>
      </c>
      <c r="AB52" s="80"/>
      <c r="AC52" s="189">
        <f t="shared" si="26"/>
        <v>12750000</v>
      </c>
      <c r="AD52" s="220"/>
      <c r="AE52" s="220"/>
      <c r="AF52" s="189">
        <f t="shared" si="0"/>
        <v>12750000</v>
      </c>
      <c r="AG52" s="123"/>
      <c r="AH52" s="123"/>
      <c r="AI52" s="123"/>
      <c r="AJ52" s="123"/>
      <c r="AK52" s="259"/>
      <c r="AL52" s="259"/>
      <c r="AM52" s="262"/>
      <c r="AN52" s="123"/>
      <c r="AO52" s="123"/>
      <c r="AP52" s="123"/>
      <c r="AQ52" s="264">
        <f t="shared" si="30"/>
        <v>12750000</v>
      </c>
      <c r="AR52" s="123"/>
      <c r="AS52" s="123"/>
      <c r="AT52" s="123"/>
      <c r="AU52" s="189">
        <f t="shared" si="31"/>
        <v>12750000</v>
      </c>
      <c r="AV52" s="161"/>
      <c r="AW52" s="155"/>
      <c r="AX52" s="4"/>
      <c r="AY52" s="191"/>
      <c r="AZ52" s="191"/>
      <c r="BA52" s="191"/>
      <c r="BB52" s="191"/>
      <c r="BC52" s="59"/>
      <c r="BD52" s="59"/>
      <c r="BE52" s="79"/>
      <c r="BF52" s="191"/>
      <c r="BG52" s="191"/>
      <c r="BH52" s="191"/>
      <c r="BI52" s="191"/>
      <c r="BJ52" s="5"/>
      <c r="BK52" s="5"/>
      <c r="BL52" s="4"/>
    </row>
    <row r="53" spans="1:64" ht="12" customHeight="1">
      <c r="A53" s="209"/>
      <c r="B53" s="209"/>
      <c r="C53" s="193"/>
      <c r="D53" s="193"/>
      <c r="E53" s="193"/>
      <c r="F53" s="193"/>
      <c r="G53" s="193"/>
      <c r="H53" s="193"/>
      <c r="I53" s="193"/>
      <c r="J53" s="194"/>
      <c r="K53" s="210">
        <f>SUM(K44:K52)</f>
        <v>145287908.00000003</v>
      </c>
      <c r="L53" s="229"/>
      <c r="M53" s="229"/>
      <c r="N53" s="229"/>
      <c r="O53" s="193"/>
      <c r="P53" s="192"/>
      <c r="Q53" s="232"/>
      <c r="R53" s="192"/>
      <c r="S53" s="232"/>
      <c r="T53" s="232"/>
      <c r="U53" s="232"/>
      <c r="V53" s="231"/>
      <c r="W53" s="231"/>
      <c r="X53" s="233"/>
      <c r="Y53" s="232"/>
      <c r="Z53" s="193"/>
      <c r="AA53" s="193"/>
      <c r="AB53" s="193"/>
      <c r="AC53" s="196">
        <f>SUM(AC44:AC52)</f>
        <v>145287908.00000003</v>
      </c>
      <c r="AD53" s="196"/>
      <c r="AE53" s="196"/>
      <c r="AF53" s="196">
        <f t="shared" si="0"/>
        <v>145287908.00000003</v>
      </c>
      <c r="AG53" s="225">
        <f t="shared" ref="AG53:AT53" si="32">SUM(AG44:AG52)</f>
        <v>0</v>
      </c>
      <c r="AH53" s="225">
        <f t="shared" si="32"/>
        <v>0</v>
      </c>
      <c r="AI53" s="225">
        <f t="shared" si="32"/>
        <v>6545917.5528466674</v>
      </c>
      <c r="AJ53" s="225">
        <f t="shared" si="32"/>
        <v>6831287.0528466674</v>
      </c>
      <c r="AK53" s="225">
        <f t="shared" si="32"/>
        <v>42023047.05284667</v>
      </c>
      <c r="AL53" s="225">
        <f t="shared" si="32"/>
        <v>6831287.0528466674</v>
      </c>
      <c r="AM53" s="225">
        <f t="shared" si="32"/>
        <v>6831287.0528466674</v>
      </c>
      <c r="AN53" s="225">
        <f t="shared" si="32"/>
        <v>6831287.0528466674</v>
      </c>
      <c r="AO53" s="225">
        <f t="shared" si="32"/>
        <v>6831287.0528466674</v>
      </c>
      <c r="AP53" s="225">
        <f t="shared" si="32"/>
        <v>6831287.0528466674</v>
      </c>
      <c r="AQ53" s="225">
        <f t="shared" si="32"/>
        <v>34581287.05284667</v>
      </c>
      <c r="AR53" s="225">
        <f t="shared" si="32"/>
        <v>12065082.418686688</v>
      </c>
      <c r="AS53" s="225">
        <f t="shared" si="32"/>
        <v>13662574.105693333</v>
      </c>
      <c r="AT53" s="225">
        <f t="shared" si="32"/>
        <v>0</v>
      </c>
      <c r="AU53" s="196">
        <f t="shared" si="31"/>
        <v>149865630.50000006</v>
      </c>
      <c r="AV53" s="161"/>
      <c r="AW53" s="155"/>
      <c r="AX53" s="4"/>
      <c r="AY53" s="191"/>
      <c r="AZ53" s="191"/>
      <c r="BA53" s="191"/>
      <c r="BB53" s="191"/>
      <c r="BC53" s="59"/>
      <c r="BD53" s="59"/>
      <c r="BE53" s="79"/>
      <c r="BF53" s="191"/>
      <c r="BG53" s="191"/>
      <c r="BH53" s="191"/>
      <c r="BI53" s="191"/>
      <c r="BJ53" s="5"/>
      <c r="BK53" s="5"/>
      <c r="BL53" s="4"/>
    </row>
    <row r="54" spans="1:64" ht="41.25" customHeight="1">
      <c r="A54" s="181">
        <v>3</v>
      </c>
      <c r="B54" s="212">
        <v>1</v>
      </c>
      <c r="C54" s="109">
        <v>2</v>
      </c>
      <c r="D54" s="109" t="s">
        <v>234</v>
      </c>
      <c r="E54" s="109" t="s">
        <v>234</v>
      </c>
      <c r="F54" s="109" t="s">
        <v>372</v>
      </c>
      <c r="G54" s="109" t="s">
        <v>373</v>
      </c>
      <c r="H54" s="109" t="s">
        <v>282</v>
      </c>
      <c r="I54" s="109">
        <v>25</v>
      </c>
      <c r="J54" s="265" t="s">
        <v>374</v>
      </c>
      <c r="K54" s="214">
        <v>20338000</v>
      </c>
      <c r="L54" s="266" t="s">
        <v>375</v>
      </c>
      <c r="M54" s="109" t="s">
        <v>270</v>
      </c>
      <c r="N54" s="267" t="s">
        <v>290</v>
      </c>
      <c r="O54" s="268" t="s">
        <v>172</v>
      </c>
      <c r="P54" s="185">
        <v>30302</v>
      </c>
      <c r="Q54" s="269" t="s">
        <v>340</v>
      </c>
      <c r="R54" s="109" t="s">
        <v>376</v>
      </c>
      <c r="S54" s="270" t="s">
        <v>377</v>
      </c>
      <c r="T54" s="271" t="s">
        <v>270</v>
      </c>
      <c r="U54" s="271" t="s">
        <v>270</v>
      </c>
      <c r="V54" s="272" t="s">
        <v>195</v>
      </c>
      <c r="W54" s="273" t="s">
        <v>195</v>
      </c>
      <c r="X54" s="267">
        <v>360</v>
      </c>
      <c r="Y54" s="271">
        <v>0</v>
      </c>
      <c r="Z54" s="274" t="s">
        <v>270</v>
      </c>
      <c r="AA54" s="275" t="s">
        <v>378</v>
      </c>
      <c r="AB54" s="275"/>
      <c r="AC54" s="189">
        <f>K54</f>
        <v>20338000</v>
      </c>
      <c r="AD54" s="276"/>
      <c r="AE54" s="277"/>
      <c r="AF54" s="189">
        <f t="shared" si="0"/>
        <v>20338000</v>
      </c>
      <c r="AG54" s="221">
        <f>+AF54/12</f>
        <v>1694833.3333333333</v>
      </c>
      <c r="AH54" s="221">
        <f t="shared" ref="AH54:AR54" si="33">+AG54</f>
        <v>1694833.3333333333</v>
      </c>
      <c r="AI54" s="221">
        <f t="shared" si="33"/>
        <v>1694833.3333333333</v>
      </c>
      <c r="AJ54" s="221">
        <f t="shared" si="33"/>
        <v>1694833.3333333333</v>
      </c>
      <c r="AK54" s="221">
        <f t="shared" si="33"/>
        <v>1694833.3333333333</v>
      </c>
      <c r="AL54" s="221">
        <f t="shared" si="33"/>
        <v>1694833.3333333333</v>
      </c>
      <c r="AM54" s="221">
        <f t="shared" si="33"/>
        <v>1694833.3333333333</v>
      </c>
      <c r="AN54" s="221">
        <f t="shared" si="33"/>
        <v>1694833.3333333333</v>
      </c>
      <c r="AO54" s="221">
        <f t="shared" si="33"/>
        <v>1694833.3333333333</v>
      </c>
      <c r="AP54" s="221">
        <f t="shared" si="33"/>
        <v>1694833.3333333333</v>
      </c>
      <c r="AQ54" s="221">
        <f t="shared" si="33"/>
        <v>1694833.3333333333</v>
      </c>
      <c r="AR54" s="221">
        <f t="shared" si="33"/>
        <v>1694833.3333333333</v>
      </c>
      <c r="AS54" s="123"/>
      <c r="AT54" s="123"/>
      <c r="AU54" s="189">
        <f t="shared" si="31"/>
        <v>20338000</v>
      </c>
      <c r="AV54" s="161"/>
      <c r="AW54" s="155"/>
      <c r="AX54" s="4"/>
      <c r="AY54" s="250">
        <v>3432230</v>
      </c>
      <c r="AZ54" s="191"/>
      <c r="BA54" s="191"/>
      <c r="BB54" s="250">
        <f>SUM(AY54:BA54)</f>
        <v>3432230</v>
      </c>
      <c r="BC54" s="187" t="s">
        <v>379</v>
      </c>
      <c r="BD54" s="80" t="s">
        <v>380</v>
      </c>
      <c r="BE54" s="79" t="s">
        <v>381</v>
      </c>
      <c r="BF54" s="250" t="s">
        <v>319</v>
      </c>
      <c r="BG54" s="191"/>
      <c r="BH54" s="191"/>
      <c r="BI54" s="250">
        <f>SUM(BF54:BH54)</f>
        <v>0</v>
      </c>
      <c r="BJ54" s="5"/>
      <c r="BK54" s="5"/>
      <c r="BL54" s="4"/>
    </row>
    <row r="55" spans="1:64" ht="12" customHeight="1">
      <c r="A55" s="209"/>
      <c r="B55" s="192"/>
      <c r="C55" s="192"/>
      <c r="D55" s="192"/>
      <c r="E55" s="192"/>
      <c r="F55" s="192"/>
      <c r="G55" s="192"/>
      <c r="H55" s="193"/>
      <c r="I55" s="193"/>
      <c r="J55" s="194"/>
      <c r="K55" s="210">
        <f>K54</f>
        <v>20338000</v>
      </c>
      <c r="L55" s="859" t="s">
        <v>48</v>
      </c>
      <c r="M55" s="801"/>
      <c r="N55" s="801"/>
      <c r="O55" s="801"/>
      <c r="P55" s="801"/>
      <c r="Q55" s="801"/>
      <c r="R55" s="801"/>
      <c r="S55" s="801"/>
      <c r="T55" s="801"/>
      <c r="U55" s="801"/>
      <c r="V55" s="801"/>
      <c r="W55" s="801"/>
      <c r="X55" s="801"/>
      <c r="Y55" s="801"/>
      <c r="Z55" s="801"/>
      <c r="AA55" s="802"/>
      <c r="AB55" s="246"/>
      <c r="AC55" s="196">
        <f>AC54</f>
        <v>20338000</v>
      </c>
      <c r="AD55" s="197"/>
      <c r="AE55" s="197"/>
      <c r="AF55" s="196">
        <f t="shared" si="0"/>
        <v>20338000</v>
      </c>
      <c r="AG55" s="225">
        <f t="shared" ref="AG55:AR55" si="34">+AG54</f>
        <v>1694833.3333333333</v>
      </c>
      <c r="AH55" s="225">
        <f t="shared" si="34"/>
        <v>1694833.3333333333</v>
      </c>
      <c r="AI55" s="225">
        <f t="shared" si="34"/>
        <v>1694833.3333333333</v>
      </c>
      <c r="AJ55" s="225">
        <f t="shared" si="34"/>
        <v>1694833.3333333333</v>
      </c>
      <c r="AK55" s="225">
        <f t="shared" si="34"/>
        <v>1694833.3333333333</v>
      </c>
      <c r="AL55" s="225">
        <f t="shared" si="34"/>
        <v>1694833.3333333333</v>
      </c>
      <c r="AM55" s="225">
        <f t="shared" si="34"/>
        <v>1694833.3333333333</v>
      </c>
      <c r="AN55" s="225">
        <f t="shared" si="34"/>
        <v>1694833.3333333333</v>
      </c>
      <c r="AO55" s="225">
        <f t="shared" si="34"/>
        <v>1694833.3333333333</v>
      </c>
      <c r="AP55" s="225">
        <f t="shared" si="34"/>
        <v>1694833.3333333333</v>
      </c>
      <c r="AQ55" s="225">
        <f t="shared" si="34"/>
        <v>1694833.3333333333</v>
      </c>
      <c r="AR55" s="225">
        <f t="shared" si="34"/>
        <v>1694833.3333333333</v>
      </c>
      <c r="AS55" s="225"/>
      <c r="AT55" s="225"/>
      <c r="AU55" s="196">
        <f t="shared" si="31"/>
        <v>20338000</v>
      </c>
      <c r="AV55" s="161"/>
      <c r="AW55" s="155"/>
      <c r="AX55" s="4"/>
      <c r="AY55" s="191"/>
      <c r="AZ55" s="191"/>
      <c r="BA55" s="191"/>
      <c r="BB55" s="191"/>
      <c r="BC55" s="187"/>
      <c r="BD55" s="59"/>
      <c r="BE55" s="79"/>
      <c r="BF55" s="191"/>
      <c r="BG55" s="191"/>
      <c r="BH55" s="191"/>
      <c r="BI55" s="191"/>
      <c r="BJ55" s="5"/>
      <c r="BK55" s="5"/>
      <c r="BL55" s="4"/>
    </row>
    <row r="56" spans="1:64" ht="12" customHeight="1">
      <c r="A56" s="80">
        <v>3</v>
      </c>
      <c r="B56" s="80">
        <v>1</v>
      </c>
      <c r="C56" s="181">
        <v>2</v>
      </c>
      <c r="D56" s="181" t="s">
        <v>234</v>
      </c>
      <c r="E56" s="181" t="s">
        <v>234</v>
      </c>
      <c r="F56" s="181" t="s">
        <v>372</v>
      </c>
      <c r="G56" s="181" t="s">
        <v>373</v>
      </c>
      <c r="H56" s="181" t="s">
        <v>382</v>
      </c>
      <c r="I56" s="181">
        <v>25</v>
      </c>
      <c r="J56" s="79" t="s">
        <v>383</v>
      </c>
      <c r="K56" s="183">
        <f>3600000-3228580</f>
        <v>371420</v>
      </c>
      <c r="L56" s="182" t="s">
        <v>384</v>
      </c>
      <c r="M56" s="181" t="s">
        <v>270</v>
      </c>
      <c r="N56" s="181" t="s">
        <v>252</v>
      </c>
      <c r="O56" s="268" t="s">
        <v>172</v>
      </c>
      <c r="P56" s="181" t="s">
        <v>385</v>
      </c>
      <c r="Q56" s="181" t="s">
        <v>386</v>
      </c>
      <c r="R56" s="185" t="s">
        <v>387</v>
      </c>
      <c r="S56" s="202" t="s">
        <v>276</v>
      </c>
      <c r="T56" s="186" t="s">
        <v>270</v>
      </c>
      <c r="U56" s="186" t="s">
        <v>270</v>
      </c>
      <c r="V56" s="235" t="s">
        <v>195</v>
      </c>
      <c r="W56" s="188" t="s">
        <v>195</v>
      </c>
      <c r="X56" s="188">
        <v>12</v>
      </c>
      <c r="Y56" s="186">
        <v>1</v>
      </c>
      <c r="Z56" s="181" t="s">
        <v>270</v>
      </c>
      <c r="AA56" s="181" t="s">
        <v>270</v>
      </c>
      <c r="AB56" s="181" t="s">
        <v>388</v>
      </c>
      <c r="AC56" s="220">
        <f>K56</f>
        <v>371420</v>
      </c>
      <c r="AD56" s="189"/>
      <c r="AE56" s="278"/>
      <c r="AF56" s="189">
        <f t="shared" si="0"/>
        <v>371420</v>
      </c>
      <c r="AG56" s="221">
        <f>+AF56/12</f>
        <v>30951.666666666668</v>
      </c>
      <c r="AH56" s="221">
        <f t="shared" ref="AH56:AR56" si="35">+AG56</f>
        <v>30951.666666666668</v>
      </c>
      <c r="AI56" s="221">
        <f t="shared" si="35"/>
        <v>30951.666666666668</v>
      </c>
      <c r="AJ56" s="221">
        <f t="shared" si="35"/>
        <v>30951.666666666668</v>
      </c>
      <c r="AK56" s="221">
        <f t="shared" si="35"/>
        <v>30951.666666666668</v>
      </c>
      <c r="AL56" s="221">
        <f t="shared" si="35"/>
        <v>30951.666666666668</v>
      </c>
      <c r="AM56" s="221">
        <f t="shared" si="35"/>
        <v>30951.666666666668</v>
      </c>
      <c r="AN56" s="221">
        <f t="shared" si="35"/>
        <v>30951.666666666668</v>
      </c>
      <c r="AO56" s="221">
        <f t="shared" si="35"/>
        <v>30951.666666666668</v>
      </c>
      <c r="AP56" s="221">
        <f t="shared" si="35"/>
        <v>30951.666666666668</v>
      </c>
      <c r="AQ56" s="221">
        <f t="shared" si="35"/>
        <v>30951.666666666668</v>
      </c>
      <c r="AR56" s="221">
        <f t="shared" si="35"/>
        <v>30951.666666666668</v>
      </c>
      <c r="AS56" s="123"/>
      <c r="AT56" s="123"/>
      <c r="AU56" s="189">
        <f t="shared" si="31"/>
        <v>371420.00000000006</v>
      </c>
      <c r="AV56" s="161"/>
      <c r="AW56" s="155"/>
      <c r="AX56" s="4"/>
      <c r="AY56" s="250">
        <v>371420</v>
      </c>
      <c r="AZ56" s="191"/>
      <c r="BA56" s="191"/>
      <c r="BB56" s="250">
        <f>SUM(AY56:BA56)</f>
        <v>371420</v>
      </c>
      <c r="BC56" s="187" t="s">
        <v>389</v>
      </c>
      <c r="BD56" s="80" t="s">
        <v>390</v>
      </c>
      <c r="BE56" s="79" t="s">
        <v>381</v>
      </c>
      <c r="BF56" s="250">
        <v>371420</v>
      </c>
      <c r="BG56" s="191"/>
      <c r="BH56" s="191"/>
      <c r="BI56" s="250">
        <f>SUM(BF56:BH56)</f>
        <v>371420</v>
      </c>
      <c r="BJ56" s="5"/>
      <c r="BK56" s="5"/>
      <c r="BL56" s="4"/>
    </row>
    <row r="57" spans="1:64" ht="12" customHeight="1">
      <c r="A57" s="193"/>
      <c r="B57" s="193"/>
      <c r="C57" s="193"/>
      <c r="D57" s="193"/>
      <c r="E57" s="193"/>
      <c r="F57" s="193"/>
      <c r="G57" s="193"/>
      <c r="H57" s="193"/>
      <c r="I57" s="193"/>
      <c r="J57" s="194"/>
      <c r="K57" s="228">
        <f>K56</f>
        <v>371420</v>
      </c>
      <c r="L57" s="229"/>
      <c r="M57" s="193"/>
      <c r="N57" s="193"/>
      <c r="O57" s="279"/>
      <c r="P57" s="193"/>
      <c r="Q57" s="193"/>
      <c r="R57" s="192"/>
      <c r="S57" s="231"/>
      <c r="T57" s="232"/>
      <c r="U57" s="232"/>
      <c r="V57" s="231"/>
      <c r="W57" s="233"/>
      <c r="X57" s="233"/>
      <c r="Y57" s="232"/>
      <c r="Z57" s="193"/>
      <c r="AA57" s="193"/>
      <c r="AB57" s="193"/>
      <c r="AC57" s="196">
        <f>AC56</f>
        <v>371420</v>
      </c>
      <c r="AD57" s="196"/>
      <c r="AE57" s="234"/>
      <c r="AF57" s="196">
        <f t="shared" si="0"/>
        <v>371420</v>
      </c>
      <c r="AG57" s="225">
        <f t="shared" ref="AG57:AS57" si="36">+AG56</f>
        <v>30951.666666666668</v>
      </c>
      <c r="AH57" s="225">
        <f t="shared" si="36"/>
        <v>30951.666666666668</v>
      </c>
      <c r="AI57" s="225">
        <f t="shared" si="36"/>
        <v>30951.666666666668</v>
      </c>
      <c r="AJ57" s="225">
        <f t="shared" si="36"/>
        <v>30951.666666666668</v>
      </c>
      <c r="AK57" s="225">
        <f t="shared" si="36"/>
        <v>30951.666666666668</v>
      </c>
      <c r="AL57" s="225">
        <f t="shared" si="36"/>
        <v>30951.666666666668</v>
      </c>
      <c r="AM57" s="225">
        <f t="shared" si="36"/>
        <v>30951.666666666668</v>
      </c>
      <c r="AN57" s="225">
        <f t="shared" si="36"/>
        <v>30951.666666666668</v>
      </c>
      <c r="AO57" s="225">
        <f t="shared" si="36"/>
        <v>30951.666666666668</v>
      </c>
      <c r="AP57" s="225">
        <f t="shared" si="36"/>
        <v>30951.666666666668</v>
      </c>
      <c r="AQ57" s="225">
        <f t="shared" si="36"/>
        <v>30951.666666666668</v>
      </c>
      <c r="AR57" s="225">
        <f t="shared" si="36"/>
        <v>30951.666666666668</v>
      </c>
      <c r="AS57" s="198">
        <f t="shared" si="36"/>
        <v>0</v>
      </c>
      <c r="AT57" s="198"/>
      <c r="AU57" s="196">
        <f t="shared" si="31"/>
        <v>371420.00000000006</v>
      </c>
      <c r="AV57" s="161"/>
      <c r="AW57" s="155"/>
      <c r="AX57" s="4"/>
      <c r="AY57" s="191"/>
      <c r="AZ57" s="191"/>
      <c r="BA57" s="191"/>
      <c r="BB57" s="191"/>
      <c r="BC57" s="280"/>
      <c r="BD57" s="59"/>
      <c r="BE57" s="79"/>
      <c r="BF57" s="191"/>
      <c r="BG57" s="191"/>
      <c r="BH57" s="191"/>
      <c r="BI57" s="191"/>
      <c r="BJ57" s="5"/>
      <c r="BK57" s="5"/>
      <c r="BL57" s="4"/>
    </row>
    <row r="58" spans="1:64" ht="66" customHeight="1">
      <c r="A58" s="80">
        <v>3</v>
      </c>
      <c r="B58" s="80">
        <v>1</v>
      </c>
      <c r="C58" s="80">
        <v>2</v>
      </c>
      <c r="D58" s="80" t="s">
        <v>234</v>
      </c>
      <c r="E58" s="80" t="s">
        <v>234</v>
      </c>
      <c r="F58" s="80" t="s">
        <v>372</v>
      </c>
      <c r="G58" s="80" t="s">
        <v>373</v>
      </c>
      <c r="H58" s="80" t="s">
        <v>391</v>
      </c>
      <c r="I58" s="80">
        <v>32</v>
      </c>
      <c r="J58" s="79" t="s">
        <v>392</v>
      </c>
      <c r="K58" s="183">
        <f>32641000-1000000-2970000-28671000</f>
        <v>0</v>
      </c>
      <c r="L58" s="182" t="s">
        <v>393</v>
      </c>
      <c r="M58" s="80">
        <v>81112101</v>
      </c>
      <c r="N58" s="267" t="s">
        <v>77</v>
      </c>
      <c r="O58" s="218" t="s">
        <v>78</v>
      </c>
      <c r="P58" s="59">
        <v>20102</v>
      </c>
      <c r="Q58" s="80" t="s">
        <v>104</v>
      </c>
      <c r="R58" s="59" t="s">
        <v>275</v>
      </c>
      <c r="S58" s="202" t="s">
        <v>276</v>
      </c>
      <c r="T58" s="202" t="s">
        <v>82</v>
      </c>
      <c r="U58" s="202" t="s">
        <v>394</v>
      </c>
      <c r="V58" s="202" t="s">
        <v>53</v>
      </c>
      <c r="W58" s="202" t="s">
        <v>53</v>
      </c>
      <c r="X58" s="219">
        <v>12</v>
      </c>
      <c r="Y58" s="61">
        <v>1</v>
      </c>
      <c r="Z58" s="80" t="s">
        <v>395</v>
      </c>
      <c r="AA58" s="80" t="s">
        <v>296</v>
      </c>
      <c r="AB58" s="80" t="s">
        <v>396</v>
      </c>
      <c r="AC58" s="220">
        <f t="shared" ref="AC58:AC62" si="37">K58</f>
        <v>0</v>
      </c>
      <c r="AD58" s="220"/>
      <c r="AE58" s="220"/>
      <c r="AF58" s="220">
        <f t="shared" si="0"/>
        <v>0</v>
      </c>
      <c r="AG58" s="160"/>
      <c r="AH58" s="160"/>
      <c r="AI58" s="160"/>
      <c r="AJ58" s="160">
        <v>2636750</v>
      </c>
      <c r="AK58" s="160">
        <v>2636750</v>
      </c>
      <c r="AL58" s="160">
        <v>2636750</v>
      </c>
      <c r="AM58" s="160">
        <v>2636750</v>
      </c>
      <c r="AN58" s="160">
        <v>2636750</v>
      </c>
      <c r="AO58" s="160">
        <v>2636750</v>
      </c>
      <c r="AP58" s="160">
        <v>2636750</v>
      </c>
      <c r="AQ58" s="160">
        <v>2636750</v>
      </c>
      <c r="AR58" s="220">
        <v>2636750</v>
      </c>
      <c r="AS58" s="220">
        <v>7910250</v>
      </c>
      <c r="AT58" s="220"/>
      <c r="AU58" s="220">
        <f t="shared" si="31"/>
        <v>31641000</v>
      </c>
      <c r="AV58" s="161"/>
      <c r="AW58" s="155"/>
      <c r="AX58" s="4"/>
      <c r="AY58" s="191"/>
      <c r="AZ58" s="191"/>
      <c r="BA58" s="191"/>
      <c r="BB58" s="191"/>
      <c r="BC58" s="59"/>
      <c r="BD58" s="59"/>
      <c r="BE58" s="79"/>
      <c r="BF58" s="191"/>
      <c r="BG58" s="191"/>
      <c r="BH58" s="191"/>
      <c r="BI58" s="191"/>
      <c r="BJ58" s="5"/>
      <c r="BK58" s="5"/>
      <c r="BL58" s="4"/>
    </row>
    <row r="59" spans="1:64" ht="38.25" customHeight="1">
      <c r="A59" s="80">
        <v>3</v>
      </c>
      <c r="B59" s="80">
        <v>1</v>
      </c>
      <c r="C59" s="181">
        <v>2</v>
      </c>
      <c r="D59" s="181" t="s">
        <v>234</v>
      </c>
      <c r="E59" s="181" t="s">
        <v>234</v>
      </c>
      <c r="F59" s="181" t="s">
        <v>372</v>
      </c>
      <c r="G59" s="181" t="s">
        <v>373</v>
      </c>
      <c r="H59" s="181" t="s">
        <v>391</v>
      </c>
      <c r="I59" s="181">
        <v>32</v>
      </c>
      <c r="J59" s="79" t="s">
        <v>392</v>
      </c>
      <c r="K59" s="183">
        <v>2970000</v>
      </c>
      <c r="L59" s="182" t="s">
        <v>397</v>
      </c>
      <c r="M59" s="80">
        <v>81112101</v>
      </c>
      <c r="N59" s="267" t="s">
        <v>77</v>
      </c>
      <c r="O59" s="218" t="s">
        <v>78</v>
      </c>
      <c r="P59" s="59">
        <v>20102</v>
      </c>
      <c r="Q59" s="80" t="s">
        <v>104</v>
      </c>
      <c r="R59" s="59" t="s">
        <v>275</v>
      </c>
      <c r="S59" s="202" t="s">
        <v>276</v>
      </c>
      <c r="T59" s="202" t="s">
        <v>82</v>
      </c>
      <c r="U59" s="202" t="s">
        <v>394</v>
      </c>
      <c r="V59" s="202" t="s">
        <v>50</v>
      </c>
      <c r="W59" s="202" t="s">
        <v>50</v>
      </c>
      <c r="X59" s="219">
        <v>3</v>
      </c>
      <c r="Y59" s="61">
        <v>1</v>
      </c>
      <c r="Z59" s="80" t="s">
        <v>398</v>
      </c>
      <c r="AA59" s="80" t="s">
        <v>399</v>
      </c>
      <c r="AB59" s="80" t="s">
        <v>400</v>
      </c>
      <c r="AC59" s="220">
        <f t="shared" si="37"/>
        <v>2970000</v>
      </c>
      <c r="AD59" s="220"/>
      <c r="AE59" s="278"/>
      <c r="AF59" s="189">
        <f t="shared" si="0"/>
        <v>2970000</v>
      </c>
      <c r="AG59" s="281"/>
      <c r="AH59" s="278"/>
      <c r="AI59" s="278"/>
      <c r="AJ59" s="278"/>
      <c r="AK59" s="278"/>
      <c r="AL59" s="278"/>
      <c r="AM59" s="278"/>
      <c r="AN59" s="278"/>
      <c r="AO59" s="278"/>
      <c r="AP59" s="278"/>
      <c r="AQ59" s="278"/>
      <c r="AR59" s="189"/>
      <c r="AS59" s="189"/>
      <c r="AT59" s="189"/>
      <c r="AU59" s="189"/>
      <c r="AV59" s="161"/>
      <c r="AW59" s="155"/>
      <c r="AX59" s="4"/>
      <c r="AY59" s="250">
        <v>2970000</v>
      </c>
      <c r="AZ59" s="191"/>
      <c r="BA59" s="191"/>
      <c r="BB59" s="250">
        <f>SUM(AY59:BA59)</f>
        <v>2970000</v>
      </c>
      <c r="BC59" s="222">
        <v>43886</v>
      </c>
      <c r="BD59" s="59">
        <v>27</v>
      </c>
      <c r="BE59" s="79" t="s">
        <v>401</v>
      </c>
      <c r="BF59" s="250">
        <v>0</v>
      </c>
      <c r="BG59" s="250"/>
      <c r="BH59" s="250"/>
      <c r="BI59" s="250">
        <f>SUM(BF59:BH59)</f>
        <v>0</v>
      </c>
      <c r="BJ59" s="5"/>
      <c r="BK59" s="5"/>
      <c r="BL59" s="4"/>
    </row>
    <row r="60" spans="1:64" ht="38.25" customHeight="1">
      <c r="A60" s="80">
        <v>3</v>
      </c>
      <c r="B60" s="80">
        <v>1</v>
      </c>
      <c r="C60" s="181">
        <v>2</v>
      </c>
      <c r="D60" s="181" t="s">
        <v>234</v>
      </c>
      <c r="E60" s="181" t="s">
        <v>234</v>
      </c>
      <c r="F60" s="181" t="s">
        <v>372</v>
      </c>
      <c r="G60" s="181" t="s">
        <v>373</v>
      </c>
      <c r="H60" s="181" t="s">
        <v>391</v>
      </c>
      <c r="I60" s="80">
        <v>32</v>
      </c>
      <c r="J60" s="79" t="s">
        <v>392</v>
      </c>
      <c r="K60" s="183">
        <v>1485000</v>
      </c>
      <c r="L60" s="182" t="s">
        <v>397</v>
      </c>
      <c r="M60" s="80">
        <v>81112101</v>
      </c>
      <c r="N60" s="267" t="s">
        <v>77</v>
      </c>
      <c r="O60" s="218" t="s">
        <v>78</v>
      </c>
      <c r="P60" s="59">
        <v>20102</v>
      </c>
      <c r="Q60" s="80" t="s">
        <v>104</v>
      </c>
      <c r="R60" s="59" t="s">
        <v>275</v>
      </c>
      <c r="S60" s="202" t="s">
        <v>276</v>
      </c>
      <c r="T60" s="202" t="s">
        <v>82</v>
      </c>
      <c r="U60" s="202" t="s">
        <v>394</v>
      </c>
      <c r="V60" s="202" t="s">
        <v>53</v>
      </c>
      <c r="W60" s="282" t="s">
        <v>53</v>
      </c>
      <c r="X60" s="219">
        <v>45</v>
      </c>
      <c r="Y60" s="61">
        <v>0</v>
      </c>
      <c r="Z60" s="80" t="s">
        <v>398</v>
      </c>
      <c r="AA60" s="80" t="s">
        <v>399</v>
      </c>
      <c r="AB60" s="80" t="s">
        <v>402</v>
      </c>
      <c r="AC60" s="220">
        <f t="shared" si="37"/>
        <v>1485000</v>
      </c>
      <c r="AD60" s="220"/>
      <c r="AE60" s="278"/>
      <c r="AF60" s="189">
        <f t="shared" si="0"/>
        <v>1485000</v>
      </c>
      <c r="AG60" s="281"/>
      <c r="AH60" s="278"/>
      <c r="AI60" s="278"/>
      <c r="AJ60" s="278"/>
      <c r="AK60" s="278"/>
      <c r="AL60" s="278"/>
      <c r="AM60" s="278"/>
      <c r="AN60" s="278"/>
      <c r="AO60" s="278"/>
      <c r="AP60" s="278"/>
      <c r="AQ60" s="278"/>
      <c r="AR60" s="189"/>
      <c r="AS60" s="189"/>
      <c r="AT60" s="189"/>
      <c r="AU60" s="189"/>
      <c r="AV60" s="161"/>
      <c r="AW60" s="155"/>
      <c r="AX60" s="4"/>
      <c r="AY60" s="250"/>
      <c r="AZ60" s="191"/>
      <c r="BA60" s="191"/>
      <c r="BB60" s="250"/>
      <c r="BC60" s="222"/>
      <c r="BD60" s="59"/>
      <c r="BE60" s="79"/>
      <c r="BF60" s="250"/>
      <c r="BG60" s="250"/>
      <c r="BH60" s="250"/>
      <c r="BI60" s="250"/>
      <c r="BJ60" s="5"/>
      <c r="BK60" s="5"/>
      <c r="BL60" s="4"/>
    </row>
    <row r="61" spans="1:64" ht="38.25" customHeight="1">
      <c r="A61" s="80">
        <v>3</v>
      </c>
      <c r="B61" s="80">
        <v>1</v>
      </c>
      <c r="C61" s="181">
        <v>2</v>
      </c>
      <c r="D61" s="181" t="s">
        <v>234</v>
      </c>
      <c r="E61" s="181" t="s">
        <v>234</v>
      </c>
      <c r="F61" s="181" t="s">
        <v>372</v>
      </c>
      <c r="G61" s="181" t="s">
        <v>373</v>
      </c>
      <c r="H61" s="181" t="s">
        <v>391</v>
      </c>
      <c r="I61" s="80">
        <v>48</v>
      </c>
      <c r="J61" s="79" t="s">
        <v>392</v>
      </c>
      <c r="K61" s="183">
        <v>27186000</v>
      </c>
      <c r="L61" s="182" t="s">
        <v>403</v>
      </c>
      <c r="M61" s="80" t="s">
        <v>404</v>
      </c>
      <c r="N61" s="267" t="s">
        <v>77</v>
      </c>
      <c r="O61" s="218" t="s">
        <v>78</v>
      </c>
      <c r="P61" s="59">
        <v>20102</v>
      </c>
      <c r="Q61" s="80" t="s">
        <v>104</v>
      </c>
      <c r="R61" s="59" t="s">
        <v>275</v>
      </c>
      <c r="S61" s="202" t="s">
        <v>276</v>
      </c>
      <c r="T61" s="202" t="s">
        <v>82</v>
      </c>
      <c r="U61" s="202" t="s">
        <v>394</v>
      </c>
      <c r="V61" s="58" t="s">
        <v>53</v>
      </c>
      <c r="W61" s="58" t="s">
        <v>53</v>
      </c>
      <c r="X61" s="188">
        <v>12</v>
      </c>
      <c r="Y61" s="61">
        <v>1</v>
      </c>
      <c r="Z61" s="181" t="s">
        <v>405</v>
      </c>
      <c r="AA61" s="80" t="s">
        <v>406</v>
      </c>
      <c r="AB61" s="80" t="s">
        <v>407</v>
      </c>
      <c r="AC61" s="220">
        <f t="shared" si="37"/>
        <v>27186000</v>
      </c>
      <c r="AD61" s="220"/>
      <c r="AE61" s="278"/>
      <c r="AF61" s="189">
        <f t="shared" si="0"/>
        <v>27186000</v>
      </c>
      <c r="AG61" s="281"/>
      <c r="AH61" s="278"/>
      <c r="AI61" s="278"/>
      <c r="AJ61" s="278"/>
      <c r="AK61" s="278"/>
      <c r="AL61" s="278"/>
      <c r="AM61" s="278"/>
      <c r="AN61" s="278"/>
      <c r="AO61" s="278"/>
      <c r="AP61" s="278"/>
      <c r="AQ61" s="278"/>
      <c r="AR61" s="189"/>
      <c r="AS61" s="189"/>
      <c r="AT61" s="189"/>
      <c r="AU61" s="189"/>
      <c r="AV61" s="161"/>
      <c r="AW61" s="155"/>
      <c r="AX61" s="4"/>
      <c r="AY61" s="250"/>
      <c r="AZ61" s="191"/>
      <c r="BA61" s="191"/>
      <c r="BB61" s="250"/>
      <c r="BC61" s="222"/>
      <c r="BD61" s="59"/>
      <c r="BE61" s="79"/>
      <c r="BF61" s="250"/>
      <c r="BG61" s="250"/>
      <c r="BH61" s="250"/>
      <c r="BI61" s="250"/>
      <c r="BJ61" s="5"/>
      <c r="BK61" s="5"/>
      <c r="BL61" s="4"/>
    </row>
    <row r="62" spans="1:64" ht="39" customHeight="1">
      <c r="A62" s="80">
        <v>3</v>
      </c>
      <c r="B62" s="80">
        <v>1</v>
      </c>
      <c r="C62" s="181">
        <v>2</v>
      </c>
      <c r="D62" s="181" t="s">
        <v>234</v>
      </c>
      <c r="E62" s="181" t="s">
        <v>234</v>
      </c>
      <c r="F62" s="181" t="s">
        <v>372</v>
      </c>
      <c r="G62" s="181" t="s">
        <v>373</v>
      </c>
      <c r="H62" s="181" t="s">
        <v>391</v>
      </c>
      <c r="I62" s="80">
        <v>33</v>
      </c>
      <c r="J62" s="207" t="s">
        <v>392</v>
      </c>
      <c r="K62" s="183">
        <v>1000000</v>
      </c>
      <c r="L62" s="200" t="s">
        <v>408</v>
      </c>
      <c r="M62" s="80" t="s">
        <v>409</v>
      </c>
      <c r="N62" s="283" t="s">
        <v>77</v>
      </c>
      <c r="O62" s="218" t="s">
        <v>78</v>
      </c>
      <c r="P62" s="59">
        <v>30302</v>
      </c>
      <c r="Q62" s="80" t="s">
        <v>340</v>
      </c>
      <c r="R62" s="185" t="s">
        <v>275</v>
      </c>
      <c r="S62" s="202" t="s">
        <v>276</v>
      </c>
      <c r="T62" s="202" t="s">
        <v>410</v>
      </c>
      <c r="U62" s="202" t="s">
        <v>409</v>
      </c>
      <c r="V62" s="202" t="s">
        <v>60</v>
      </c>
      <c r="W62" s="202" t="s">
        <v>60</v>
      </c>
      <c r="X62" s="219" t="s">
        <v>409</v>
      </c>
      <c r="Y62" s="61" t="s">
        <v>409</v>
      </c>
      <c r="Z62" s="80" t="s">
        <v>411</v>
      </c>
      <c r="AA62" s="80" t="s">
        <v>409</v>
      </c>
      <c r="AB62" s="80"/>
      <c r="AC62" s="220">
        <f t="shared" si="37"/>
        <v>1000000</v>
      </c>
      <c r="AD62" s="220"/>
      <c r="AE62" s="160"/>
      <c r="AF62" s="220">
        <f t="shared" si="0"/>
        <v>1000000</v>
      </c>
      <c r="AG62" s="281"/>
      <c r="AH62" s="278"/>
      <c r="AI62" s="278"/>
      <c r="AJ62" s="278"/>
      <c r="AK62" s="278"/>
      <c r="AL62" s="278">
        <v>500000</v>
      </c>
      <c r="AM62" s="278"/>
      <c r="AN62" s="278"/>
      <c r="AO62" s="278"/>
      <c r="AP62" s="278"/>
      <c r="AQ62" s="278"/>
      <c r="AR62" s="189">
        <v>500000</v>
      </c>
      <c r="AS62" s="189"/>
      <c r="AT62" s="189"/>
      <c r="AU62" s="220">
        <f t="shared" ref="AU62:AU63" si="38">SUM(AG62:AT62)</f>
        <v>1000000</v>
      </c>
      <c r="AV62" s="161"/>
      <c r="AW62" s="155"/>
      <c r="AX62" s="4"/>
      <c r="AY62" s="191"/>
      <c r="AZ62" s="191"/>
      <c r="BA62" s="191"/>
      <c r="BB62" s="191"/>
      <c r="BC62" s="59"/>
      <c r="BD62" s="59"/>
      <c r="BE62" s="79"/>
      <c r="BF62" s="191"/>
      <c r="BG62" s="191"/>
      <c r="BH62" s="191"/>
      <c r="BI62" s="191"/>
      <c r="BJ62" s="5"/>
      <c r="BK62" s="5"/>
      <c r="BL62" s="4"/>
    </row>
    <row r="63" spans="1:64" ht="12" customHeight="1">
      <c r="A63" s="193"/>
      <c r="B63" s="193"/>
      <c r="C63" s="193"/>
      <c r="D63" s="193"/>
      <c r="E63" s="193"/>
      <c r="F63" s="193"/>
      <c r="G63" s="193"/>
      <c r="H63" s="193"/>
      <c r="I63" s="193"/>
      <c r="J63" s="194"/>
      <c r="K63" s="228">
        <f>SUM(K58:K62)</f>
        <v>32641000</v>
      </c>
      <c r="L63" s="229"/>
      <c r="M63" s="193"/>
      <c r="N63" s="284"/>
      <c r="O63" s="279"/>
      <c r="P63" s="192"/>
      <c r="Q63" s="193"/>
      <c r="R63" s="192"/>
      <c r="S63" s="231"/>
      <c r="T63" s="231"/>
      <c r="U63" s="231"/>
      <c r="V63" s="231"/>
      <c r="W63" s="231"/>
      <c r="X63" s="233"/>
      <c r="Y63" s="232"/>
      <c r="Z63" s="193"/>
      <c r="AA63" s="193"/>
      <c r="AB63" s="193"/>
      <c r="AC63" s="196">
        <f>SUM(AC58:AC62)</f>
        <v>32641000</v>
      </c>
      <c r="AD63" s="196"/>
      <c r="AE63" s="234"/>
      <c r="AF63" s="196">
        <f t="shared" si="0"/>
        <v>32641000</v>
      </c>
      <c r="AG63" s="199">
        <f t="shared" ref="AG63:AT63" si="39">+AG62+AG58</f>
        <v>0</v>
      </c>
      <c r="AH63" s="199">
        <f t="shared" si="39"/>
        <v>0</v>
      </c>
      <c r="AI63" s="199">
        <f t="shared" si="39"/>
        <v>0</v>
      </c>
      <c r="AJ63" s="199">
        <f t="shared" si="39"/>
        <v>2636750</v>
      </c>
      <c r="AK63" s="199">
        <f t="shared" si="39"/>
        <v>2636750</v>
      </c>
      <c r="AL63" s="199">
        <f t="shared" si="39"/>
        <v>3136750</v>
      </c>
      <c r="AM63" s="199">
        <f t="shared" si="39"/>
        <v>2636750</v>
      </c>
      <c r="AN63" s="199">
        <f t="shared" si="39"/>
        <v>2636750</v>
      </c>
      <c r="AO63" s="199">
        <f t="shared" si="39"/>
        <v>2636750</v>
      </c>
      <c r="AP63" s="199">
        <f t="shared" si="39"/>
        <v>2636750</v>
      </c>
      <c r="AQ63" s="199">
        <f t="shared" si="39"/>
        <v>2636750</v>
      </c>
      <c r="AR63" s="199">
        <f t="shared" si="39"/>
        <v>3136750</v>
      </c>
      <c r="AS63" s="199">
        <f t="shared" si="39"/>
        <v>7910250</v>
      </c>
      <c r="AT63" s="199">
        <f t="shared" si="39"/>
        <v>0</v>
      </c>
      <c r="AU63" s="196">
        <f t="shared" si="38"/>
        <v>32641000</v>
      </c>
      <c r="AV63" s="161"/>
      <c r="AW63" s="155"/>
      <c r="AX63" s="4"/>
      <c r="AY63" s="191"/>
      <c r="AZ63" s="191"/>
      <c r="BA63" s="191"/>
      <c r="BB63" s="191"/>
      <c r="BC63" s="59"/>
      <c r="BD63" s="59"/>
      <c r="BE63" s="79"/>
      <c r="BF63" s="191"/>
      <c r="BG63" s="191"/>
      <c r="BH63" s="191"/>
      <c r="BI63" s="191"/>
      <c r="BJ63" s="5"/>
      <c r="BK63" s="5"/>
      <c r="BL63" s="4"/>
    </row>
    <row r="64" spans="1:64" ht="76.5" customHeight="1">
      <c r="A64" s="80">
        <v>3</v>
      </c>
      <c r="B64" s="80">
        <v>1</v>
      </c>
      <c r="C64" s="80">
        <v>2</v>
      </c>
      <c r="D64" s="80" t="s">
        <v>234</v>
      </c>
      <c r="E64" s="80" t="s">
        <v>234</v>
      </c>
      <c r="F64" s="80" t="s">
        <v>372</v>
      </c>
      <c r="G64" s="80" t="s">
        <v>278</v>
      </c>
      <c r="H64" s="80" t="s">
        <v>382</v>
      </c>
      <c r="I64" s="80">
        <v>29</v>
      </c>
      <c r="J64" s="79" t="s">
        <v>412</v>
      </c>
      <c r="K64" s="183">
        <f>45000000-2860782</f>
        <v>42139218</v>
      </c>
      <c r="L64" s="182" t="s">
        <v>413</v>
      </c>
      <c r="M64" s="80" t="s">
        <v>414</v>
      </c>
      <c r="N64" s="80" t="s">
        <v>252</v>
      </c>
      <c r="O64" s="226" t="s">
        <v>253</v>
      </c>
      <c r="P64" s="80">
        <v>1010804</v>
      </c>
      <c r="Q64" s="80" t="s">
        <v>264</v>
      </c>
      <c r="R64" s="80" t="s">
        <v>415</v>
      </c>
      <c r="S64" s="202" t="s">
        <v>416</v>
      </c>
      <c r="T64" s="202" t="s">
        <v>82</v>
      </c>
      <c r="U64" s="202" t="s">
        <v>417</v>
      </c>
      <c r="V64" s="80" t="s">
        <v>53</v>
      </c>
      <c r="W64" s="80" t="s">
        <v>53</v>
      </c>
      <c r="X64" s="61">
        <v>12</v>
      </c>
      <c r="Y64" s="61">
        <v>1</v>
      </c>
      <c r="Z64" s="80" t="s">
        <v>395</v>
      </c>
      <c r="AA64" s="80" t="s">
        <v>296</v>
      </c>
      <c r="AB64" s="80" t="s">
        <v>418</v>
      </c>
      <c r="AC64" s="220">
        <f t="shared" ref="AC64:AC68" si="40">K64</f>
        <v>42139218</v>
      </c>
      <c r="AD64" s="285"/>
      <c r="AE64" s="286"/>
      <c r="AF64" s="287">
        <f t="shared" ref="AF64:AF68" si="41">+AC64+AD64+AE64</f>
        <v>42139218</v>
      </c>
      <c r="AG64" s="123"/>
      <c r="AH64" s="123"/>
      <c r="AI64" s="123"/>
      <c r="AJ64" s="123"/>
      <c r="AK64" s="123"/>
      <c r="AL64" s="221">
        <f t="shared" ref="AL64:AL65" si="42">+AF64/12</f>
        <v>3511601.5</v>
      </c>
      <c r="AM64" s="221">
        <f t="shared" ref="AM64:AR64" si="43">+AL64</f>
        <v>3511601.5</v>
      </c>
      <c r="AN64" s="221">
        <f t="shared" si="43"/>
        <v>3511601.5</v>
      </c>
      <c r="AO64" s="221">
        <f t="shared" si="43"/>
        <v>3511601.5</v>
      </c>
      <c r="AP64" s="221">
        <f t="shared" si="43"/>
        <v>3511601.5</v>
      </c>
      <c r="AQ64" s="221">
        <f t="shared" si="43"/>
        <v>3511601.5</v>
      </c>
      <c r="AR64" s="221">
        <f t="shared" si="43"/>
        <v>3511601.5</v>
      </c>
      <c r="AS64" s="221">
        <f t="shared" ref="AS64:AS65" si="44">+AR64*5</f>
        <v>17558007.5</v>
      </c>
      <c r="AT64" s="123"/>
      <c r="AU64" s="287">
        <f t="shared" ref="AU64:AU65" si="45">+SUM(AG64:AS64)</f>
        <v>42139218</v>
      </c>
      <c r="AV64" s="161"/>
      <c r="AW64" s="155"/>
      <c r="AX64" s="4"/>
      <c r="AY64" s="191"/>
      <c r="AZ64" s="191"/>
      <c r="BA64" s="191"/>
      <c r="BB64" s="191"/>
      <c r="BC64" s="59"/>
      <c r="BD64" s="59"/>
      <c r="BE64" s="79"/>
      <c r="BF64" s="191"/>
      <c r="BG64" s="191"/>
      <c r="BH64" s="191"/>
      <c r="BI64" s="191"/>
      <c r="BJ64" s="5"/>
      <c r="BK64" s="5"/>
      <c r="BL64" s="4"/>
    </row>
    <row r="65" spans="1:64" ht="76.5" customHeight="1">
      <c r="A65" s="80">
        <v>3</v>
      </c>
      <c r="B65" s="80">
        <v>1</v>
      </c>
      <c r="C65" s="80">
        <v>2</v>
      </c>
      <c r="D65" s="80" t="s">
        <v>234</v>
      </c>
      <c r="E65" s="80" t="s">
        <v>234</v>
      </c>
      <c r="F65" s="80" t="s">
        <v>372</v>
      </c>
      <c r="G65" s="80" t="s">
        <v>278</v>
      </c>
      <c r="H65" s="80" t="s">
        <v>382</v>
      </c>
      <c r="I65" s="80">
        <v>29</v>
      </c>
      <c r="J65" s="79" t="s">
        <v>412</v>
      </c>
      <c r="K65" s="183">
        <f>3482000-3482000</f>
        <v>0</v>
      </c>
      <c r="L65" s="182" t="s">
        <v>413</v>
      </c>
      <c r="M65" s="80" t="s">
        <v>414</v>
      </c>
      <c r="N65" s="80" t="s">
        <v>252</v>
      </c>
      <c r="O65" s="226" t="s">
        <v>253</v>
      </c>
      <c r="P65" s="80">
        <v>1010804</v>
      </c>
      <c r="Q65" s="80" t="s">
        <v>264</v>
      </c>
      <c r="R65" s="80" t="s">
        <v>419</v>
      </c>
      <c r="S65" s="202" t="s">
        <v>416</v>
      </c>
      <c r="T65" s="202" t="s">
        <v>82</v>
      </c>
      <c r="U65" s="202" t="s">
        <v>417</v>
      </c>
      <c r="V65" s="80" t="s">
        <v>53</v>
      </c>
      <c r="W65" s="80" t="s">
        <v>53</v>
      </c>
      <c r="X65" s="61">
        <v>12</v>
      </c>
      <c r="Y65" s="61">
        <v>1</v>
      </c>
      <c r="Z65" s="80" t="s">
        <v>395</v>
      </c>
      <c r="AA65" s="80" t="s">
        <v>296</v>
      </c>
      <c r="AB65" s="80" t="s">
        <v>420</v>
      </c>
      <c r="AC65" s="220">
        <f t="shared" si="40"/>
        <v>0</v>
      </c>
      <c r="AD65" s="285"/>
      <c r="AE65" s="286"/>
      <c r="AF65" s="287">
        <f t="shared" si="41"/>
        <v>0</v>
      </c>
      <c r="AG65" s="123"/>
      <c r="AH65" s="123"/>
      <c r="AI65" s="123"/>
      <c r="AJ65" s="123"/>
      <c r="AK65" s="123"/>
      <c r="AL65" s="221">
        <f t="shared" si="42"/>
        <v>0</v>
      </c>
      <c r="AM65" s="221">
        <f t="shared" ref="AM65:AR65" si="46">+AL65</f>
        <v>0</v>
      </c>
      <c r="AN65" s="221">
        <f t="shared" si="46"/>
        <v>0</v>
      </c>
      <c r="AO65" s="221">
        <f t="shared" si="46"/>
        <v>0</v>
      </c>
      <c r="AP65" s="221">
        <f t="shared" si="46"/>
        <v>0</v>
      </c>
      <c r="AQ65" s="221">
        <f t="shared" si="46"/>
        <v>0</v>
      </c>
      <c r="AR65" s="221">
        <f t="shared" si="46"/>
        <v>0</v>
      </c>
      <c r="AS65" s="221">
        <f t="shared" si="44"/>
        <v>0</v>
      </c>
      <c r="AT65" s="123"/>
      <c r="AU65" s="287">
        <f t="shared" si="45"/>
        <v>0</v>
      </c>
      <c r="AV65" s="161"/>
      <c r="AW65" s="155"/>
      <c r="AX65" s="4"/>
      <c r="AY65" s="191"/>
      <c r="AZ65" s="191"/>
      <c r="BA65" s="191"/>
      <c r="BB65" s="191"/>
      <c r="BC65" s="59"/>
      <c r="BD65" s="59"/>
      <c r="BE65" s="79"/>
      <c r="BF65" s="191"/>
      <c r="BG65" s="191"/>
      <c r="BH65" s="191"/>
      <c r="BI65" s="191"/>
      <c r="BJ65" s="5"/>
      <c r="BK65" s="5"/>
      <c r="BL65" s="4"/>
    </row>
    <row r="66" spans="1:64" ht="76.5" customHeight="1">
      <c r="A66" s="80">
        <v>3</v>
      </c>
      <c r="B66" s="80">
        <v>1</v>
      </c>
      <c r="C66" s="80">
        <v>2</v>
      </c>
      <c r="D66" s="80" t="s">
        <v>234</v>
      </c>
      <c r="E66" s="80" t="s">
        <v>234</v>
      </c>
      <c r="F66" s="80" t="s">
        <v>372</v>
      </c>
      <c r="G66" s="80" t="s">
        <v>278</v>
      </c>
      <c r="H66" s="80" t="s">
        <v>382</v>
      </c>
      <c r="I66" s="80">
        <v>29</v>
      </c>
      <c r="J66" s="79" t="s">
        <v>412</v>
      </c>
      <c r="K66" s="288">
        <v>669698</v>
      </c>
      <c r="L66" s="79" t="s">
        <v>421</v>
      </c>
      <c r="M66" s="80" t="s">
        <v>414</v>
      </c>
      <c r="N66" s="80" t="s">
        <v>252</v>
      </c>
      <c r="O66" s="226" t="s">
        <v>253</v>
      </c>
      <c r="P66" s="80">
        <v>1010804</v>
      </c>
      <c r="Q66" s="80" t="s">
        <v>264</v>
      </c>
      <c r="R66" s="80" t="s">
        <v>415</v>
      </c>
      <c r="S66" s="202" t="s">
        <v>416</v>
      </c>
      <c r="T66" s="202" t="s">
        <v>82</v>
      </c>
      <c r="U66" s="202" t="s">
        <v>417</v>
      </c>
      <c r="V66" s="80" t="s">
        <v>56</v>
      </c>
      <c r="W66" s="80" t="s">
        <v>56</v>
      </c>
      <c r="X66" s="61">
        <v>1</v>
      </c>
      <c r="Y66" s="61">
        <v>1</v>
      </c>
      <c r="Z66" s="80" t="s">
        <v>395</v>
      </c>
      <c r="AA66" s="80" t="s">
        <v>296</v>
      </c>
      <c r="AB66" s="79" t="s">
        <v>422</v>
      </c>
      <c r="AC66" s="220">
        <f t="shared" si="40"/>
        <v>669698</v>
      </c>
      <c r="AD66" s="285"/>
      <c r="AE66" s="286"/>
      <c r="AF66" s="287">
        <f t="shared" si="41"/>
        <v>669698</v>
      </c>
      <c r="AG66" s="123"/>
      <c r="AH66" s="123"/>
      <c r="AI66" s="123"/>
      <c r="AJ66" s="123"/>
      <c r="AK66" s="123"/>
      <c r="AL66" s="221"/>
      <c r="AM66" s="221"/>
      <c r="AN66" s="221"/>
      <c r="AO66" s="221"/>
      <c r="AP66" s="221"/>
      <c r="AQ66" s="221"/>
      <c r="AR66" s="221"/>
      <c r="AS66" s="221"/>
      <c r="AT66" s="123"/>
      <c r="AU66" s="287"/>
      <c r="AV66" s="161"/>
      <c r="AW66" s="155"/>
      <c r="AX66" s="4"/>
      <c r="AY66" s="191"/>
      <c r="AZ66" s="191"/>
      <c r="BA66" s="191"/>
      <c r="BB66" s="191"/>
      <c r="BC66" s="59"/>
      <c r="BD66" s="59"/>
      <c r="BE66" s="79"/>
      <c r="BF66" s="191"/>
      <c r="BG66" s="191"/>
      <c r="BH66" s="191"/>
      <c r="BI66" s="191"/>
      <c r="BJ66" s="5"/>
      <c r="BK66" s="5"/>
      <c r="BL66" s="4"/>
    </row>
    <row r="67" spans="1:64" ht="76.5" customHeight="1">
      <c r="A67" s="80">
        <v>3</v>
      </c>
      <c r="B67" s="80">
        <v>1</v>
      </c>
      <c r="C67" s="80">
        <v>2</v>
      </c>
      <c r="D67" s="80" t="s">
        <v>234</v>
      </c>
      <c r="E67" s="80" t="s">
        <v>234</v>
      </c>
      <c r="F67" s="80" t="s">
        <v>372</v>
      </c>
      <c r="G67" s="80" t="s">
        <v>278</v>
      </c>
      <c r="H67" s="80" t="s">
        <v>382</v>
      </c>
      <c r="I67" s="80">
        <v>54</v>
      </c>
      <c r="J67" s="79" t="s">
        <v>412</v>
      </c>
      <c r="K67" s="288">
        <v>3273084</v>
      </c>
      <c r="L67" s="182" t="s">
        <v>423</v>
      </c>
      <c r="M67" s="289" t="s">
        <v>424</v>
      </c>
      <c r="N67" s="80" t="s">
        <v>425</v>
      </c>
      <c r="O67" s="290" t="s">
        <v>241</v>
      </c>
      <c r="P67" s="80">
        <v>10106</v>
      </c>
      <c r="Q67" s="80" t="s">
        <v>426</v>
      </c>
      <c r="R67" s="181" t="s">
        <v>427</v>
      </c>
      <c r="S67" s="202" t="s">
        <v>428</v>
      </c>
      <c r="T67" s="202" t="s">
        <v>82</v>
      </c>
      <c r="U67" s="202" t="s">
        <v>417</v>
      </c>
      <c r="V67" s="58" t="s">
        <v>54</v>
      </c>
      <c r="W67" s="58" t="s">
        <v>54</v>
      </c>
      <c r="X67" s="59">
        <v>2</v>
      </c>
      <c r="Y67" s="59">
        <v>1</v>
      </c>
      <c r="Z67" s="181" t="s">
        <v>395</v>
      </c>
      <c r="AA67" s="181" t="s">
        <v>399</v>
      </c>
      <c r="AB67" s="79" t="s">
        <v>429</v>
      </c>
      <c r="AC67" s="220">
        <f t="shared" si="40"/>
        <v>3273084</v>
      </c>
      <c r="AD67" s="285"/>
      <c r="AE67" s="286"/>
      <c r="AF67" s="287">
        <f t="shared" si="41"/>
        <v>3273084</v>
      </c>
      <c r="AG67" s="123"/>
      <c r="AH67" s="123"/>
      <c r="AI67" s="123"/>
      <c r="AJ67" s="123"/>
      <c r="AK67" s="123"/>
      <c r="AL67" s="221"/>
      <c r="AM67" s="221"/>
      <c r="AN67" s="221"/>
      <c r="AO67" s="221"/>
      <c r="AP67" s="221"/>
      <c r="AQ67" s="221"/>
      <c r="AR67" s="221"/>
      <c r="AS67" s="221"/>
      <c r="AT67" s="123"/>
      <c r="AU67" s="287"/>
      <c r="AV67" s="161"/>
      <c r="AW67" s="155"/>
      <c r="AX67" s="4"/>
      <c r="AY67" s="191"/>
      <c r="AZ67" s="191"/>
      <c r="BA67" s="191"/>
      <c r="BB67" s="191"/>
      <c r="BC67" s="59"/>
      <c r="BD67" s="59"/>
      <c r="BE67" s="79"/>
      <c r="BF67" s="191"/>
      <c r="BG67" s="191"/>
      <c r="BH67" s="191"/>
      <c r="BI67" s="191"/>
      <c r="BJ67" s="5"/>
      <c r="BK67" s="5"/>
      <c r="BL67" s="4"/>
    </row>
    <row r="68" spans="1:64" ht="76.5" customHeight="1">
      <c r="A68" s="80">
        <v>3</v>
      </c>
      <c r="B68" s="80">
        <v>1</v>
      </c>
      <c r="C68" s="80">
        <v>2</v>
      </c>
      <c r="D68" s="80" t="s">
        <v>234</v>
      </c>
      <c r="E68" s="80" t="s">
        <v>234</v>
      </c>
      <c r="F68" s="80" t="s">
        <v>372</v>
      </c>
      <c r="G68" s="80" t="s">
        <v>278</v>
      </c>
      <c r="H68" s="80" t="s">
        <v>382</v>
      </c>
      <c r="I68" s="80">
        <v>54</v>
      </c>
      <c r="J68" s="79" t="s">
        <v>412</v>
      </c>
      <c r="K68" s="288">
        <v>2400000</v>
      </c>
      <c r="L68" s="79" t="s">
        <v>430</v>
      </c>
      <c r="M68" s="289" t="s">
        <v>431</v>
      </c>
      <c r="N68" s="80" t="s">
        <v>425</v>
      </c>
      <c r="O68" s="290" t="s">
        <v>241</v>
      </c>
      <c r="P68" s="80">
        <v>10106</v>
      </c>
      <c r="Q68" s="80" t="s">
        <v>426</v>
      </c>
      <c r="R68" s="181" t="s">
        <v>427</v>
      </c>
      <c r="S68" s="202" t="s">
        <v>428</v>
      </c>
      <c r="T68" s="202" t="s">
        <v>82</v>
      </c>
      <c r="U68" s="202" t="s">
        <v>417</v>
      </c>
      <c r="V68" s="58" t="s">
        <v>54</v>
      </c>
      <c r="W68" s="58" t="s">
        <v>54</v>
      </c>
      <c r="X68" s="59">
        <v>2</v>
      </c>
      <c r="Y68" s="59">
        <v>1</v>
      </c>
      <c r="Z68" s="181" t="s">
        <v>246</v>
      </c>
      <c r="AA68" s="80" t="s">
        <v>100</v>
      </c>
      <c r="AB68" s="79" t="s">
        <v>432</v>
      </c>
      <c r="AC68" s="220">
        <f t="shared" si="40"/>
        <v>2400000</v>
      </c>
      <c r="AD68" s="285"/>
      <c r="AE68" s="286"/>
      <c r="AF68" s="287">
        <f t="shared" si="41"/>
        <v>2400000</v>
      </c>
      <c r="AG68" s="123"/>
      <c r="AH68" s="123"/>
      <c r="AI68" s="123"/>
      <c r="AJ68" s="123"/>
      <c r="AK68" s="123"/>
      <c r="AL68" s="221"/>
      <c r="AM68" s="221"/>
      <c r="AN68" s="221"/>
      <c r="AO68" s="221"/>
      <c r="AP68" s="221"/>
      <c r="AQ68" s="221"/>
      <c r="AR68" s="221"/>
      <c r="AS68" s="221"/>
      <c r="AT68" s="123"/>
      <c r="AU68" s="287"/>
      <c r="AV68" s="161"/>
      <c r="AW68" s="155"/>
      <c r="AX68" s="4"/>
      <c r="AY68" s="191"/>
      <c r="AZ68" s="191"/>
      <c r="BA68" s="191"/>
      <c r="BB68" s="191"/>
      <c r="BC68" s="59"/>
      <c r="BD68" s="59"/>
      <c r="BE68" s="79"/>
      <c r="BF68" s="191"/>
      <c r="BG68" s="191"/>
      <c r="BH68" s="191"/>
      <c r="BI68" s="191"/>
      <c r="BJ68" s="5"/>
      <c r="BK68" s="5"/>
      <c r="BL68" s="4"/>
    </row>
    <row r="69" spans="1:64" ht="21" customHeight="1">
      <c r="A69" s="193"/>
      <c r="B69" s="193"/>
      <c r="C69" s="193"/>
      <c r="D69" s="193"/>
      <c r="E69" s="193"/>
      <c r="F69" s="193"/>
      <c r="G69" s="193"/>
      <c r="H69" s="193"/>
      <c r="I69" s="193"/>
      <c r="J69" s="194"/>
      <c r="K69" s="228">
        <f>+K64+K65+K66+K67+K68</f>
        <v>48482000</v>
      </c>
      <c r="L69" s="229"/>
      <c r="M69" s="193"/>
      <c r="N69" s="193"/>
      <c r="O69" s="239"/>
      <c r="P69" s="193"/>
      <c r="Q69" s="193"/>
      <c r="R69" s="193"/>
      <c r="S69" s="231"/>
      <c r="T69" s="231"/>
      <c r="U69" s="231"/>
      <c r="V69" s="233"/>
      <c r="W69" s="233"/>
      <c r="X69" s="232"/>
      <c r="Y69" s="232"/>
      <c r="Z69" s="193"/>
      <c r="AA69" s="193"/>
      <c r="AB69" s="193"/>
      <c r="AC69" s="196">
        <f>+AC64+AC65+AC66+AC67+AC68</f>
        <v>48482000</v>
      </c>
      <c r="AD69" s="211"/>
      <c r="AE69" s="224"/>
      <c r="AF69" s="196">
        <f>+AF64+AF65+AF66+AF67+AF68</f>
        <v>48482000</v>
      </c>
      <c r="AG69" s="225">
        <f t="shared" ref="AG69:AT69" si="47">+AG64</f>
        <v>0</v>
      </c>
      <c r="AH69" s="225">
        <f t="shared" si="47"/>
        <v>0</v>
      </c>
      <c r="AI69" s="225">
        <f t="shared" si="47"/>
        <v>0</v>
      </c>
      <c r="AJ69" s="225">
        <f t="shared" si="47"/>
        <v>0</v>
      </c>
      <c r="AK69" s="225">
        <f t="shared" si="47"/>
        <v>0</v>
      </c>
      <c r="AL69" s="225">
        <f t="shared" si="47"/>
        <v>3511601.5</v>
      </c>
      <c r="AM69" s="225">
        <f t="shared" si="47"/>
        <v>3511601.5</v>
      </c>
      <c r="AN69" s="225">
        <f t="shared" si="47"/>
        <v>3511601.5</v>
      </c>
      <c r="AO69" s="225">
        <f t="shared" si="47"/>
        <v>3511601.5</v>
      </c>
      <c r="AP69" s="225">
        <f t="shared" si="47"/>
        <v>3511601.5</v>
      </c>
      <c r="AQ69" s="225">
        <f t="shared" si="47"/>
        <v>3511601.5</v>
      </c>
      <c r="AR69" s="225">
        <f t="shared" si="47"/>
        <v>3511601.5</v>
      </c>
      <c r="AS69" s="225">
        <f t="shared" si="47"/>
        <v>17558007.5</v>
      </c>
      <c r="AT69" s="225">
        <f t="shared" si="47"/>
        <v>0</v>
      </c>
      <c r="AU69" s="196">
        <f>AU64</f>
        <v>42139218</v>
      </c>
      <c r="AV69" s="161"/>
      <c r="AW69" s="155"/>
      <c r="AX69" s="4"/>
      <c r="AY69" s="191"/>
      <c r="AZ69" s="191"/>
      <c r="BA69" s="191"/>
      <c r="BB69" s="191"/>
      <c r="BC69" s="59"/>
      <c r="BD69" s="59"/>
      <c r="BE69" s="79"/>
      <c r="BF69" s="191"/>
      <c r="BG69" s="191"/>
      <c r="BH69" s="191"/>
      <c r="BI69" s="191"/>
      <c r="BJ69" s="5"/>
      <c r="BK69" s="5"/>
      <c r="BL69" s="4"/>
    </row>
    <row r="70" spans="1:64" ht="65.25" customHeight="1">
      <c r="A70" s="59">
        <v>3</v>
      </c>
      <c r="B70" s="59">
        <v>1</v>
      </c>
      <c r="C70" s="59">
        <v>2</v>
      </c>
      <c r="D70" s="59">
        <v>2</v>
      </c>
      <c r="E70" s="59">
        <v>2</v>
      </c>
      <c r="F70" s="59">
        <v>3</v>
      </c>
      <c r="G70" s="291" t="s">
        <v>433</v>
      </c>
      <c r="H70" s="291" t="s">
        <v>382</v>
      </c>
      <c r="I70" s="80">
        <v>37</v>
      </c>
      <c r="J70" s="79" t="s">
        <v>434</v>
      </c>
      <c r="K70" s="292">
        <v>500000</v>
      </c>
      <c r="L70" s="79" t="s">
        <v>435</v>
      </c>
      <c r="M70" s="80" t="s">
        <v>409</v>
      </c>
      <c r="N70" s="80" t="s">
        <v>436</v>
      </c>
      <c r="O70" s="226" t="s">
        <v>437</v>
      </c>
      <c r="P70" s="80">
        <v>10101</v>
      </c>
      <c r="Q70" s="80" t="s">
        <v>438</v>
      </c>
      <c r="R70" s="80" t="s">
        <v>439</v>
      </c>
      <c r="S70" s="202" t="s">
        <v>440</v>
      </c>
      <c r="T70" s="61" t="s">
        <v>270</v>
      </c>
      <c r="U70" s="61" t="s">
        <v>270</v>
      </c>
      <c r="V70" s="202" t="s">
        <v>55</v>
      </c>
      <c r="W70" s="219" t="s">
        <v>55</v>
      </c>
      <c r="X70" s="219">
        <v>360</v>
      </c>
      <c r="Y70" s="61">
        <v>0</v>
      </c>
      <c r="Z70" s="80" t="s">
        <v>270</v>
      </c>
      <c r="AA70" s="80" t="s">
        <v>270</v>
      </c>
      <c r="AB70" s="80"/>
      <c r="AC70" s="220">
        <f t="shared" ref="AC70:AC71" si="48">K70</f>
        <v>500000</v>
      </c>
      <c r="AD70" s="285"/>
      <c r="AE70" s="286"/>
      <c r="AF70" s="220">
        <f t="shared" ref="AF70:AF80" si="49">SUM(AC70:AE70)</f>
        <v>500000</v>
      </c>
      <c r="AG70" s="123"/>
      <c r="AH70" s="123"/>
      <c r="AI70" s="215"/>
      <c r="AJ70" s="215"/>
      <c r="AK70" s="123"/>
      <c r="AL70" s="215">
        <v>500000</v>
      </c>
      <c r="AM70" s="123"/>
      <c r="AN70" s="123"/>
      <c r="AO70" s="123"/>
      <c r="AP70" s="123"/>
      <c r="AQ70" s="123"/>
      <c r="AR70" s="123"/>
      <c r="AS70" s="123"/>
      <c r="AT70" s="123"/>
      <c r="AU70" s="220">
        <f t="shared" ref="AU70:AU71" si="50">SUM(AG70:AT70)</f>
        <v>500000</v>
      </c>
      <c r="AV70" s="161"/>
      <c r="AW70" s="155"/>
      <c r="AX70" s="4"/>
      <c r="AY70" s="191"/>
      <c r="AZ70" s="191"/>
      <c r="BA70" s="191"/>
      <c r="BB70" s="191"/>
      <c r="BC70" s="59"/>
      <c r="BD70" s="59"/>
      <c r="BE70" s="79"/>
      <c r="BF70" s="191"/>
      <c r="BG70" s="191"/>
      <c r="BH70" s="191"/>
      <c r="BI70" s="191"/>
      <c r="BJ70" s="5"/>
      <c r="BK70" s="5"/>
      <c r="BL70" s="4"/>
    </row>
    <row r="71" spans="1:64" ht="65.25" customHeight="1">
      <c r="A71" s="59">
        <v>3</v>
      </c>
      <c r="B71" s="59">
        <v>1</v>
      </c>
      <c r="C71" s="59">
        <v>2</v>
      </c>
      <c r="D71" s="59">
        <v>2</v>
      </c>
      <c r="E71" s="59">
        <v>2</v>
      </c>
      <c r="F71" s="59">
        <v>3</v>
      </c>
      <c r="G71" s="291" t="s">
        <v>248</v>
      </c>
      <c r="H71" s="291" t="s">
        <v>282</v>
      </c>
      <c r="I71" s="80">
        <v>31</v>
      </c>
      <c r="J71" s="79" t="s">
        <v>441</v>
      </c>
      <c r="K71" s="292">
        <v>400000</v>
      </c>
      <c r="L71" s="182" t="s">
        <v>442</v>
      </c>
      <c r="M71" s="80" t="s">
        <v>409</v>
      </c>
      <c r="N71" s="80" t="s">
        <v>285</v>
      </c>
      <c r="O71" s="226" t="s">
        <v>150</v>
      </c>
      <c r="P71" s="80">
        <v>30302</v>
      </c>
      <c r="Q71" s="80" t="s">
        <v>340</v>
      </c>
      <c r="R71" s="80" t="s">
        <v>439</v>
      </c>
      <c r="S71" s="202" t="s">
        <v>440</v>
      </c>
      <c r="T71" s="61" t="s">
        <v>270</v>
      </c>
      <c r="U71" s="61" t="s">
        <v>270</v>
      </c>
      <c r="V71" s="202" t="s">
        <v>54</v>
      </c>
      <c r="W71" s="219" t="s">
        <v>54</v>
      </c>
      <c r="X71" s="219">
        <v>360</v>
      </c>
      <c r="Y71" s="61">
        <v>0</v>
      </c>
      <c r="Z71" s="80" t="s">
        <v>270</v>
      </c>
      <c r="AA71" s="80" t="s">
        <v>270</v>
      </c>
      <c r="AB71" s="80"/>
      <c r="AC71" s="220">
        <f t="shared" si="48"/>
        <v>400000</v>
      </c>
      <c r="AD71" s="285"/>
      <c r="AE71" s="286"/>
      <c r="AF71" s="220">
        <f t="shared" si="49"/>
        <v>400000</v>
      </c>
      <c r="AG71" s="123"/>
      <c r="AH71" s="123"/>
      <c r="AI71" s="215">
        <v>400000</v>
      </c>
      <c r="AJ71" s="123"/>
      <c r="AK71" s="123"/>
      <c r="AL71" s="123"/>
      <c r="AM71" s="123"/>
      <c r="AN71" s="123"/>
      <c r="AO71" s="123"/>
      <c r="AP71" s="123"/>
      <c r="AQ71" s="123"/>
      <c r="AR71" s="123"/>
      <c r="AS71" s="123"/>
      <c r="AT71" s="123"/>
      <c r="AU71" s="220">
        <f t="shared" si="50"/>
        <v>400000</v>
      </c>
      <c r="AV71" s="293"/>
      <c r="AW71" s="155"/>
      <c r="AX71" s="294"/>
      <c r="AY71" s="191"/>
      <c r="AZ71" s="191"/>
      <c r="BA71" s="191"/>
      <c r="BB71" s="191"/>
      <c r="BC71" s="59"/>
      <c r="BD71" s="59"/>
      <c r="BE71" s="79"/>
      <c r="BF71" s="191"/>
      <c r="BG71" s="191"/>
      <c r="BH71" s="191"/>
      <c r="BI71" s="191"/>
      <c r="BJ71" s="295"/>
      <c r="BK71" s="295"/>
      <c r="BL71" s="294"/>
    </row>
    <row r="72" spans="1:64" ht="12" customHeight="1">
      <c r="A72" s="192"/>
      <c r="B72" s="192"/>
      <c r="C72" s="192"/>
      <c r="D72" s="192"/>
      <c r="E72" s="192"/>
      <c r="F72" s="192"/>
      <c r="G72" s="192"/>
      <c r="H72" s="193"/>
      <c r="I72" s="193"/>
      <c r="J72" s="194"/>
      <c r="K72" s="210">
        <f>K70+K71</f>
        <v>900000</v>
      </c>
      <c r="L72" s="246"/>
      <c r="M72" s="246"/>
      <c r="N72" s="246"/>
      <c r="O72" s="246"/>
      <c r="P72" s="246"/>
      <c r="Q72" s="246"/>
      <c r="R72" s="246"/>
      <c r="S72" s="246"/>
      <c r="T72" s="246"/>
      <c r="U72" s="246"/>
      <c r="V72" s="246"/>
      <c r="W72" s="246"/>
      <c r="X72" s="246"/>
      <c r="Y72" s="246"/>
      <c r="Z72" s="246"/>
      <c r="AA72" s="246"/>
      <c r="AB72" s="246"/>
      <c r="AC72" s="196">
        <f>AC70+AC71</f>
        <v>900000</v>
      </c>
      <c r="AD72" s="197"/>
      <c r="AE72" s="197"/>
      <c r="AF72" s="196">
        <f t="shared" si="49"/>
        <v>900000</v>
      </c>
      <c r="AG72" s="198"/>
      <c r="AH72" s="198"/>
      <c r="AI72" s="199">
        <f t="shared" ref="AI72:AL72" si="51">+AI70+AI71</f>
        <v>400000</v>
      </c>
      <c r="AJ72" s="199">
        <f t="shared" si="51"/>
        <v>0</v>
      </c>
      <c r="AK72" s="199">
        <f t="shared" si="51"/>
        <v>0</v>
      </c>
      <c r="AL72" s="199">
        <f t="shared" si="51"/>
        <v>500000</v>
      </c>
      <c r="AM72" s="198"/>
      <c r="AN72" s="198"/>
      <c r="AO72" s="198"/>
      <c r="AP72" s="198"/>
      <c r="AQ72" s="198"/>
      <c r="AR72" s="198"/>
      <c r="AS72" s="198"/>
      <c r="AT72" s="198"/>
      <c r="AU72" s="196">
        <f>+AU70+AU71</f>
        <v>900000</v>
      </c>
      <c r="AV72" s="161"/>
      <c r="AW72" s="155"/>
      <c r="AX72" s="4"/>
      <c r="AY72" s="191"/>
      <c r="AZ72" s="191"/>
      <c r="BA72" s="191"/>
      <c r="BB72" s="191"/>
      <c r="BC72" s="59"/>
      <c r="BD72" s="59"/>
      <c r="BE72" s="79"/>
      <c r="BF72" s="191"/>
      <c r="BG72" s="191"/>
      <c r="BH72" s="191"/>
      <c r="BI72" s="191"/>
      <c r="BJ72" s="5"/>
      <c r="BK72" s="5"/>
      <c r="BL72" s="4"/>
    </row>
    <row r="73" spans="1:64" ht="76.5" customHeight="1">
      <c r="A73" s="80">
        <v>3</v>
      </c>
      <c r="B73" s="80">
        <v>1</v>
      </c>
      <c r="C73" s="80">
        <v>2</v>
      </c>
      <c r="D73" s="80" t="s">
        <v>234</v>
      </c>
      <c r="E73" s="80" t="s">
        <v>234</v>
      </c>
      <c r="F73" s="80" t="s">
        <v>372</v>
      </c>
      <c r="G73" s="80" t="s">
        <v>236</v>
      </c>
      <c r="H73" s="80" t="s">
        <v>320</v>
      </c>
      <c r="I73" s="80">
        <v>32</v>
      </c>
      <c r="J73" s="79" t="s">
        <v>443</v>
      </c>
      <c r="K73" s="183">
        <v>17603000</v>
      </c>
      <c r="L73" s="182" t="s">
        <v>444</v>
      </c>
      <c r="M73" s="182" t="s">
        <v>445</v>
      </c>
      <c r="N73" s="182" t="s">
        <v>77</v>
      </c>
      <c r="O73" s="226" t="s">
        <v>78</v>
      </c>
      <c r="P73" s="59">
        <v>20102</v>
      </c>
      <c r="Q73" s="61" t="s">
        <v>104</v>
      </c>
      <c r="R73" s="59" t="s">
        <v>446</v>
      </c>
      <c r="S73" s="61" t="s">
        <v>447</v>
      </c>
      <c r="T73" s="61" t="s">
        <v>97</v>
      </c>
      <c r="U73" s="61" t="s">
        <v>448</v>
      </c>
      <c r="V73" s="202" t="s">
        <v>55</v>
      </c>
      <c r="W73" s="202" t="s">
        <v>55</v>
      </c>
      <c r="X73" s="219">
        <v>8</v>
      </c>
      <c r="Y73" s="61">
        <v>1</v>
      </c>
      <c r="Z73" s="80" t="s">
        <v>246</v>
      </c>
      <c r="AA73" s="80" t="s">
        <v>100</v>
      </c>
      <c r="AB73" s="80" t="s">
        <v>449</v>
      </c>
      <c r="AC73" s="220">
        <f>K73</f>
        <v>17603000</v>
      </c>
      <c r="AD73" s="220"/>
      <c r="AE73" s="220"/>
      <c r="AF73" s="220">
        <f t="shared" si="49"/>
        <v>17603000</v>
      </c>
      <c r="AG73" s="286"/>
      <c r="AH73" s="286"/>
      <c r="AI73" s="286"/>
      <c r="AJ73" s="286"/>
      <c r="AK73" s="286"/>
      <c r="AL73" s="286"/>
      <c r="AM73" s="286">
        <v>5000000</v>
      </c>
      <c r="AN73" s="286"/>
      <c r="AO73" s="286">
        <v>4000000</v>
      </c>
      <c r="AP73" s="286"/>
      <c r="AQ73" s="286">
        <v>4000000</v>
      </c>
      <c r="AR73" s="285">
        <v>4603000</v>
      </c>
      <c r="AS73" s="285"/>
      <c r="AT73" s="285"/>
      <c r="AU73" s="220">
        <f>SUM(AG73:AT73)</f>
        <v>17603000</v>
      </c>
      <c r="AV73" s="161"/>
      <c r="AW73" s="155"/>
      <c r="AX73" s="4"/>
      <c r="AY73" s="191"/>
      <c r="AZ73" s="191"/>
      <c r="BA73" s="191"/>
      <c r="BB73" s="191"/>
      <c r="BC73" s="59"/>
      <c r="BD73" s="59"/>
      <c r="BE73" s="79"/>
      <c r="BF73" s="191"/>
      <c r="BG73" s="191"/>
      <c r="BH73" s="191"/>
      <c r="BI73" s="191"/>
      <c r="BJ73" s="5"/>
      <c r="BK73" s="5"/>
      <c r="BL73" s="4"/>
    </row>
    <row r="74" spans="1:64" ht="12" customHeight="1">
      <c r="A74" s="193"/>
      <c r="B74" s="193"/>
      <c r="C74" s="193"/>
      <c r="D74" s="193"/>
      <c r="E74" s="193"/>
      <c r="F74" s="193"/>
      <c r="G74" s="193"/>
      <c r="H74" s="193"/>
      <c r="I74" s="193"/>
      <c r="J74" s="194"/>
      <c r="K74" s="296">
        <f>SUM(K73)</f>
        <v>17603000</v>
      </c>
      <c r="L74" s="229"/>
      <c r="M74" s="229"/>
      <c r="N74" s="229"/>
      <c r="O74" s="193"/>
      <c r="P74" s="192"/>
      <c r="Q74" s="232"/>
      <c r="R74" s="192"/>
      <c r="S74" s="232"/>
      <c r="T74" s="232"/>
      <c r="U74" s="232"/>
      <c r="V74" s="231"/>
      <c r="W74" s="231"/>
      <c r="X74" s="233"/>
      <c r="Y74" s="232"/>
      <c r="Z74" s="193"/>
      <c r="AA74" s="193"/>
      <c r="AB74" s="193"/>
      <c r="AC74" s="196">
        <f>SUM(AC73)</f>
        <v>17603000</v>
      </c>
      <c r="AD74" s="196"/>
      <c r="AE74" s="196"/>
      <c r="AF74" s="196">
        <f t="shared" si="49"/>
        <v>17603000</v>
      </c>
      <c r="AG74" s="198"/>
      <c r="AH74" s="198"/>
      <c r="AI74" s="198"/>
      <c r="AJ74" s="198"/>
      <c r="AK74" s="198"/>
      <c r="AL74" s="198"/>
      <c r="AM74" s="199">
        <f t="shared" ref="AM74:AU74" si="52">+AM73</f>
        <v>5000000</v>
      </c>
      <c r="AN74" s="199">
        <f t="shared" si="52"/>
        <v>0</v>
      </c>
      <c r="AO74" s="199">
        <f t="shared" si="52"/>
        <v>4000000</v>
      </c>
      <c r="AP74" s="199">
        <f t="shared" si="52"/>
        <v>0</v>
      </c>
      <c r="AQ74" s="199">
        <f t="shared" si="52"/>
        <v>4000000</v>
      </c>
      <c r="AR74" s="199">
        <f t="shared" si="52"/>
        <v>4603000</v>
      </c>
      <c r="AS74" s="199">
        <f t="shared" si="52"/>
        <v>0</v>
      </c>
      <c r="AT74" s="199">
        <f t="shared" si="52"/>
        <v>0</v>
      </c>
      <c r="AU74" s="196">
        <f t="shared" si="52"/>
        <v>17603000</v>
      </c>
      <c r="AV74" s="161"/>
      <c r="AW74" s="155"/>
      <c r="AX74" s="4"/>
      <c r="AY74" s="191"/>
      <c r="AZ74" s="191"/>
      <c r="BA74" s="191"/>
      <c r="BB74" s="191"/>
      <c r="BC74" s="59"/>
      <c r="BD74" s="59"/>
      <c r="BE74" s="79"/>
      <c r="BF74" s="191"/>
      <c r="BG74" s="191"/>
      <c r="BH74" s="191"/>
      <c r="BI74" s="191"/>
      <c r="BJ74" s="5"/>
      <c r="BK74" s="5"/>
      <c r="BL74" s="4"/>
    </row>
    <row r="75" spans="1:64" ht="84" customHeight="1">
      <c r="A75" s="181">
        <v>3</v>
      </c>
      <c r="B75" s="181">
        <v>1</v>
      </c>
      <c r="C75" s="181">
        <v>2</v>
      </c>
      <c r="D75" s="181" t="s">
        <v>234</v>
      </c>
      <c r="E75" s="181" t="s">
        <v>234</v>
      </c>
      <c r="F75" s="181" t="s">
        <v>372</v>
      </c>
      <c r="G75" s="181" t="s">
        <v>236</v>
      </c>
      <c r="H75" s="181" t="s">
        <v>391</v>
      </c>
      <c r="I75" s="181">
        <v>29</v>
      </c>
      <c r="J75" s="207" t="s">
        <v>450</v>
      </c>
      <c r="K75" s="183">
        <f>11000000-11000000</f>
        <v>0</v>
      </c>
      <c r="L75" s="182" t="s">
        <v>451</v>
      </c>
      <c r="M75" s="181">
        <v>78181500</v>
      </c>
      <c r="N75" s="181" t="s">
        <v>252</v>
      </c>
      <c r="O75" s="184" t="s">
        <v>253</v>
      </c>
      <c r="P75" s="181">
        <v>30201</v>
      </c>
      <c r="Q75" s="181" t="s">
        <v>452</v>
      </c>
      <c r="R75" s="181" t="s">
        <v>446</v>
      </c>
      <c r="S75" s="186" t="s">
        <v>447</v>
      </c>
      <c r="T75" s="186" t="s">
        <v>97</v>
      </c>
      <c r="U75" s="186" t="s">
        <v>448</v>
      </c>
      <c r="V75" s="219" t="s">
        <v>53</v>
      </c>
      <c r="W75" s="219" t="s">
        <v>54</v>
      </c>
      <c r="X75" s="186">
        <v>11</v>
      </c>
      <c r="Y75" s="186">
        <v>1</v>
      </c>
      <c r="Z75" s="181" t="s">
        <v>246</v>
      </c>
      <c r="AA75" s="181" t="s">
        <v>100</v>
      </c>
      <c r="AB75" s="181" t="s">
        <v>453</v>
      </c>
      <c r="AC75" s="220">
        <f>K75</f>
        <v>0</v>
      </c>
      <c r="AD75" s="236"/>
      <c r="AE75" s="237"/>
      <c r="AF75" s="189">
        <f t="shared" si="49"/>
        <v>0</v>
      </c>
      <c r="AG75" s="221"/>
      <c r="AH75" s="221"/>
      <c r="AI75" s="221"/>
      <c r="AJ75" s="221"/>
      <c r="AK75" s="221"/>
      <c r="AL75" s="221"/>
      <c r="AM75" s="221"/>
      <c r="AN75" s="221">
        <v>3000000</v>
      </c>
      <c r="AO75" s="221"/>
      <c r="AP75" s="221">
        <v>2000000</v>
      </c>
      <c r="AQ75" s="221"/>
      <c r="AR75" s="221">
        <v>2000000</v>
      </c>
      <c r="AS75" s="221">
        <v>2000000</v>
      </c>
      <c r="AT75" s="221">
        <v>2000000</v>
      </c>
      <c r="AU75" s="189">
        <f>SUM(AG75:AT75)</f>
        <v>11000000</v>
      </c>
      <c r="AV75" s="161"/>
      <c r="AW75" s="155"/>
      <c r="AX75" s="4"/>
      <c r="AY75" s="191"/>
      <c r="AZ75" s="191"/>
      <c r="BA75" s="191"/>
      <c r="BB75" s="191"/>
      <c r="BC75" s="59"/>
      <c r="BD75" s="59"/>
      <c r="BE75" s="79"/>
      <c r="BF75" s="191"/>
      <c r="BG75" s="191"/>
      <c r="BH75" s="191"/>
      <c r="BI75" s="191"/>
      <c r="BJ75" s="5"/>
      <c r="BK75" s="5"/>
      <c r="BL75" s="4"/>
    </row>
    <row r="76" spans="1:64" ht="18" customHeight="1">
      <c r="A76" s="193"/>
      <c r="B76" s="193"/>
      <c r="C76" s="193"/>
      <c r="D76" s="193"/>
      <c r="E76" s="193"/>
      <c r="F76" s="193"/>
      <c r="G76" s="193"/>
      <c r="H76" s="193"/>
      <c r="I76" s="193"/>
      <c r="J76" s="194"/>
      <c r="K76" s="228">
        <f>K75</f>
        <v>0</v>
      </c>
      <c r="L76" s="229"/>
      <c r="M76" s="193"/>
      <c r="N76" s="193"/>
      <c r="O76" s="230"/>
      <c r="P76" s="193"/>
      <c r="Q76" s="193"/>
      <c r="R76" s="193"/>
      <c r="S76" s="232"/>
      <c r="T76" s="232"/>
      <c r="U76" s="232"/>
      <c r="V76" s="233"/>
      <c r="W76" s="233"/>
      <c r="X76" s="232"/>
      <c r="Y76" s="232"/>
      <c r="Z76" s="193"/>
      <c r="AA76" s="193"/>
      <c r="AB76" s="193"/>
      <c r="AC76" s="196">
        <f>AC75</f>
        <v>0</v>
      </c>
      <c r="AD76" s="211"/>
      <c r="AE76" s="224"/>
      <c r="AF76" s="196">
        <f t="shared" si="49"/>
        <v>0</v>
      </c>
      <c r="AG76" s="198"/>
      <c r="AH76" s="198"/>
      <c r="AI76" s="198"/>
      <c r="AJ76" s="198"/>
      <c r="AK76" s="198"/>
      <c r="AL76" s="198"/>
      <c r="AM76" s="198"/>
      <c r="AN76" s="225">
        <f t="shared" ref="AN76:AU76" si="53">+AN75</f>
        <v>3000000</v>
      </c>
      <c r="AO76" s="225">
        <f t="shared" si="53"/>
        <v>0</v>
      </c>
      <c r="AP76" s="225">
        <f t="shared" si="53"/>
        <v>2000000</v>
      </c>
      <c r="AQ76" s="225">
        <f t="shared" si="53"/>
        <v>0</v>
      </c>
      <c r="AR76" s="225">
        <f t="shared" si="53"/>
        <v>2000000</v>
      </c>
      <c r="AS76" s="225">
        <f t="shared" si="53"/>
        <v>2000000</v>
      </c>
      <c r="AT76" s="225">
        <f t="shared" si="53"/>
        <v>2000000</v>
      </c>
      <c r="AU76" s="196">
        <f t="shared" si="53"/>
        <v>11000000</v>
      </c>
      <c r="AV76" s="161"/>
      <c r="AW76" s="155"/>
      <c r="AX76" s="4"/>
      <c r="AY76" s="191"/>
      <c r="AZ76" s="191"/>
      <c r="BA76" s="191"/>
      <c r="BB76" s="191"/>
      <c r="BC76" s="59"/>
      <c r="BD76" s="59"/>
      <c r="BE76" s="79"/>
      <c r="BF76" s="191"/>
      <c r="BG76" s="191"/>
      <c r="BH76" s="191"/>
      <c r="BI76" s="191"/>
      <c r="BJ76" s="5"/>
      <c r="BK76" s="5"/>
      <c r="BL76" s="4"/>
    </row>
    <row r="77" spans="1:64" ht="56.25" customHeight="1">
      <c r="A77" s="185">
        <v>3</v>
      </c>
      <c r="B77" s="185">
        <v>1</v>
      </c>
      <c r="C77" s="185">
        <v>2</v>
      </c>
      <c r="D77" s="181" t="s">
        <v>234</v>
      </c>
      <c r="E77" s="181" t="s">
        <v>234</v>
      </c>
      <c r="F77" s="181" t="s">
        <v>372</v>
      </c>
      <c r="G77" s="297" t="s">
        <v>260</v>
      </c>
      <c r="H77" s="298" t="s">
        <v>454</v>
      </c>
      <c r="I77" s="299">
        <v>24</v>
      </c>
      <c r="J77" s="300" t="s">
        <v>455</v>
      </c>
      <c r="K77" s="301">
        <v>6276000</v>
      </c>
      <c r="L77" s="80" t="s">
        <v>456</v>
      </c>
      <c r="M77" s="212" t="s">
        <v>270</v>
      </c>
      <c r="N77" s="80" t="s">
        <v>290</v>
      </c>
      <c r="O77" s="226" t="s">
        <v>172</v>
      </c>
      <c r="P77" s="185">
        <v>10101</v>
      </c>
      <c r="Q77" s="181" t="s">
        <v>151</v>
      </c>
      <c r="R77" s="80" t="s">
        <v>457</v>
      </c>
      <c r="S77" s="80" t="s">
        <v>458</v>
      </c>
      <c r="T77" s="61" t="s">
        <v>270</v>
      </c>
      <c r="U77" s="61" t="s">
        <v>270</v>
      </c>
      <c r="V77" s="202" t="s">
        <v>60</v>
      </c>
      <c r="W77" s="219" t="s">
        <v>60</v>
      </c>
      <c r="X77" s="219">
        <v>360</v>
      </c>
      <c r="Y77" s="61">
        <v>0</v>
      </c>
      <c r="Z77" s="80" t="s">
        <v>270</v>
      </c>
      <c r="AA77" s="80" t="s">
        <v>270</v>
      </c>
      <c r="AB77" s="80"/>
      <c r="AC77" s="189">
        <f t="shared" ref="AC77:AC80" si="54">K77</f>
        <v>6276000</v>
      </c>
      <c r="AD77" s="285"/>
      <c r="AE77" s="286"/>
      <c r="AF77" s="220">
        <f t="shared" si="49"/>
        <v>6276000</v>
      </c>
      <c r="AG77" s="123"/>
      <c r="AH77" s="123"/>
      <c r="AI77" s="123"/>
      <c r="AJ77" s="123"/>
      <c r="AK77" s="123"/>
      <c r="AL77" s="123"/>
      <c r="AM77" s="123"/>
      <c r="AN77" s="123"/>
      <c r="AO77" s="123"/>
      <c r="AP77" s="123"/>
      <c r="AQ77" s="123"/>
      <c r="AR77" s="215">
        <f>+AF77</f>
        <v>6276000</v>
      </c>
      <c r="AS77" s="123"/>
      <c r="AT77" s="123"/>
      <c r="AU77" s="220">
        <f>SUM(AR77:AT77)</f>
        <v>6276000</v>
      </c>
      <c r="AV77" s="161"/>
      <c r="AW77" s="155"/>
      <c r="AX77" s="4"/>
      <c r="AY77" s="191"/>
      <c r="AZ77" s="191"/>
      <c r="BA77" s="191"/>
      <c r="BB77" s="191"/>
      <c r="BC77" s="59"/>
      <c r="BD77" s="59"/>
      <c r="BE77" s="79"/>
      <c r="BF77" s="191"/>
      <c r="BG77" s="191"/>
      <c r="BH77" s="191"/>
      <c r="BI77" s="191"/>
      <c r="BJ77" s="5"/>
      <c r="BK77" s="5"/>
      <c r="BL77" s="4"/>
    </row>
    <row r="78" spans="1:64" ht="22.5" customHeight="1">
      <c r="A78" s="302"/>
      <c r="B78" s="302"/>
      <c r="C78" s="302"/>
      <c r="D78" s="302"/>
      <c r="E78" s="302"/>
      <c r="F78" s="302"/>
      <c r="G78" s="302"/>
      <c r="H78" s="303"/>
      <c r="I78" s="303"/>
      <c r="J78" s="304"/>
      <c r="K78" s="305">
        <f>K77</f>
        <v>6276000</v>
      </c>
      <c r="L78" s="306"/>
      <c r="M78" s="306"/>
      <c r="N78" s="306"/>
      <c r="O78" s="306"/>
      <c r="P78" s="306"/>
      <c r="Q78" s="306"/>
      <c r="R78" s="306"/>
      <c r="S78" s="306"/>
      <c r="T78" s="306"/>
      <c r="U78" s="306"/>
      <c r="V78" s="306"/>
      <c r="W78" s="306"/>
      <c r="X78" s="306"/>
      <c r="Y78" s="306"/>
      <c r="Z78" s="306"/>
      <c r="AA78" s="306"/>
      <c r="AB78" s="306"/>
      <c r="AC78" s="196">
        <f t="shared" si="54"/>
        <v>6276000</v>
      </c>
      <c r="AD78" s="307"/>
      <c r="AE78" s="308"/>
      <c r="AF78" s="309">
        <f t="shared" si="49"/>
        <v>6276000</v>
      </c>
      <c r="AG78" s="198"/>
      <c r="AH78" s="198"/>
      <c r="AI78" s="198"/>
      <c r="AJ78" s="198"/>
      <c r="AK78" s="198"/>
      <c r="AL78" s="198"/>
      <c r="AM78" s="198"/>
      <c r="AN78" s="198"/>
      <c r="AO78" s="198"/>
      <c r="AP78" s="198"/>
      <c r="AQ78" s="198"/>
      <c r="AR78" s="199">
        <f>+AR77</f>
        <v>6276000</v>
      </c>
      <c r="AS78" s="198"/>
      <c r="AT78" s="198"/>
      <c r="AU78" s="309">
        <f>+AU77</f>
        <v>6276000</v>
      </c>
      <c r="AV78" s="161"/>
      <c r="AW78" s="155"/>
      <c r="AX78" s="4"/>
      <c r="AY78" s="191"/>
      <c r="AZ78" s="191"/>
      <c r="BA78" s="191"/>
      <c r="BB78" s="191"/>
      <c r="BC78" s="59"/>
      <c r="BD78" s="59"/>
      <c r="BE78" s="79"/>
      <c r="BF78" s="191"/>
      <c r="BG78" s="191"/>
      <c r="BH78" s="191"/>
      <c r="BI78" s="191"/>
      <c r="BJ78" s="5"/>
      <c r="BK78" s="5"/>
      <c r="BL78" s="4"/>
    </row>
    <row r="79" spans="1:64" ht="48.75" customHeight="1">
      <c r="A79" s="310" t="s">
        <v>459</v>
      </c>
      <c r="B79" s="310" t="s">
        <v>460</v>
      </c>
      <c r="C79" s="310" t="s">
        <v>461</v>
      </c>
      <c r="D79" s="310" t="s">
        <v>234</v>
      </c>
      <c r="E79" s="310" t="s">
        <v>235</v>
      </c>
      <c r="F79" s="310" t="s">
        <v>234</v>
      </c>
      <c r="G79" s="310" t="s">
        <v>344</v>
      </c>
      <c r="H79" s="298"/>
      <c r="I79" s="299">
        <v>28</v>
      </c>
      <c r="J79" s="182" t="s">
        <v>462</v>
      </c>
      <c r="K79" s="311">
        <v>1100000</v>
      </c>
      <c r="L79" s="181" t="s">
        <v>269</v>
      </c>
      <c r="M79" s="80" t="s">
        <v>270</v>
      </c>
      <c r="N79" s="181" t="s">
        <v>271</v>
      </c>
      <c r="O79" s="312" t="s">
        <v>463</v>
      </c>
      <c r="P79" s="185">
        <v>10101</v>
      </c>
      <c r="Q79" s="181" t="s">
        <v>151</v>
      </c>
      <c r="R79" s="80" t="s">
        <v>464</v>
      </c>
      <c r="S79" s="80" t="s">
        <v>465</v>
      </c>
      <c r="T79" s="61" t="s">
        <v>270</v>
      </c>
      <c r="U79" s="61" t="s">
        <v>270</v>
      </c>
      <c r="V79" s="202" t="s">
        <v>195</v>
      </c>
      <c r="W79" s="219" t="s">
        <v>195</v>
      </c>
      <c r="X79" s="219">
        <v>360</v>
      </c>
      <c r="Y79" s="61">
        <v>0</v>
      </c>
      <c r="Z79" s="80" t="s">
        <v>270</v>
      </c>
      <c r="AA79" s="80" t="s">
        <v>270</v>
      </c>
      <c r="AB79" s="80"/>
      <c r="AC79" s="189">
        <f t="shared" si="54"/>
        <v>1100000</v>
      </c>
      <c r="AD79" s="313"/>
      <c r="AE79" s="314"/>
      <c r="AF79" s="220">
        <f t="shared" si="49"/>
        <v>1100000</v>
      </c>
      <c r="AG79" s="123"/>
      <c r="AH79" s="221">
        <f t="shared" ref="AH79:AH83" si="55">+AF79/11</f>
        <v>100000</v>
      </c>
      <c r="AI79" s="221">
        <f t="shared" ref="AI79:AR79" si="56">+AH79</f>
        <v>100000</v>
      </c>
      <c r="AJ79" s="221">
        <f t="shared" si="56"/>
        <v>100000</v>
      </c>
      <c r="AK79" s="221">
        <f t="shared" si="56"/>
        <v>100000</v>
      </c>
      <c r="AL79" s="221">
        <f t="shared" si="56"/>
        <v>100000</v>
      </c>
      <c r="AM79" s="221">
        <f t="shared" si="56"/>
        <v>100000</v>
      </c>
      <c r="AN79" s="221">
        <f t="shared" si="56"/>
        <v>100000</v>
      </c>
      <c r="AO79" s="221">
        <f t="shared" si="56"/>
        <v>100000</v>
      </c>
      <c r="AP79" s="221">
        <f t="shared" si="56"/>
        <v>100000</v>
      </c>
      <c r="AQ79" s="221">
        <f t="shared" si="56"/>
        <v>100000</v>
      </c>
      <c r="AR79" s="221">
        <f t="shared" si="56"/>
        <v>100000</v>
      </c>
      <c r="AS79" s="123"/>
      <c r="AT79" s="123"/>
      <c r="AU79" s="220">
        <f t="shared" ref="AU79:AU85" si="57">SUM(AG79:AT79)</f>
        <v>1100000</v>
      </c>
      <c r="AV79" s="161"/>
      <c r="AW79" s="155"/>
      <c r="AX79" s="4"/>
      <c r="AY79" s="191"/>
      <c r="AZ79" s="191"/>
      <c r="BA79" s="191"/>
      <c r="BB79" s="191"/>
      <c r="BC79" s="59"/>
      <c r="BD79" s="59"/>
      <c r="BE79" s="79"/>
      <c r="BF79" s="191"/>
      <c r="BG79" s="191"/>
      <c r="BH79" s="191"/>
      <c r="BI79" s="191"/>
      <c r="BJ79" s="5"/>
      <c r="BK79" s="5"/>
      <c r="BL79" s="4"/>
    </row>
    <row r="80" spans="1:64" ht="45" customHeight="1">
      <c r="A80" s="310" t="s">
        <v>459</v>
      </c>
      <c r="B80" s="310" t="s">
        <v>460</v>
      </c>
      <c r="C80" s="310" t="s">
        <v>461</v>
      </c>
      <c r="D80" s="310" t="s">
        <v>234</v>
      </c>
      <c r="E80" s="310" t="s">
        <v>235</v>
      </c>
      <c r="F80" s="310" t="s">
        <v>372</v>
      </c>
      <c r="G80" s="310" t="s">
        <v>466</v>
      </c>
      <c r="H80" s="298"/>
      <c r="I80" s="299">
        <v>28</v>
      </c>
      <c r="J80" s="182" t="s">
        <v>467</v>
      </c>
      <c r="K80" s="311">
        <v>1100000</v>
      </c>
      <c r="L80" s="181" t="s">
        <v>269</v>
      </c>
      <c r="M80" s="80" t="s">
        <v>270</v>
      </c>
      <c r="N80" s="181" t="s">
        <v>271</v>
      </c>
      <c r="O80" s="312" t="s">
        <v>463</v>
      </c>
      <c r="P80" s="185">
        <v>10101</v>
      </c>
      <c r="Q80" s="181" t="s">
        <v>151</v>
      </c>
      <c r="R80" s="80" t="s">
        <v>446</v>
      </c>
      <c r="S80" s="80" t="s">
        <v>468</v>
      </c>
      <c r="T80" s="61" t="s">
        <v>270</v>
      </c>
      <c r="U80" s="61" t="s">
        <v>270</v>
      </c>
      <c r="V80" s="202" t="s">
        <v>195</v>
      </c>
      <c r="W80" s="219" t="s">
        <v>195</v>
      </c>
      <c r="X80" s="219">
        <v>360</v>
      </c>
      <c r="Y80" s="61">
        <v>0</v>
      </c>
      <c r="Z80" s="80" t="s">
        <v>270</v>
      </c>
      <c r="AA80" s="80" t="s">
        <v>270</v>
      </c>
      <c r="AB80" s="80"/>
      <c r="AC80" s="189">
        <f t="shared" si="54"/>
        <v>1100000</v>
      </c>
      <c r="AD80" s="313"/>
      <c r="AE80" s="314"/>
      <c r="AF80" s="220">
        <f t="shared" si="49"/>
        <v>1100000</v>
      </c>
      <c r="AG80" s="123"/>
      <c r="AH80" s="221">
        <f t="shared" si="55"/>
        <v>100000</v>
      </c>
      <c r="AI80" s="221">
        <f t="shared" ref="AI80:AR80" si="58">+AH80</f>
        <v>100000</v>
      </c>
      <c r="AJ80" s="221">
        <f t="shared" si="58"/>
        <v>100000</v>
      </c>
      <c r="AK80" s="221">
        <f t="shared" si="58"/>
        <v>100000</v>
      </c>
      <c r="AL80" s="221">
        <f t="shared" si="58"/>
        <v>100000</v>
      </c>
      <c r="AM80" s="221">
        <f t="shared" si="58"/>
        <v>100000</v>
      </c>
      <c r="AN80" s="221">
        <f t="shared" si="58"/>
        <v>100000</v>
      </c>
      <c r="AO80" s="221">
        <f t="shared" si="58"/>
        <v>100000</v>
      </c>
      <c r="AP80" s="221">
        <f t="shared" si="58"/>
        <v>100000</v>
      </c>
      <c r="AQ80" s="221">
        <f t="shared" si="58"/>
        <v>100000</v>
      </c>
      <c r="AR80" s="221">
        <f t="shared" si="58"/>
        <v>100000</v>
      </c>
      <c r="AS80" s="123"/>
      <c r="AT80" s="123"/>
      <c r="AU80" s="220">
        <f t="shared" si="57"/>
        <v>1100000</v>
      </c>
      <c r="AV80" s="161"/>
      <c r="AW80" s="155"/>
      <c r="AX80" s="4"/>
      <c r="AY80" s="191"/>
      <c r="AZ80" s="191"/>
      <c r="BA80" s="191"/>
      <c r="BB80" s="191"/>
      <c r="BC80" s="59"/>
      <c r="BD80" s="59"/>
      <c r="BE80" s="79"/>
      <c r="BF80" s="191"/>
      <c r="BG80" s="191"/>
      <c r="BH80" s="191"/>
      <c r="BI80" s="191"/>
      <c r="BJ80" s="5"/>
      <c r="BK80" s="5"/>
      <c r="BL80" s="4"/>
    </row>
    <row r="81" spans="1:64" ht="45" customHeight="1">
      <c r="A81" s="310" t="s">
        <v>459</v>
      </c>
      <c r="B81" s="310" t="s">
        <v>460</v>
      </c>
      <c r="C81" s="310" t="s">
        <v>461</v>
      </c>
      <c r="D81" s="310" t="s">
        <v>234</v>
      </c>
      <c r="E81" s="310" t="s">
        <v>235</v>
      </c>
      <c r="F81" s="310" t="s">
        <v>372</v>
      </c>
      <c r="G81" s="310" t="s">
        <v>382</v>
      </c>
      <c r="H81" s="298"/>
      <c r="I81" s="299">
        <v>28</v>
      </c>
      <c r="J81" s="182" t="s">
        <v>469</v>
      </c>
      <c r="K81" s="311">
        <v>1100000</v>
      </c>
      <c r="L81" s="181" t="s">
        <v>269</v>
      </c>
      <c r="M81" s="80" t="s">
        <v>270</v>
      </c>
      <c r="N81" s="181" t="s">
        <v>271</v>
      </c>
      <c r="O81" s="226" t="s">
        <v>463</v>
      </c>
      <c r="P81" s="185">
        <v>10101</v>
      </c>
      <c r="Q81" s="181" t="s">
        <v>151</v>
      </c>
      <c r="R81" s="80" t="s">
        <v>446</v>
      </c>
      <c r="S81" s="80" t="s">
        <v>468</v>
      </c>
      <c r="T81" s="61" t="s">
        <v>270</v>
      </c>
      <c r="U81" s="61" t="s">
        <v>270</v>
      </c>
      <c r="V81" s="202" t="s">
        <v>195</v>
      </c>
      <c r="W81" s="219" t="s">
        <v>195</v>
      </c>
      <c r="X81" s="219">
        <v>360</v>
      </c>
      <c r="Y81" s="61">
        <v>0</v>
      </c>
      <c r="Z81" s="80" t="s">
        <v>270</v>
      </c>
      <c r="AA81" s="80" t="s">
        <v>270</v>
      </c>
      <c r="AB81" s="80"/>
      <c r="AC81" s="189">
        <f>+K81</f>
        <v>1100000</v>
      </c>
      <c r="AD81" s="313"/>
      <c r="AE81" s="314"/>
      <c r="AF81" s="220">
        <f>+AC81+AD81+AE81</f>
        <v>1100000</v>
      </c>
      <c r="AG81" s="123"/>
      <c r="AH81" s="221">
        <f t="shared" si="55"/>
        <v>100000</v>
      </c>
      <c r="AI81" s="221">
        <f t="shared" ref="AI81:AR81" si="59">+AH81</f>
        <v>100000</v>
      </c>
      <c r="AJ81" s="221">
        <f t="shared" si="59"/>
        <v>100000</v>
      </c>
      <c r="AK81" s="221">
        <f t="shared" si="59"/>
        <v>100000</v>
      </c>
      <c r="AL81" s="221">
        <f t="shared" si="59"/>
        <v>100000</v>
      </c>
      <c r="AM81" s="221">
        <f t="shared" si="59"/>
        <v>100000</v>
      </c>
      <c r="AN81" s="221">
        <f t="shared" si="59"/>
        <v>100000</v>
      </c>
      <c r="AO81" s="221">
        <f t="shared" si="59"/>
        <v>100000</v>
      </c>
      <c r="AP81" s="221">
        <f t="shared" si="59"/>
        <v>100000</v>
      </c>
      <c r="AQ81" s="221">
        <f t="shared" si="59"/>
        <v>100000</v>
      </c>
      <c r="AR81" s="221">
        <f t="shared" si="59"/>
        <v>100000</v>
      </c>
      <c r="AS81" s="123"/>
      <c r="AT81" s="123"/>
      <c r="AU81" s="220">
        <f t="shared" si="57"/>
        <v>1100000</v>
      </c>
      <c r="AV81" s="161"/>
      <c r="AW81" s="155"/>
      <c r="AX81" s="4"/>
      <c r="AY81" s="191"/>
      <c r="AZ81" s="191"/>
      <c r="BA81" s="191"/>
      <c r="BB81" s="191"/>
      <c r="BC81" s="59"/>
      <c r="BD81" s="59"/>
      <c r="BE81" s="79"/>
      <c r="BF81" s="191"/>
      <c r="BG81" s="191"/>
      <c r="BH81" s="191"/>
      <c r="BI81" s="191"/>
      <c r="BJ81" s="5"/>
      <c r="BK81" s="5"/>
      <c r="BL81" s="4"/>
    </row>
    <row r="82" spans="1:64" ht="51.75" customHeight="1">
      <c r="A82" s="310" t="s">
        <v>459</v>
      </c>
      <c r="B82" s="310" t="s">
        <v>460</v>
      </c>
      <c r="C82" s="310" t="s">
        <v>461</v>
      </c>
      <c r="D82" s="310" t="s">
        <v>234</v>
      </c>
      <c r="E82" s="310" t="s">
        <v>234</v>
      </c>
      <c r="F82" s="310" t="s">
        <v>372</v>
      </c>
      <c r="G82" s="310" t="s">
        <v>466</v>
      </c>
      <c r="H82" s="298" t="s">
        <v>282</v>
      </c>
      <c r="I82" s="299">
        <v>28</v>
      </c>
      <c r="J82" s="182" t="s">
        <v>470</v>
      </c>
      <c r="K82" s="311">
        <v>1100000</v>
      </c>
      <c r="L82" s="181" t="s">
        <v>269</v>
      </c>
      <c r="M82" s="80" t="s">
        <v>270</v>
      </c>
      <c r="N82" s="181" t="s">
        <v>271</v>
      </c>
      <c r="O82" s="312" t="s">
        <v>463</v>
      </c>
      <c r="P82" s="185">
        <v>10101</v>
      </c>
      <c r="Q82" s="181" t="s">
        <v>151</v>
      </c>
      <c r="R82" s="80" t="s">
        <v>446</v>
      </c>
      <c r="S82" s="80" t="s">
        <v>468</v>
      </c>
      <c r="T82" s="61" t="s">
        <v>270</v>
      </c>
      <c r="U82" s="61" t="s">
        <v>270</v>
      </c>
      <c r="V82" s="202" t="s">
        <v>195</v>
      </c>
      <c r="W82" s="219" t="s">
        <v>195</v>
      </c>
      <c r="X82" s="219">
        <v>360</v>
      </c>
      <c r="Y82" s="61">
        <v>0</v>
      </c>
      <c r="Z82" s="80" t="s">
        <v>270</v>
      </c>
      <c r="AA82" s="80" t="s">
        <v>270</v>
      </c>
      <c r="AB82" s="80"/>
      <c r="AC82" s="189">
        <f t="shared" ref="AC82:AC83" si="60">K82</f>
        <v>1100000</v>
      </c>
      <c r="AD82" s="313"/>
      <c r="AE82" s="314"/>
      <c r="AF82" s="220">
        <f t="shared" ref="AF82:AF100" si="61">SUM(AC82:AE82)</f>
        <v>1100000</v>
      </c>
      <c r="AG82" s="123"/>
      <c r="AH82" s="221">
        <f t="shared" si="55"/>
        <v>100000</v>
      </c>
      <c r="AI82" s="221">
        <f t="shared" ref="AI82:AR82" si="62">+AH82</f>
        <v>100000</v>
      </c>
      <c r="AJ82" s="221">
        <f t="shared" si="62"/>
        <v>100000</v>
      </c>
      <c r="AK82" s="221">
        <f t="shared" si="62"/>
        <v>100000</v>
      </c>
      <c r="AL82" s="221">
        <f t="shared" si="62"/>
        <v>100000</v>
      </c>
      <c r="AM82" s="221">
        <f t="shared" si="62"/>
        <v>100000</v>
      </c>
      <c r="AN82" s="221">
        <f t="shared" si="62"/>
        <v>100000</v>
      </c>
      <c r="AO82" s="221">
        <f t="shared" si="62"/>
        <v>100000</v>
      </c>
      <c r="AP82" s="221">
        <f t="shared" si="62"/>
        <v>100000</v>
      </c>
      <c r="AQ82" s="221">
        <f t="shared" si="62"/>
        <v>100000</v>
      </c>
      <c r="AR82" s="221">
        <f t="shared" si="62"/>
        <v>100000</v>
      </c>
      <c r="AS82" s="123"/>
      <c r="AT82" s="123"/>
      <c r="AU82" s="220">
        <f t="shared" si="57"/>
        <v>1100000</v>
      </c>
      <c r="AV82" s="161"/>
      <c r="AW82" s="155"/>
      <c r="AX82" s="4"/>
      <c r="AY82" s="191"/>
      <c r="AZ82" s="191"/>
      <c r="BA82" s="191"/>
      <c r="BB82" s="191"/>
      <c r="BC82" s="59"/>
      <c r="BD82" s="59"/>
      <c r="BE82" s="79"/>
      <c r="BF82" s="191"/>
      <c r="BG82" s="191"/>
      <c r="BH82" s="191"/>
      <c r="BI82" s="191"/>
      <c r="BJ82" s="5"/>
      <c r="BK82" s="5"/>
      <c r="BL82" s="4"/>
    </row>
    <row r="83" spans="1:64" ht="40.5" customHeight="1">
      <c r="A83" s="310" t="s">
        <v>459</v>
      </c>
      <c r="B83" s="310" t="s">
        <v>460</v>
      </c>
      <c r="C83" s="310" t="s">
        <v>461</v>
      </c>
      <c r="D83" s="310" t="s">
        <v>234</v>
      </c>
      <c r="E83" s="310" t="s">
        <v>234</v>
      </c>
      <c r="F83" s="310" t="s">
        <v>372</v>
      </c>
      <c r="G83" s="310" t="s">
        <v>466</v>
      </c>
      <c r="H83" s="298" t="s">
        <v>466</v>
      </c>
      <c r="I83" s="299">
        <v>28</v>
      </c>
      <c r="J83" s="182" t="s">
        <v>471</v>
      </c>
      <c r="K83" s="311">
        <v>1100000</v>
      </c>
      <c r="L83" s="181" t="s">
        <v>269</v>
      </c>
      <c r="M83" s="80" t="s">
        <v>270</v>
      </c>
      <c r="N83" s="181" t="s">
        <v>271</v>
      </c>
      <c r="O83" s="312" t="s">
        <v>463</v>
      </c>
      <c r="P83" s="185">
        <v>10101</v>
      </c>
      <c r="Q83" s="181" t="s">
        <v>151</v>
      </c>
      <c r="R83" s="80" t="s">
        <v>446</v>
      </c>
      <c r="S83" s="80" t="s">
        <v>468</v>
      </c>
      <c r="T83" s="61" t="s">
        <v>270</v>
      </c>
      <c r="U83" s="61" t="s">
        <v>270</v>
      </c>
      <c r="V83" s="202" t="s">
        <v>195</v>
      </c>
      <c r="W83" s="219" t="s">
        <v>195</v>
      </c>
      <c r="X83" s="219">
        <v>360</v>
      </c>
      <c r="Y83" s="61">
        <v>0</v>
      </c>
      <c r="Z83" s="80" t="s">
        <v>270</v>
      </c>
      <c r="AA83" s="80" t="s">
        <v>270</v>
      </c>
      <c r="AB83" s="80"/>
      <c r="AC83" s="189">
        <f t="shared" si="60"/>
        <v>1100000</v>
      </c>
      <c r="AD83" s="313"/>
      <c r="AE83" s="314"/>
      <c r="AF83" s="220">
        <f t="shared" si="61"/>
        <v>1100000</v>
      </c>
      <c r="AG83" s="123"/>
      <c r="AH83" s="221">
        <f t="shared" si="55"/>
        <v>100000</v>
      </c>
      <c r="AI83" s="221">
        <f t="shared" ref="AI83:AR83" si="63">+AH83</f>
        <v>100000</v>
      </c>
      <c r="AJ83" s="221">
        <f t="shared" si="63"/>
        <v>100000</v>
      </c>
      <c r="AK83" s="221">
        <f t="shared" si="63"/>
        <v>100000</v>
      </c>
      <c r="AL83" s="221">
        <f t="shared" si="63"/>
        <v>100000</v>
      </c>
      <c r="AM83" s="221">
        <f t="shared" si="63"/>
        <v>100000</v>
      </c>
      <c r="AN83" s="221">
        <f t="shared" si="63"/>
        <v>100000</v>
      </c>
      <c r="AO83" s="221">
        <f t="shared" si="63"/>
        <v>100000</v>
      </c>
      <c r="AP83" s="221">
        <f t="shared" si="63"/>
        <v>100000</v>
      </c>
      <c r="AQ83" s="221">
        <f t="shared" si="63"/>
        <v>100000</v>
      </c>
      <c r="AR83" s="221">
        <f t="shared" si="63"/>
        <v>100000</v>
      </c>
      <c r="AS83" s="123"/>
      <c r="AT83" s="123"/>
      <c r="AU83" s="220">
        <f t="shared" si="57"/>
        <v>1100000</v>
      </c>
      <c r="AV83" s="161"/>
      <c r="AW83" s="155"/>
      <c r="AX83" s="4"/>
      <c r="AY83" s="220">
        <v>80000</v>
      </c>
      <c r="AZ83" s="220"/>
      <c r="BA83" s="220"/>
      <c r="BB83" s="220">
        <f>SUM(AY83:BA83)</f>
        <v>80000</v>
      </c>
      <c r="BC83" s="222">
        <v>43894</v>
      </c>
      <c r="BD83" s="59">
        <v>5</v>
      </c>
      <c r="BE83" s="79" t="s">
        <v>277</v>
      </c>
      <c r="BF83" s="220">
        <v>80000</v>
      </c>
      <c r="BG83" s="191"/>
      <c r="BH83" s="191"/>
      <c r="BI83" s="215">
        <f>SUM(BF83:BH83)</f>
        <v>80000</v>
      </c>
      <c r="BJ83" s="5"/>
      <c r="BK83" s="5"/>
      <c r="BL83" s="4"/>
    </row>
    <row r="84" spans="1:64" ht="22.5" customHeight="1">
      <c r="A84" s="192"/>
      <c r="B84" s="192"/>
      <c r="C84" s="192"/>
      <c r="D84" s="192"/>
      <c r="E84" s="192"/>
      <c r="F84" s="192"/>
      <c r="G84" s="192"/>
      <c r="H84" s="315"/>
      <c r="I84" s="315"/>
      <c r="J84" s="316"/>
      <c r="K84" s="317">
        <f>SUM(K79:K83)</f>
        <v>5500000</v>
      </c>
      <c r="L84" s="246"/>
      <c r="M84" s="246"/>
      <c r="N84" s="246"/>
      <c r="O84" s="246"/>
      <c r="P84" s="246"/>
      <c r="Q84" s="246"/>
      <c r="R84" s="246"/>
      <c r="S84" s="246"/>
      <c r="T84" s="246"/>
      <c r="U84" s="246"/>
      <c r="V84" s="246"/>
      <c r="W84" s="246"/>
      <c r="X84" s="246"/>
      <c r="Y84" s="246"/>
      <c r="Z84" s="246"/>
      <c r="AA84" s="246"/>
      <c r="AB84" s="246"/>
      <c r="AC84" s="196">
        <f>SUM(AC79:AC83)</f>
        <v>5500000</v>
      </c>
      <c r="AD84" s="197"/>
      <c r="AE84" s="247"/>
      <c r="AF84" s="196">
        <f t="shared" si="61"/>
        <v>5500000</v>
      </c>
      <c r="AG84" s="198"/>
      <c r="AH84" s="225">
        <f t="shared" ref="AH84:AR84" si="64">SUM(AH79:AH83)</f>
        <v>500000</v>
      </c>
      <c r="AI84" s="225">
        <f t="shared" si="64"/>
        <v>500000</v>
      </c>
      <c r="AJ84" s="225">
        <f t="shared" si="64"/>
        <v>500000</v>
      </c>
      <c r="AK84" s="225">
        <f t="shared" si="64"/>
        <v>500000</v>
      </c>
      <c r="AL84" s="225">
        <f t="shared" si="64"/>
        <v>500000</v>
      </c>
      <c r="AM84" s="225">
        <f t="shared" si="64"/>
        <v>500000</v>
      </c>
      <c r="AN84" s="225">
        <f t="shared" si="64"/>
        <v>500000</v>
      </c>
      <c r="AO84" s="225">
        <f t="shared" si="64"/>
        <v>500000</v>
      </c>
      <c r="AP84" s="225">
        <f t="shared" si="64"/>
        <v>500000</v>
      </c>
      <c r="AQ84" s="225">
        <f t="shared" si="64"/>
        <v>500000</v>
      </c>
      <c r="AR84" s="225">
        <f t="shared" si="64"/>
        <v>500000</v>
      </c>
      <c r="AS84" s="198"/>
      <c r="AT84" s="198"/>
      <c r="AU84" s="196">
        <f t="shared" si="57"/>
        <v>5500000</v>
      </c>
      <c r="AV84" s="161"/>
      <c r="AW84" s="155"/>
      <c r="AX84" s="4"/>
      <c r="AY84" s="191"/>
      <c r="AZ84" s="191"/>
      <c r="BA84" s="191"/>
      <c r="BB84" s="191"/>
      <c r="BC84" s="59"/>
      <c r="BD84" s="59"/>
      <c r="BE84" s="79"/>
      <c r="BF84" s="191"/>
      <c r="BG84" s="191"/>
      <c r="BH84" s="191"/>
      <c r="BI84" s="191"/>
      <c r="BJ84" s="5"/>
      <c r="BK84" s="5"/>
      <c r="BL84" s="4"/>
    </row>
    <row r="85" spans="1:64" ht="120" customHeight="1">
      <c r="A85" s="181">
        <v>3</v>
      </c>
      <c r="B85" s="181">
        <v>1</v>
      </c>
      <c r="C85" s="181">
        <v>2</v>
      </c>
      <c r="D85" s="181" t="s">
        <v>234</v>
      </c>
      <c r="E85" s="181" t="s">
        <v>234</v>
      </c>
      <c r="F85" s="181" t="s">
        <v>372</v>
      </c>
      <c r="G85" s="181" t="s">
        <v>433</v>
      </c>
      <c r="H85" s="181" t="s">
        <v>382</v>
      </c>
      <c r="I85" s="318">
        <v>29</v>
      </c>
      <c r="J85" s="207" t="s">
        <v>472</v>
      </c>
      <c r="K85" s="183">
        <f>15900000-4761600</f>
        <v>11138400</v>
      </c>
      <c r="L85" s="182" t="s">
        <v>473</v>
      </c>
      <c r="M85" s="80">
        <v>80161801</v>
      </c>
      <c r="N85" s="181" t="s">
        <v>252</v>
      </c>
      <c r="O85" s="184" t="s">
        <v>253</v>
      </c>
      <c r="P85" s="181" t="s">
        <v>474</v>
      </c>
      <c r="Q85" s="181" t="s">
        <v>475</v>
      </c>
      <c r="R85" s="181" t="s">
        <v>476</v>
      </c>
      <c r="S85" s="235" t="s">
        <v>477</v>
      </c>
      <c r="T85" s="186" t="s">
        <v>97</v>
      </c>
      <c r="U85" s="202" t="s">
        <v>112</v>
      </c>
      <c r="V85" s="188" t="s">
        <v>51</v>
      </c>
      <c r="W85" s="188" t="s">
        <v>52</v>
      </c>
      <c r="X85" s="186">
        <v>12</v>
      </c>
      <c r="Y85" s="186">
        <v>1</v>
      </c>
      <c r="Z85" s="181" t="s">
        <v>246</v>
      </c>
      <c r="AA85" s="181" t="s">
        <v>100</v>
      </c>
      <c r="AB85" s="181" t="s">
        <v>478</v>
      </c>
      <c r="AC85" s="189">
        <f t="shared" ref="AC85:AC87" si="65">K85</f>
        <v>11138400</v>
      </c>
      <c r="AD85" s="236"/>
      <c r="AE85" s="237"/>
      <c r="AF85" s="220">
        <f t="shared" si="61"/>
        <v>11138400</v>
      </c>
      <c r="AG85" s="123"/>
      <c r="AH85" s="123"/>
      <c r="AI85" s="123"/>
      <c r="AJ85" s="123"/>
      <c r="AK85" s="221"/>
      <c r="AL85" s="221">
        <f>+AF85/12</f>
        <v>928200</v>
      </c>
      <c r="AM85" s="221">
        <f t="shared" ref="AM85:AQ85" si="66">+AL85</f>
        <v>928200</v>
      </c>
      <c r="AN85" s="221">
        <f t="shared" si="66"/>
        <v>928200</v>
      </c>
      <c r="AO85" s="221">
        <f t="shared" si="66"/>
        <v>928200</v>
      </c>
      <c r="AP85" s="221">
        <f t="shared" si="66"/>
        <v>928200</v>
      </c>
      <c r="AQ85" s="221">
        <f t="shared" si="66"/>
        <v>928200</v>
      </c>
      <c r="AR85" s="221">
        <f>+AF85*0.5</f>
        <v>5569200</v>
      </c>
      <c r="AS85" s="123"/>
      <c r="AT85" s="123"/>
      <c r="AU85" s="189">
        <f t="shared" si="57"/>
        <v>11138400</v>
      </c>
      <c r="AV85" s="161"/>
      <c r="AW85" s="155"/>
      <c r="AX85" s="4"/>
      <c r="AY85" s="215">
        <v>11138400</v>
      </c>
      <c r="AZ85" s="191"/>
      <c r="BA85" s="191"/>
      <c r="BB85" s="191"/>
      <c r="BC85" s="59"/>
      <c r="BD85" s="59"/>
      <c r="BE85" s="79"/>
      <c r="BF85" s="191"/>
      <c r="BG85" s="191"/>
      <c r="BH85" s="191"/>
      <c r="BI85" s="191"/>
      <c r="BJ85" s="5"/>
      <c r="BK85" s="5"/>
      <c r="BL85" s="4"/>
    </row>
    <row r="86" spans="1:64" ht="120" customHeight="1">
      <c r="A86" s="181">
        <v>3</v>
      </c>
      <c r="B86" s="181">
        <v>1</v>
      </c>
      <c r="C86" s="181">
        <v>2</v>
      </c>
      <c r="D86" s="181" t="s">
        <v>234</v>
      </c>
      <c r="E86" s="181" t="s">
        <v>234</v>
      </c>
      <c r="F86" s="181" t="s">
        <v>372</v>
      </c>
      <c r="G86" s="181" t="s">
        <v>433</v>
      </c>
      <c r="H86" s="181" t="s">
        <v>382</v>
      </c>
      <c r="I86" s="318">
        <v>29</v>
      </c>
      <c r="J86" s="207" t="s">
        <v>472</v>
      </c>
      <c r="K86" s="183">
        <f>4761600-4761600</f>
        <v>0</v>
      </c>
      <c r="L86" s="182" t="s">
        <v>479</v>
      </c>
      <c r="M86" s="80">
        <v>80161801</v>
      </c>
      <c r="N86" s="181" t="s">
        <v>252</v>
      </c>
      <c r="O86" s="184" t="s">
        <v>253</v>
      </c>
      <c r="P86" s="181" t="s">
        <v>474</v>
      </c>
      <c r="Q86" s="181" t="s">
        <v>475</v>
      </c>
      <c r="R86" s="181" t="s">
        <v>476</v>
      </c>
      <c r="S86" s="235" t="s">
        <v>477</v>
      </c>
      <c r="T86" s="186" t="s">
        <v>97</v>
      </c>
      <c r="U86" s="202" t="s">
        <v>112</v>
      </c>
      <c r="V86" s="188" t="s">
        <v>51</v>
      </c>
      <c r="W86" s="188" t="s">
        <v>52</v>
      </c>
      <c r="X86" s="186">
        <v>12</v>
      </c>
      <c r="Y86" s="186">
        <v>1</v>
      </c>
      <c r="Z86" s="181" t="s">
        <v>246</v>
      </c>
      <c r="AA86" s="181" t="s">
        <v>100</v>
      </c>
      <c r="AB86" s="181" t="s">
        <v>478</v>
      </c>
      <c r="AC86" s="189">
        <f t="shared" si="65"/>
        <v>0</v>
      </c>
      <c r="AD86" s="236"/>
      <c r="AE86" s="237"/>
      <c r="AF86" s="220">
        <f t="shared" si="61"/>
        <v>0</v>
      </c>
      <c r="AG86" s="123"/>
      <c r="AH86" s="123"/>
      <c r="AI86" s="123"/>
      <c r="AJ86" s="123"/>
      <c r="AK86" s="221"/>
      <c r="AL86" s="221"/>
      <c r="AM86" s="221"/>
      <c r="AN86" s="221"/>
      <c r="AO86" s="221"/>
      <c r="AP86" s="221"/>
      <c r="AQ86" s="221"/>
      <c r="AR86" s="221"/>
      <c r="AS86" s="123"/>
      <c r="AT86" s="123"/>
      <c r="AU86" s="189"/>
      <c r="AV86" s="161"/>
      <c r="AW86" s="155"/>
      <c r="AX86" s="4"/>
      <c r="AY86" s="191"/>
      <c r="AZ86" s="191"/>
      <c r="BA86" s="191"/>
      <c r="BB86" s="191"/>
      <c r="BC86" s="59"/>
      <c r="BD86" s="59"/>
      <c r="BE86" s="79"/>
      <c r="BF86" s="191"/>
      <c r="BG86" s="191"/>
      <c r="BH86" s="191"/>
      <c r="BI86" s="191"/>
      <c r="BJ86" s="5"/>
      <c r="BK86" s="5"/>
      <c r="BL86" s="4"/>
    </row>
    <row r="87" spans="1:64" ht="83.25" customHeight="1">
      <c r="A87" s="181">
        <v>3</v>
      </c>
      <c r="B87" s="181">
        <v>1</v>
      </c>
      <c r="C87" s="181">
        <v>2</v>
      </c>
      <c r="D87" s="181">
        <v>2</v>
      </c>
      <c r="E87" s="181" t="s">
        <v>234</v>
      </c>
      <c r="F87" s="181">
        <v>30</v>
      </c>
      <c r="G87" s="297" t="s">
        <v>480</v>
      </c>
      <c r="H87" s="181" t="s">
        <v>308</v>
      </c>
      <c r="I87" s="181">
        <v>28</v>
      </c>
      <c r="J87" s="207" t="s">
        <v>472</v>
      </c>
      <c r="K87" s="201">
        <v>1100000</v>
      </c>
      <c r="L87" s="181" t="s">
        <v>269</v>
      </c>
      <c r="M87" s="181" t="s">
        <v>270</v>
      </c>
      <c r="N87" s="181" t="s">
        <v>271</v>
      </c>
      <c r="O87" s="319" t="s">
        <v>272</v>
      </c>
      <c r="P87" s="181" t="s">
        <v>273</v>
      </c>
      <c r="Q87" s="181" t="s">
        <v>274</v>
      </c>
      <c r="R87" s="181" t="s">
        <v>481</v>
      </c>
      <c r="S87" s="235" t="s">
        <v>440</v>
      </c>
      <c r="T87" s="186" t="s">
        <v>270</v>
      </c>
      <c r="U87" s="186" t="s">
        <v>270</v>
      </c>
      <c r="V87" s="235" t="s">
        <v>195</v>
      </c>
      <c r="W87" s="188" t="s">
        <v>195</v>
      </c>
      <c r="X87" s="188">
        <v>360</v>
      </c>
      <c r="Y87" s="186">
        <v>0</v>
      </c>
      <c r="Z87" s="181" t="s">
        <v>270</v>
      </c>
      <c r="AA87" s="181" t="s">
        <v>270</v>
      </c>
      <c r="AB87" s="181"/>
      <c r="AC87" s="220">
        <f t="shared" si="65"/>
        <v>1100000</v>
      </c>
      <c r="AD87" s="236"/>
      <c r="AE87" s="237"/>
      <c r="AF87" s="220">
        <f t="shared" si="61"/>
        <v>1100000</v>
      </c>
      <c r="AG87" s="123"/>
      <c r="AH87" s="221">
        <f>+AF87/11</f>
        <v>100000</v>
      </c>
      <c r="AI87" s="221">
        <f t="shared" ref="AI87:AR87" si="67">+AH87</f>
        <v>100000</v>
      </c>
      <c r="AJ87" s="221">
        <f t="shared" si="67"/>
        <v>100000</v>
      </c>
      <c r="AK87" s="221">
        <f t="shared" si="67"/>
        <v>100000</v>
      </c>
      <c r="AL87" s="221">
        <f t="shared" si="67"/>
        <v>100000</v>
      </c>
      <c r="AM87" s="221">
        <f t="shared" si="67"/>
        <v>100000</v>
      </c>
      <c r="AN87" s="221">
        <f t="shared" si="67"/>
        <v>100000</v>
      </c>
      <c r="AO87" s="221">
        <f t="shared" si="67"/>
        <v>100000</v>
      </c>
      <c r="AP87" s="221">
        <f t="shared" si="67"/>
        <v>100000</v>
      </c>
      <c r="AQ87" s="221">
        <f t="shared" si="67"/>
        <v>100000</v>
      </c>
      <c r="AR87" s="221">
        <f t="shared" si="67"/>
        <v>100000</v>
      </c>
      <c r="AS87" s="123"/>
      <c r="AT87" s="123"/>
      <c r="AU87" s="220">
        <f t="shared" ref="AU87:AU91" si="68">SUM(AG87:AT87)</f>
        <v>1100000</v>
      </c>
      <c r="AV87" s="161"/>
      <c r="AW87" s="155"/>
      <c r="AX87" s="4"/>
      <c r="AY87" s="220">
        <v>100000</v>
      </c>
      <c r="AZ87" s="220"/>
      <c r="BA87" s="220"/>
      <c r="BB87" s="220">
        <f>SUM(AY87:BA87)</f>
        <v>100000</v>
      </c>
      <c r="BC87" s="222">
        <v>43894</v>
      </c>
      <c r="BD87" s="59">
        <v>5</v>
      </c>
      <c r="BE87" s="79" t="s">
        <v>277</v>
      </c>
      <c r="BF87" s="220">
        <v>100000</v>
      </c>
      <c r="BG87" s="220"/>
      <c r="BH87" s="220"/>
      <c r="BI87" s="220">
        <f>SUM(BF87:BH87)</f>
        <v>100000</v>
      </c>
      <c r="BJ87" s="5"/>
      <c r="BK87" s="5"/>
      <c r="BL87" s="4"/>
    </row>
    <row r="88" spans="1:64" ht="12" customHeight="1">
      <c r="A88" s="209"/>
      <c r="B88" s="209"/>
      <c r="C88" s="209"/>
      <c r="D88" s="209"/>
      <c r="E88" s="209"/>
      <c r="F88" s="209"/>
      <c r="G88" s="209"/>
      <c r="H88" s="209"/>
      <c r="I88" s="209"/>
      <c r="J88" s="320"/>
      <c r="K88" s="321">
        <f>SUM(K85:K87)</f>
        <v>12238400</v>
      </c>
      <c r="L88" s="861"/>
      <c r="M88" s="862"/>
      <c r="N88" s="862"/>
      <c r="O88" s="862"/>
      <c r="P88" s="862"/>
      <c r="Q88" s="862"/>
      <c r="R88" s="862"/>
      <c r="S88" s="862"/>
      <c r="T88" s="862"/>
      <c r="U88" s="862"/>
      <c r="V88" s="862"/>
      <c r="W88" s="862"/>
      <c r="X88" s="862"/>
      <c r="Y88" s="862"/>
      <c r="Z88" s="862"/>
      <c r="AA88" s="863"/>
      <c r="AB88" s="322"/>
      <c r="AC88" s="196">
        <f>SUM(AC85:AC87)</f>
        <v>12238400</v>
      </c>
      <c r="AD88" s="323"/>
      <c r="AE88" s="323"/>
      <c r="AF88" s="196">
        <f t="shared" si="61"/>
        <v>12238400</v>
      </c>
      <c r="AG88" s="198"/>
      <c r="AH88" s="225">
        <f t="shared" ref="AH88:AT88" si="69">+AH85+AH87</f>
        <v>100000</v>
      </c>
      <c r="AI88" s="225">
        <f t="shared" si="69"/>
        <v>100000</v>
      </c>
      <c r="AJ88" s="225">
        <f t="shared" si="69"/>
        <v>100000</v>
      </c>
      <c r="AK88" s="225">
        <f t="shared" si="69"/>
        <v>100000</v>
      </c>
      <c r="AL88" s="225">
        <f t="shared" si="69"/>
        <v>1028200</v>
      </c>
      <c r="AM88" s="225">
        <f t="shared" si="69"/>
        <v>1028200</v>
      </c>
      <c r="AN88" s="225">
        <f t="shared" si="69"/>
        <v>1028200</v>
      </c>
      <c r="AO88" s="225">
        <f t="shared" si="69"/>
        <v>1028200</v>
      </c>
      <c r="AP88" s="225">
        <f t="shared" si="69"/>
        <v>1028200</v>
      </c>
      <c r="AQ88" s="225">
        <f t="shared" si="69"/>
        <v>1028200</v>
      </c>
      <c r="AR88" s="225">
        <f t="shared" si="69"/>
        <v>5669200</v>
      </c>
      <c r="AS88" s="225">
        <f t="shared" si="69"/>
        <v>0</v>
      </c>
      <c r="AT88" s="225">
        <f t="shared" si="69"/>
        <v>0</v>
      </c>
      <c r="AU88" s="196">
        <f t="shared" si="68"/>
        <v>12238400</v>
      </c>
      <c r="AV88" s="161"/>
      <c r="AW88" s="155"/>
      <c r="AX88" s="4"/>
      <c r="AY88" s="191"/>
      <c r="AZ88" s="191"/>
      <c r="BA88" s="191"/>
      <c r="BB88" s="191"/>
      <c r="BC88" s="59"/>
      <c r="BD88" s="59"/>
      <c r="BE88" s="79"/>
      <c r="BF88" s="191"/>
      <c r="BG88" s="191"/>
      <c r="BH88" s="191"/>
      <c r="BI88" s="191"/>
      <c r="BJ88" s="5"/>
      <c r="BK88" s="5"/>
      <c r="BL88" s="4"/>
    </row>
    <row r="89" spans="1:64" ht="60" customHeight="1">
      <c r="A89" s="324">
        <v>3</v>
      </c>
      <c r="B89" s="324">
        <v>1</v>
      </c>
      <c r="C89" s="299">
        <v>2</v>
      </c>
      <c r="D89" s="299" t="s">
        <v>234</v>
      </c>
      <c r="E89" s="299" t="s">
        <v>234</v>
      </c>
      <c r="F89" s="299" t="s">
        <v>482</v>
      </c>
      <c r="G89" s="299" t="s">
        <v>297</v>
      </c>
      <c r="H89" s="325" t="s">
        <v>282</v>
      </c>
      <c r="I89" s="325">
        <v>25</v>
      </c>
      <c r="J89" s="326" t="s">
        <v>483</v>
      </c>
      <c r="K89" s="327">
        <v>30000000</v>
      </c>
      <c r="L89" s="328" t="s">
        <v>483</v>
      </c>
      <c r="M89" s="329" t="s">
        <v>270</v>
      </c>
      <c r="N89" s="79" t="s">
        <v>290</v>
      </c>
      <c r="O89" s="330" t="s">
        <v>172</v>
      </c>
      <c r="P89" s="181" t="s">
        <v>484</v>
      </c>
      <c r="Q89" s="80" t="s">
        <v>485</v>
      </c>
      <c r="R89" s="299" t="s">
        <v>376</v>
      </c>
      <c r="S89" s="331" t="s">
        <v>377</v>
      </c>
      <c r="T89" s="332" t="s">
        <v>270</v>
      </c>
      <c r="U89" s="332" t="s">
        <v>270</v>
      </c>
      <c r="V89" s="333" t="s">
        <v>195</v>
      </c>
      <c r="W89" s="334" t="s">
        <v>195</v>
      </c>
      <c r="X89" s="300">
        <v>360</v>
      </c>
      <c r="Y89" s="332">
        <v>0</v>
      </c>
      <c r="Z89" s="335" t="s">
        <v>270</v>
      </c>
      <c r="AA89" s="336" t="s">
        <v>378</v>
      </c>
      <c r="AB89" s="336"/>
      <c r="AC89" s="189">
        <f>K89</f>
        <v>30000000</v>
      </c>
      <c r="AD89" s="337"/>
      <c r="AE89" s="338"/>
      <c r="AF89" s="189">
        <f t="shared" si="61"/>
        <v>30000000</v>
      </c>
      <c r="AG89" s="221">
        <f>+AF89/12</f>
        <v>2500000</v>
      </c>
      <c r="AH89" s="221">
        <f t="shared" ref="AH89:AR89" si="70">+AG89</f>
        <v>2500000</v>
      </c>
      <c r="AI89" s="221">
        <f t="shared" si="70"/>
        <v>2500000</v>
      </c>
      <c r="AJ89" s="221">
        <f t="shared" si="70"/>
        <v>2500000</v>
      </c>
      <c r="AK89" s="221">
        <f t="shared" si="70"/>
        <v>2500000</v>
      </c>
      <c r="AL89" s="221">
        <f t="shared" si="70"/>
        <v>2500000</v>
      </c>
      <c r="AM89" s="221">
        <f t="shared" si="70"/>
        <v>2500000</v>
      </c>
      <c r="AN89" s="221">
        <f t="shared" si="70"/>
        <v>2500000</v>
      </c>
      <c r="AO89" s="221">
        <f t="shared" si="70"/>
        <v>2500000</v>
      </c>
      <c r="AP89" s="221">
        <f t="shared" si="70"/>
        <v>2500000</v>
      </c>
      <c r="AQ89" s="221">
        <f t="shared" si="70"/>
        <v>2500000</v>
      </c>
      <c r="AR89" s="221">
        <f t="shared" si="70"/>
        <v>2500000</v>
      </c>
      <c r="AS89" s="191"/>
      <c r="AT89" s="191"/>
      <c r="AU89" s="189">
        <f t="shared" si="68"/>
        <v>30000000</v>
      </c>
      <c r="AV89" s="161"/>
      <c r="AW89" s="155"/>
      <c r="AX89" s="5"/>
      <c r="AY89" s="339">
        <v>6729850</v>
      </c>
      <c r="AZ89" s="339"/>
      <c r="BA89" s="339"/>
      <c r="BB89" s="339">
        <f>SUM(AY89:BA89)</f>
        <v>6729850</v>
      </c>
      <c r="BC89" s="187" t="s">
        <v>486</v>
      </c>
      <c r="BD89" s="340" t="s">
        <v>487</v>
      </c>
      <c r="BE89" s="79" t="s">
        <v>488</v>
      </c>
      <c r="BF89" s="250">
        <v>6729850</v>
      </c>
      <c r="BG89" s="191"/>
      <c r="BH89" s="191"/>
      <c r="BI89" s="250">
        <f>SUM(BF89:BH89)</f>
        <v>6729850</v>
      </c>
      <c r="BJ89" s="5"/>
      <c r="BK89" s="5"/>
      <c r="BL89" s="5"/>
    </row>
    <row r="90" spans="1:64" ht="22.5" customHeight="1">
      <c r="A90" s="193"/>
      <c r="B90" s="193"/>
      <c r="C90" s="193"/>
      <c r="D90" s="193"/>
      <c r="E90" s="193"/>
      <c r="F90" s="193"/>
      <c r="G90" s="193"/>
      <c r="H90" s="341"/>
      <c r="I90" s="341"/>
      <c r="J90" s="342"/>
      <c r="K90" s="343">
        <f>K89</f>
        <v>30000000</v>
      </c>
      <c r="L90" s="344"/>
      <c r="M90" s="345"/>
      <c r="N90" s="194"/>
      <c r="O90" s="239"/>
      <c r="P90" s="194"/>
      <c r="Q90" s="194"/>
      <c r="R90" s="193"/>
      <c r="S90" s="231"/>
      <c r="T90" s="232"/>
      <c r="U90" s="232"/>
      <c r="V90" s="231"/>
      <c r="W90" s="233"/>
      <c r="X90" s="194"/>
      <c r="Y90" s="232"/>
      <c r="Z90" s="254"/>
      <c r="AA90" s="346"/>
      <c r="AB90" s="346"/>
      <c r="AC90" s="196">
        <f>AC89</f>
        <v>30000000</v>
      </c>
      <c r="AD90" s="211"/>
      <c r="AE90" s="224"/>
      <c r="AF90" s="196">
        <f t="shared" si="61"/>
        <v>30000000</v>
      </c>
      <c r="AG90" s="256">
        <f t="shared" ref="AG90:AR90" si="71">+AG89</f>
        <v>2500000</v>
      </c>
      <c r="AH90" s="256">
        <f t="shared" si="71"/>
        <v>2500000</v>
      </c>
      <c r="AI90" s="256">
        <f t="shared" si="71"/>
        <v>2500000</v>
      </c>
      <c r="AJ90" s="256">
        <f t="shared" si="71"/>
        <v>2500000</v>
      </c>
      <c r="AK90" s="256">
        <f t="shared" si="71"/>
        <v>2500000</v>
      </c>
      <c r="AL90" s="256">
        <f t="shared" si="71"/>
        <v>2500000</v>
      </c>
      <c r="AM90" s="256">
        <f t="shared" si="71"/>
        <v>2500000</v>
      </c>
      <c r="AN90" s="256">
        <f t="shared" si="71"/>
        <v>2500000</v>
      </c>
      <c r="AO90" s="256">
        <f t="shared" si="71"/>
        <v>2500000</v>
      </c>
      <c r="AP90" s="256">
        <f t="shared" si="71"/>
        <v>2500000</v>
      </c>
      <c r="AQ90" s="256">
        <f t="shared" si="71"/>
        <v>2500000</v>
      </c>
      <c r="AR90" s="256">
        <f t="shared" si="71"/>
        <v>2500000</v>
      </c>
      <c r="AS90" s="255"/>
      <c r="AT90" s="255"/>
      <c r="AU90" s="196">
        <f t="shared" si="68"/>
        <v>30000000</v>
      </c>
      <c r="AV90" s="161"/>
      <c r="AW90" s="155"/>
      <c r="AX90" s="4"/>
      <c r="AY90" s="339"/>
      <c r="AZ90" s="339"/>
      <c r="BA90" s="339"/>
      <c r="BB90" s="339"/>
      <c r="BC90" s="59"/>
      <c r="BD90" s="59"/>
      <c r="BE90" s="79"/>
      <c r="BF90" s="191"/>
      <c r="BG90" s="191"/>
      <c r="BH90" s="191"/>
      <c r="BI90" s="191"/>
      <c r="BJ90" s="5"/>
      <c r="BK90" s="5"/>
      <c r="BL90" s="4"/>
    </row>
    <row r="91" spans="1:64" ht="50.25" customHeight="1">
      <c r="A91" s="181">
        <v>3</v>
      </c>
      <c r="B91" s="181">
        <v>1</v>
      </c>
      <c r="C91" s="80">
        <v>2</v>
      </c>
      <c r="D91" s="80" t="s">
        <v>234</v>
      </c>
      <c r="E91" s="80" t="s">
        <v>234</v>
      </c>
      <c r="F91" s="80" t="s">
        <v>482</v>
      </c>
      <c r="G91" s="80" t="s">
        <v>297</v>
      </c>
      <c r="H91" s="80" t="s">
        <v>382</v>
      </c>
      <c r="I91" s="80">
        <v>25</v>
      </c>
      <c r="J91" s="347" t="s">
        <v>489</v>
      </c>
      <c r="K91" s="214">
        <v>2500000</v>
      </c>
      <c r="L91" s="347" t="s">
        <v>489</v>
      </c>
      <c r="M91" s="109" t="s">
        <v>270</v>
      </c>
      <c r="N91" s="79" t="s">
        <v>290</v>
      </c>
      <c r="O91" s="184" t="s">
        <v>172</v>
      </c>
      <c r="P91" s="181" t="s">
        <v>490</v>
      </c>
      <c r="Q91" s="80" t="s">
        <v>491</v>
      </c>
      <c r="R91" s="80" t="s">
        <v>376</v>
      </c>
      <c r="S91" s="235" t="s">
        <v>377</v>
      </c>
      <c r="T91" s="186" t="s">
        <v>270</v>
      </c>
      <c r="U91" s="186" t="s">
        <v>270</v>
      </c>
      <c r="V91" s="202" t="s">
        <v>195</v>
      </c>
      <c r="W91" s="219" t="s">
        <v>195</v>
      </c>
      <c r="X91" s="79">
        <v>360</v>
      </c>
      <c r="Y91" s="186">
        <v>0</v>
      </c>
      <c r="Z91" s="63" t="s">
        <v>270</v>
      </c>
      <c r="AA91" s="348" t="s">
        <v>378</v>
      </c>
      <c r="AB91" s="348"/>
      <c r="AC91" s="189">
        <f>K91</f>
        <v>2500000</v>
      </c>
      <c r="AD91" s="236"/>
      <c r="AE91" s="237"/>
      <c r="AF91" s="189">
        <f t="shared" si="61"/>
        <v>2500000</v>
      </c>
      <c r="AG91" s="349">
        <f>+AF91/6</f>
        <v>416666.66666666669</v>
      </c>
      <c r="AH91" s="349"/>
      <c r="AI91" s="349">
        <f>+AG91</f>
        <v>416666.66666666669</v>
      </c>
      <c r="AJ91" s="349"/>
      <c r="AK91" s="349">
        <f>+AI91</f>
        <v>416666.66666666669</v>
      </c>
      <c r="AL91" s="349"/>
      <c r="AM91" s="349">
        <f>+AK91</f>
        <v>416666.66666666669</v>
      </c>
      <c r="AN91" s="349"/>
      <c r="AO91" s="349">
        <f>+AM91</f>
        <v>416666.66666666669</v>
      </c>
      <c r="AP91" s="349"/>
      <c r="AQ91" s="349">
        <f>+AO91</f>
        <v>416666.66666666669</v>
      </c>
      <c r="AR91" s="349"/>
      <c r="AS91" s="123"/>
      <c r="AT91" s="123"/>
      <c r="AU91" s="189">
        <f t="shared" si="68"/>
        <v>2500000</v>
      </c>
      <c r="AV91" s="161"/>
      <c r="AW91" s="155"/>
      <c r="AX91" s="4"/>
      <c r="AY91" s="339">
        <v>91070</v>
      </c>
      <c r="AZ91" s="339"/>
      <c r="BA91" s="339"/>
      <c r="BB91" s="339">
        <f>SUM(AY91:BA91)</f>
        <v>91070</v>
      </c>
      <c r="BC91" s="222">
        <v>43868</v>
      </c>
      <c r="BD91" s="80" t="s">
        <v>492</v>
      </c>
      <c r="BE91" s="79" t="s">
        <v>493</v>
      </c>
      <c r="BF91" s="250">
        <v>91070</v>
      </c>
      <c r="BG91" s="191"/>
      <c r="BH91" s="191"/>
      <c r="BI91" s="250">
        <f>SUM(BF91:BH91)</f>
        <v>91070</v>
      </c>
      <c r="BJ91" s="5"/>
      <c r="BK91" s="5"/>
      <c r="BL91" s="4"/>
    </row>
    <row r="92" spans="1:64" ht="25.5" customHeight="1">
      <c r="A92" s="193"/>
      <c r="B92" s="193"/>
      <c r="C92" s="193"/>
      <c r="D92" s="193"/>
      <c r="E92" s="193"/>
      <c r="F92" s="193"/>
      <c r="G92" s="193"/>
      <c r="H92" s="193"/>
      <c r="I92" s="193"/>
      <c r="J92" s="344"/>
      <c r="K92" s="343">
        <f>K91</f>
        <v>2500000</v>
      </c>
      <c r="L92" s="344"/>
      <c r="M92" s="345"/>
      <c r="N92" s="194"/>
      <c r="O92" s="239"/>
      <c r="P92" s="194"/>
      <c r="Q92" s="194"/>
      <c r="R92" s="193"/>
      <c r="S92" s="231"/>
      <c r="T92" s="232"/>
      <c r="U92" s="232"/>
      <c r="V92" s="231"/>
      <c r="W92" s="233"/>
      <c r="X92" s="194"/>
      <c r="Y92" s="232"/>
      <c r="Z92" s="254"/>
      <c r="AA92" s="346"/>
      <c r="AB92" s="346"/>
      <c r="AC92" s="196">
        <f>AC91</f>
        <v>2500000</v>
      </c>
      <c r="AD92" s="211"/>
      <c r="AE92" s="224"/>
      <c r="AF92" s="196">
        <f t="shared" si="61"/>
        <v>2500000</v>
      </c>
      <c r="AG92" s="225">
        <f t="shared" ref="AG92:AU92" si="72">+AG91</f>
        <v>416666.66666666669</v>
      </c>
      <c r="AH92" s="225">
        <f t="shared" si="72"/>
        <v>0</v>
      </c>
      <c r="AI92" s="225">
        <f t="shared" si="72"/>
        <v>416666.66666666669</v>
      </c>
      <c r="AJ92" s="225">
        <f t="shared" si="72"/>
        <v>0</v>
      </c>
      <c r="AK92" s="225">
        <f t="shared" si="72"/>
        <v>416666.66666666669</v>
      </c>
      <c r="AL92" s="225">
        <f t="shared" si="72"/>
        <v>0</v>
      </c>
      <c r="AM92" s="225">
        <f t="shared" si="72"/>
        <v>416666.66666666669</v>
      </c>
      <c r="AN92" s="225">
        <f t="shared" si="72"/>
        <v>0</v>
      </c>
      <c r="AO92" s="225">
        <f t="shared" si="72"/>
        <v>416666.66666666669</v>
      </c>
      <c r="AP92" s="225">
        <f t="shared" si="72"/>
        <v>0</v>
      </c>
      <c r="AQ92" s="225">
        <f t="shared" si="72"/>
        <v>416666.66666666669</v>
      </c>
      <c r="AR92" s="225">
        <f t="shared" si="72"/>
        <v>0</v>
      </c>
      <c r="AS92" s="225">
        <f t="shared" si="72"/>
        <v>0</v>
      </c>
      <c r="AT92" s="225">
        <f t="shared" si="72"/>
        <v>0</v>
      </c>
      <c r="AU92" s="196">
        <f t="shared" si="72"/>
        <v>2500000</v>
      </c>
      <c r="AV92" s="161"/>
      <c r="AW92" s="155"/>
      <c r="AX92" s="4"/>
      <c r="AY92" s="339"/>
      <c r="AZ92" s="339"/>
      <c r="BA92" s="339"/>
      <c r="BB92" s="339"/>
      <c r="BC92" s="59"/>
      <c r="BD92" s="59"/>
      <c r="BE92" s="79"/>
      <c r="BF92" s="191"/>
      <c r="BG92" s="191"/>
      <c r="BH92" s="191"/>
      <c r="BI92" s="191"/>
      <c r="BJ92" s="5"/>
      <c r="BK92" s="5"/>
      <c r="BL92" s="4"/>
    </row>
    <row r="93" spans="1:64" ht="66" customHeight="1">
      <c r="A93" s="181">
        <v>3</v>
      </c>
      <c r="B93" s="181">
        <v>1</v>
      </c>
      <c r="C93" s="80">
        <v>2</v>
      </c>
      <c r="D93" s="80" t="s">
        <v>234</v>
      </c>
      <c r="E93" s="80" t="s">
        <v>234</v>
      </c>
      <c r="F93" s="80" t="s">
        <v>482</v>
      </c>
      <c r="G93" s="80" t="s">
        <v>297</v>
      </c>
      <c r="H93" s="80" t="s">
        <v>320</v>
      </c>
      <c r="I93" s="80">
        <v>25</v>
      </c>
      <c r="J93" s="292" t="s">
        <v>494</v>
      </c>
      <c r="K93" s="214">
        <v>3700000</v>
      </c>
      <c r="L93" s="347" t="s">
        <v>494</v>
      </c>
      <c r="M93" s="109" t="s">
        <v>270</v>
      </c>
      <c r="N93" s="79" t="s">
        <v>290</v>
      </c>
      <c r="O93" s="184" t="s">
        <v>172</v>
      </c>
      <c r="P93" s="181" t="s">
        <v>484</v>
      </c>
      <c r="Q93" s="80" t="s">
        <v>485</v>
      </c>
      <c r="R93" s="80" t="s">
        <v>376</v>
      </c>
      <c r="S93" s="235" t="s">
        <v>377</v>
      </c>
      <c r="T93" s="186" t="s">
        <v>270</v>
      </c>
      <c r="U93" s="186" t="s">
        <v>270</v>
      </c>
      <c r="V93" s="202" t="s">
        <v>195</v>
      </c>
      <c r="W93" s="219" t="s">
        <v>195</v>
      </c>
      <c r="X93" s="79">
        <v>360</v>
      </c>
      <c r="Y93" s="186">
        <v>0</v>
      </c>
      <c r="Z93" s="63" t="s">
        <v>270</v>
      </c>
      <c r="AA93" s="348" t="s">
        <v>378</v>
      </c>
      <c r="AB93" s="348"/>
      <c r="AC93" s="189">
        <f>K93</f>
        <v>3700000</v>
      </c>
      <c r="AD93" s="236"/>
      <c r="AE93" s="237"/>
      <c r="AF93" s="189">
        <f t="shared" si="61"/>
        <v>3700000</v>
      </c>
      <c r="AG93" s="221">
        <f>+AF93/6</f>
        <v>616666.66666666663</v>
      </c>
      <c r="AH93" s="221"/>
      <c r="AI93" s="221">
        <f>+AG93</f>
        <v>616666.66666666663</v>
      </c>
      <c r="AJ93" s="221"/>
      <c r="AK93" s="221">
        <f>+AI93</f>
        <v>616666.66666666663</v>
      </c>
      <c r="AL93" s="221"/>
      <c r="AM93" s="221">
        <f>+AK93</f>
        <v>616666.66666666663</v>
      </c>
      <c r="AN93" s="221"/>
      <c r="AO93" s="221">
        <f>+AM93</f>
        <v>616666.66666666663</v>
      </c>
      <c r="AP93" s="221"/>
      <c r="AQ93" s="221">
        <f>+AO93</f>
        <v>616666.66666666663</v>
      </c>
      <c r="AR93" s="221"/>
      <c r="AS93" s="221"/>
      <c r="AT93" s="221"/>
      <c r="AU93" s="189">
        <f>SUM(AG93:AT93)</f>
        <v>3699999.9999999995</v>
      </c>
      <c r="AV93" s="161"/>
      <c r="AW93" s="155"/>
      <c r="AX93" s="4"/>
      <c r="AY93" s="339">
        <v>149320</v>
      </c>
      <c r="AZ93" s="339"/>
      <c r="BA93" s="339"/>
      <c r="BB93" s="339">
        <f>SUM(AY93:BA93)</f>
        <v>149320</v>
      </c>
      <c r="BC93" s="80" t="s">
        <v>495</v>
      </c>
      <c r="BD93" s="80" t="s">
        <v>496</v>
      </c>
      <c r="BE93" s="79" t="s">
        <v>497</v>
      </c>
      <c r="BF93" s="250">
        <v>149320</v>
      </c>
      <c r="BG93" s="191"/>
      <c r="BH93" s="191"/>
      <c r="BI93" s="250">
        <f>SUM(BF93:BH93)</f>
        <v>149320</v>
      </c>
      <c r="BJ93" s="5"/>
      <c r="BK93" s="5"/>
      <c r="BL93" s="4"/>
    </row>
    <row r="94" spans="1:64" ht="30.75" customHeight="1">
      <c r="A94" s="193"/>
      <c r="B94" s="193"/>
      <c r="C94" s="193"/>
      <c r="D94" s="193"/>
      <c r="E94" s="193"/>
      <c r="F94" s="193"/>
      <c r="G94" s="193"/>
      <c r="H94" s="193"/>
      <c r="I94" s="193"/>
      <c r="J94" s="342"/>
      <c r="K94" s="343">
        <f>K93</f>
        <v>3700000</v>
      </c>
      <c r="L94" s="344"/>
      <c r="M94" s="345"/>
      <c r="N94" s="194"/>
      <c r="O94" s="239"/>
      <c r="P94" s="244"/>
      <c r="Q94" s="244"/>
      <c r="R94" s="193"/>
      <c r="S94" s="231"/>
      <c r="T94" s="232"/>
      <c r="U94" s="232"/>
      <c r="V94" s="231"/>
      <c r="W94" s="233"/>
      <c r="X94" s="194"/>
      <c r="Y94" s="232"/>
      <c r="Z94" s="254"/>
      <c r="AA94" s="346"/>
      <c r="AB94" s="346"/>
      <c r="AC94" s="196">
        <f>AC93</f>
        <v>3700000</v>
      </c>
      <c r="AD94" s="211"/>
      <c r="AE94" s="224"/>
      <c r="AF94" s="196">
        <f t="shared" si="61"/>
        <v>3700000</v>
      </c>
      <c r="AG94" s="350">
        <f t="shared" ref="AG94:AU94" si="73">+AG93</f>
        <v>616666.66666666663</v>
      </c>
      <c r="AH94" s="350">
        <f t="shared" si="73"/>
        <v>0</v>
      </c>
      <c r="AI94" s="350">
        <f t="shared" si="73"/>
        <v>616666.66666666663</v>
      </c>
      <c r="AJ94" s="350">
        <f t="shared" si="73"/>
        <v>0</v>
      </c>
      <c r="AK94" s="350">
        <f t="shared" si="73"/>
        <v>616666.66666666663</v>
      </c>
      <c r="AL94" s="350">
        <f t="shared" si="73"/>
        <v>0</v>
      </c>
      <c r="AM94" s="350">
        <f t="shared" si="73"/>
        <v>616666.66666666663</v>
      </c>
      <c r="AN94" s="350">
        <f t="shared" si="73"/>
        <v>0</v>
      </c>
      <c r="AO94" s="350">
        <f t="shared" si="73"/>
        <v>616666.66666666663</v>
      </c>
      <c r="AP94" s="350">
        <f t="shared" si="73"/>
        <v>0</v>
      </c>
      <c r="AQ94" s="350">
        <f t="shared" si="73"/>
        <v>616666.66666666663</v>
      </c>
      <c r="AR94" s="350">
        <f t="shared" si="73"/>
        <v>0</v>
      </c>
      <c r="AS94" s="350">
        <f t="shared" si="73"/>
        <v>0</v>
      </c>
      <c r="AT94" s="350">
        <f t="shared" si="73"/>
        <v>0</v>
      </c>
      <c r="AU94" s="196">
        <f t="shared" si="73"/>
        <v>3699999.9999999995</v>
      </c>
      <c r="AV94" s="161"/>
      <c r="AW94" s="155"/>
      <c r="AX94" s="4"/>
      <c r="AY94" s="191"/>
      <c r="AZ94" s="191"/>
      <c r="BA94" s="191"/>
      <c r="BB94" s="191"/>
      <c r="BC94" s="59"/>
      <c r="BD94" s="59"/>
      <c r="BE94" s="79"/>
      <c r="BF94" s="191"/>
      <c r="BG94" s="191"/>
      <c r="BH94" s="191"/>
      <c r="BI94" s="191"/>
      <c r="BJ94" s="5"/>
      <c r="BK94" s="5"/>
      <c r="BL94" s="4"/>
    </row>
    <row r="95" spans="1:64" ht="12" customHeight="1">
      <c r="A95" s="181">
        <v>3</v>
      </c>
      <c r="B95" s="181">
        <v>1</v>
      </c>
      <c r="C95" s="181">
        <v>2</v>
      </c>
      <c r="D95" s="181" t="s">
        <v>234</v>
      </c>
      <c r="E95" s="181" t="s">
        <v>234</v>
      </c>
      <c r="F95" s="181" t="s">
        <v>498</v>
      </c>
      <c r="G95" s="59"/>
      <c r="H95" s="181"/>
      <c r="I95" s="181">
        <v>35</v>
      </c>
      <c r="J95" s="283" t="s">
        <v>499</v>
      </c>
      <c r="K95" s="301">
        <v>22467500</v>
      </c>
      <c r="L95" s="200" t="s">
        <v>500</v>
      </c>
      <c r="M95" s="351" t="s">
        <v>501</v>
      </c>
      <c r="N95" s="80" t="s">
        <v>240</v>
      </c>
      <c r="O95" s="226" t="s">
        <v>241</v>
      </c>
      <c r="P95" s="59">
        <v>10106</v>
      </c>
      <c r="Q95" s="80" t="s">
        <v>242</v>
      </c>
      <c r="R95" s="59" t="s">
        <v>502</v>
      </c>
      <c r="S95" s="235" t="s">
        <v>503</v>
      </c>
      <c r="T95" s="235" t="s">
        <v>245</v>
      </c>
      <c r="U95" s="235" t="s">
        <v>125</v>
      </c>
      <c r="V95" s="235" t="s">
        <v>58</v>
      </c>
      <c r="W95" s="188" t="s">
        <v>59</v>
      </c>
      <c r="X95" s="188">
        <v>1</v>
      </c>
      <c r="Y95" s="186">
        <v>1</v>
      </c>
      <c r="Z95" s="181" t="s">
        <v>246</v>
      </c>
      <c r="AA95" s="181" t="s">
        <v>100</v>
      </c>
      <c r="AB95" s="181"/>
      <c r="AC95" s="189">
        <f t="shared" ref="AC95:AC96" si="74">K95</f>
        <v>22467500</v>
      </c>
      <c r="AD95" s="236"/>
      <c r="AE95" s="237"/>
      <c r="AF95" s="189">
        <f t="shared" si="61"/>
        <v>22467500</v>
      </c>
      <c r="AG95" s="123"/>
      <c r="AH95" s="123"/>
      <c r="AI95" s="123"/>
      <c r="AJ95" s="123"/>
      <c r="AK95" s="123"/>
      <c r="AL95" s="123"/>
      <c r="AM95" s="123"/>
      <c r="AN95" s="123"/>
      <c r="AO95" s="123"/>
      <c r="AP95" s="123"/>
      <c r="AQ95" s="123"/>
      <c r="AR95" s="46">
        <f>+AF95</f>
        <v>22467500</v>
      </c>
      <c r="AS95" s="123"/>
      <c r="AT95" s="123"/>
      <c r="AU95" s="189">
        <f>SUM(AR95:AT95)</f>
        <v>22467500</v>
      </c>
      <c r="AV95" s="161"/>
      <c r="AW95" s="155"/>
      <c r="AX95" s="4"/>
      <c r="AY95" s="191"/>
      <c r="AZ95" s="191"/>
      <c r="BA95" s="191"/>
      <c r="BB95" s="191"/>
      <c r="BC95" s="59"/>
      <c r="BD95" s="59"/>
      <c r="BE95" s="79"/>
      <c r="BF95" s="191"/>
      <c r="BG95" s="191"/>
      <c r="BH95" s="191"/>
      <c r="BI95" s="191"/>
      <c r="BJ95" s="5"/>
      <c r="BK95" s="5"/>
      <c r="BL95" s="4"/>
    </row>
    <row r="96" spans="1:64" ht="34.5" customHeight="1">
      <c r="A96" s="181">
        <v>3</v>
      </c>
      <c r="B96" s="181">
        <v>1</v>
      </c>
      <c r="C96" s="181">
        <v>2</v>
      </c>
      <c r="D96" s="181" t="s">
        <v>234</v>
      </c>
      <c r="E96" s="181" t="s">
        <v>234</v>
      </c>
      <c r="F96" s="181" t="s">
        <v>498</v>
      </c>
      <c r="G96" s="185"/>
      <c r="H96" s="181"/>
      <c r="I96" s="181">
        <v>36</v>
      </c>
      <c r="J96" s="207" t="s">
        <v>499</v>
      </c>
      <c r="K96" s="352">
        <v>5434000</v>
      </c>
      <c r="L96" s="200" t="s">
        <v>504</v>
      </c>
      <c r="M96" s="351" t="s">
        <v>270</v>
      </c>
      <c r="N96" s="181" t="s">
        <v>240</v>
      </c>
      <c r="O96" s="184" t="s">
        <v>241</v>
      </c>
      <c r="P96" s="185">
        <v>10106</v>
      </c>
      <c r="Q96" s="181" t="s">
        <v>242</v>
      </c>
      <c r="R96" s="185" t="s">
        <v>502</v>
      </c>
      <c r="S96" s="235" t="s">
        <v>503</v>
      </c>
      <c r="T96" s="186" t="s">
        <v>270</v>
      </c>
      <c r="U96" s="186" t="s">
        <v>270</v>
      </c>
      <c r="V96" s="235" t="s">
        <v>59</v>
      </c>
      <c r="W96" s="235" t="s">
        <v>59</v>
      </c>
      <c r="X96" s="188" t="s">
        <v>270</v>
      </c>
      <c r="Y96" s="186" t="s">
        <v>270</v>
      </c>
      <c r="Z96" s="353" t="s">
        <v>411</v>
      </c>
      <c r="AA96" s="354" t="s">
        <v>270</v>
      </c>
      <c r="AB96" s="354"/>
      <c r="AC96" s="189">
        <f t="shared" si="74"/>
        <v>5434000</v>
      </c>
      <c r="AD96" s="236"/>
      <c r="AE96" s="237"/>
      <c r="AF96" s="189">
        <f t="shared" si="61"/>
        <v>5434000</v>
      </c>
      <c r="AG96" s="203"/>
      <c r="AH96" s="203"/>
      <c r="AI96" s="203"/>
      <c r="AJ96" s="203"/>
      <c r="AK96" s="203"/>
      <c r="AL96" s="203"/>
      <c r="AM96" s="203"/>
      <c r="AN96" s="203"/>
      <c r="AO96" s="203"/>
      <c r="AP96" s="204">
        <f>+AF96</f>
        <v>5434000</v>
      </c>
      <c r="AQ96" s="203"/>
      <c r="AR96" s="203"/>
      <c r="AS96" s="203"/>
      <c r="AT96" s="203"/>
      <c r="AU96" s="189">
        <f>SUM(AG96:AT96)</f>
        <v>5434000</v>
      </c>
      <c r="AV96" s="355"/>
      <c r="AW96" s="356"/>
      <c r="AX96" s="205"/>
      <c r="AY96" s="206"/>
      <c r="AZ96" s="206"/>
      <c r="BA96" s="206"/>
      <c r="BB96" s="206"/>
      <c r="BC96" s="185"/>
      <c r="BD96" s="185"/>
      <c r="BE96" s="207"/>
      <c r="BF96" s="206"/>
      <c r="BG96" s="206"/>
      <c r="BH96" s="206"/>
      <c r="BI96" s="206"/>
      <c r="BJ96" s="208"/>
      <c r="BK96" s="208"/>
      <c r="BL96" s="205"/>
    </row>
    <row r="97" spans="1:64" ht="12" customHeight="1">
      <c r="A97" s="192"/>
      <c r="B97" s="192"/>
      <c r="C97" s="192"/>
      <c r="D97" s="192"/>
      <c r="E97" s="192"/>
      <c r="F97" s="192"/>
      <c r="G97" s="192"/>
      <c r="H97" s="193"/>
      <c r="I97" s="193"/>
      <c r="J97" s="316"/>
      <c r="K97" s="195">
        <f>SUM(K95:K96)</f>
        <v>27901500</v>
      </c>
      <c r="L97" s="861" t="s">
        <v>48</v>
      </c>
      <c r="M97" s="862"/>
      <c r="N97" s="862"/>
      <c r="O97" s="862"/>
      <c r="P97" s="862"/>
      <c r="Q97" s="862"/>
      <c r="R97" s="862"/>
      <c r="S97" s="862"/>
      <c r="T97" s="862"/>
      <c r="U97" s="862"/>
      <c r="V97" s="862"/>
      <c r="W97" s="862"/>
      <c r="X97" s="862"/>
      <c r="Y97" s="862"/>
      <c r="Z97" s="862"/>
      <c r="AA97" s="864"/>
      <c r="AB97" s="357"/>
      <c r="AC97" s="196">
        <f t="shared" ref="AC97:AE97" si="75">SUM(AC95:AC96)</f>
        <v>27901500</v>
      </c>
      <c r="AD97" s="197">
        <f t="shared" si="75"/>
        <v>0</v>
      </c>
      <c r="AE97" s="247">
        <f t="shared" si="75"/>
        <v>0</v>
      </c>
      <c r="AF97" s="196">
        <f t="shared" si="61"/>
        <v>27901500</v>
      </c>
      <c r="AG97" s="225">
        <f t="shared" ref="AG97:AU97" si="76">+AG95+AG96</f>
        <v>0</v>
      </c>
      <c r="AH97" s="225">
        <f t="shared" si="76"/>
        <v>0</v>
      </c>
      <c r="AI97" s="225">
        <f t="shared" si="76"/>
        <v>0</v>
      </c>
      <c r="AJ97" s="225">
        <f t="shared" si="76"/>
        <v>0</v>
      </c>
      <c r="AK97" s="225">
        <f t="shared" si="76"/>
        <v>0</v>
      </c>
      <c r="AL97" s="225">
        <f t="shared" si="76"/>
        <v>0</v>
      </c>
      <c r="AM97" s="225">
        <f t="shared" si="76"/>
        <v>0</v>
      </c>
      <c r="AN97" s="225">
        <f t="shared" si="76"/>
        <v>0</v>
      </c>
      <c r="AO97" s="225">
        <f t="shared" si="76"/>
        <v>0</v>
      </c>
      <c r="AP97" s="225">
        <f t="shared" si="76"/>
        <v>5434000</v>
      </c>
      <c r="AQ97" s="225">
        <f t="shared" si="76"/>
        <v>0</v>
      </c>
      <c r="AR97" s="225">
        <f t="shared" si="76"/>
        <v>22467500</v>
      </c>
      <c r="AS97" s="225">
        <f t="shared" si="76"/>
        <v>0</v>
      </c>
      <c r="AT97" s="225">
        <f t="shared" si="76"/>
        <v>0</v>
      </c>
      <c r="AU97" s="196">
        <f t="shared" si="76"/>
        <v>27901500</v>
      </c>
      <c r="AV97" s="161"/>
      <c r="AW97" s="155"/>
      <c r="AX97" s="4"/>
      <c r="AY97" s="191"/>
      <c r="AZ97" s="191"/>
      <c r="BA97" s="191"/>
      <c r="BB97" s="191"/>
      <c r="BC97" s="59"/>
      <c r="BD97" s="59"/>
      <c r="BE97" s="79"/>
      <c r="BF97" s="191"/>
      <c r="BG97" s="191"/>
      <c r="BH97" s="191"/>
      <c r="BI97" s="191"/>
      <c r="BJ97" s="5"/>
      <c r="BK97" s="5"/>
      <c r="BL97" s="4"/>
    </row>
    <row r="98" spans="1:64" ht="43.5" customHeight="1">
      <c r="A98" s="80">
        <v>3</v>
      </c>
      <c r="B98" s="80">
        <v>1</v>
      </c>
      <c r="C98" s="80">
        <v>2</v>
      </c>
      <c r="D98" s="80" t="s">
        <v>234</v>
      </c>
      <c r="E98" s="80" t="s">
        <v>234</v>
      </c>
      <c r="F98" s="80">
        <v>20</v>
      </c>
      <c r="G98" s="59">
        <v>20</v>
      </c>
      <c r="H98" s="80"/>
      <c r="I98" s="80">
        <v>35</v>
      </c>
      <c r="J98" s="79" t="s">
        <v>505</v>
      </c>
      <c r="K98" s="301">
        <v>14350000</v>
      </c>
      <c r="L98" s="857" t="s">
        <v>506</v>
      </c>
      <c r="M98" s="80" t="s">
        <v>507</v>
      </c>
      <c r="N98" s="857" t="s">
        <v>240</v>
      </c>
      <c r="O98" s="312" t="s">
        <v>241</v>
      </c>
      <c r="P98" s="59">
        <v>10106</v>
      </c>
      <c r="Q98" s="80" t="s">
        <v>242</v>
      </c>
      <c r="R98" s="59" t="s">
        <v>502</v>
      </c>
      <c r="S98" s="202" t="s">
        <v>503</v>
      </c>
      <c r="T98" s="61" t="s">
        <v>97</v>
      </c>
      <c r="U98" s="202" t="s">
        <v>112</v>
      </c>
      <c r="V98" s="865" t="s">
        <v>294</v>
      </c>
      <c r="W98" s="865" t="s">
        <v>53</v>
      </c>
      <c r="X98" s="219">
        <v>7</v>
      </c>
      <c r="Y98" s="61">
        <v>1</v>
      </c>
      <c r="Z98" s="857" t="s">
        <v>84</v>
      </c>
      <c r="AA98" s="857" t="s">
        <v>85</v>
      </c>
      <c r="AB98" s="857" t="s">
        <v>508</v>
      </c>
      <c r="AC98" s="358">
        <f>K98</f>
        <v>14350000</v>
      </c>
      <c r="AD98" s="285"/>
      <c r="AE98" s="286"/>
      <c r="AF98" s="220">
        <f t="shared" si="61"/>
        <v>14350000</v>
      </c>
      <c r="AG98" s="123"/>
      <c r="AH98" s="123"/>
      <c r="AI98" s="123"/>
      <c r="AJ98" s="123"/>
      <c r="AK98" s="46">
        <f>+AF98*0.2</f>
        <v>2870000</v>
      </c>
      <c r="AL98" s="46">
        <f t="shared" ref="AL98:AO98" si="77">+AK98</f>
        <v>2870000</v>
      </c>
      <c r="AM98" s="46">
        <f t="shared" si="77"/>
        <v>2870000</v>
      </c>
      <c r="AN98" s="46">
        <f t="shared" si="77"/>
        <v>2870000</v>
      </c>
      <c r="AO98" s="46">
        <f t="shared" si="77"/>
        <v>2870000</v>
      </c>
      <c r="AP98" s="123"/>
      <c r="AQ98" s="123"/>
      <c r="AR98" s="123"/>
      <c r="AS98" s="123"/>
      <c r="AT98" s="123"/>
      <c r="AU98" s="220">
        <f t="shared" ref="AU98:AU100" si="78">SUM(AG98:AT98)</f>
        <v>14350000</v>
      </c>
      <c r="AV98" s="161"/>
      <c r="AW98" s="155"/>
      <c r="AX98" s="4"/>
      <c r="AY98" s="191"/>
      <c r="AZ98" s="191"/>
      <c r="BA98" s="191"/>
      <c r="BB98" s="191"/>
      <c r="BC98" s="59"/>
      <c r="BD98" s="59"/>
      <c r="BE98" s="79"/>
      <c r="BF98" s="191"/>
      <c r="BG98" s="191"/>
      <c r="BH98" s="191"/>
      <c r="BI98" s="191"/>
      <c r="BJ98" s="5"/>
      <c r="BK98" s="5"/>
      <c r="BL98" s="4"/>
    </row>
    <row r="99" spans="1:64" ht="43.5" customHeight="1">
      <c r="A99" s="181">
        <v>3</v>
      </c>
      <c r="B99" s="181">
        <v>1</v>
      </c>
      <c r="C99" s="181">
        <v>2</v>
      </c>
      <c r="D99" s="181" t="s">
        <v>234</v>
      </c>
      <c r="E99" s="181" t="s">
        <v>234</v>
      </c>
      <c r="F99" s="181" t="s">
        <v>498</v>
      </c>
      <c r="G99" s="59"/>
      <c r="H99" s="181"/>
      <c r="I99" s="181">
        <v>35</v>
      </c>
      <c r="J99" s="79" t="s">
        <v>509</v>
      </c>
      <c r="K99" s="301">
        <f>8882500+35000</f>
        <v>8917500</v>
      </c>
      <c r="L99" s="858"/>
      <c r="M99" s="80" t="s">
        <v>510</v>
      </c>
      <c r="N99" s="858"/>
      <c r="O99" s="312" t="s">
        <v>241</v>
      </c>
      <c r="P99" s="59">
        <v>10106</v>
      </c>
      <c r="Q99" s="80" t="s">
        <v>242</v>
      </c>
      <c r="R99" s="185" t="s">
        <v>502</v>
      </c>
      <c r="S99" s="235" t="s">
        <v>503</v>
      </c>
      <c r="T99" s="186" t="s">
        <v>97</v>
      </c>
      <c r="U99" s="235" t="s">
        <v>112</v>
      </c>
      <c r="V99" s="858"/>
      <c r="W99" s="858"/>
      <c r="X99" s="219">
        <v>7</v>
      </c>
      <c r="Y99" s="61">
        <v>1</v>
      </c>
      <c r="Z99" s="858"/>
      <c r="AA99" s="858"/>
      <c r="AB99" s="858"/>
      <c r="AC99" s="358">
        <f t="shared" ref="AC99:AC100" si="79">+K99</f>
        <v>8917500</v>
      </c>
      <c r="AD99" s="236"/>
      <c r="AE99" s="237"/>
      <c r="AF99" s="189">
        <f t="shared" si="61"/>
        <v>8917500</v>
      </c>
      <c r="AG99" s="123"/>
      <c r="AH99" s="123"/>
      <c r="AI99" s="123"/>
      <c r="AJ99" s="123"/>
      <c r="AK99" s="46">
        <f>+AF99</f>
        <v>8917500</v>
      </c>
      <c r="AL99" s="123"/>
      <c r="AM99" s="123"/>
      <c r="AN99" s="123"/>
      <c r="AO99" s="123"/>
      <c r="AP99" s="123"/>
      <c r="AQ99" s="123"/>
      <c r="AR99" s="123"/>
      <c r="AS99" s="123"/>
      <c r="AT99" s="123"/>
      <c r="AU99" s="189">
        <f t="shared" si="78"/>
        <v>8917500</v>
      </c>
      <c r="AV99" s="161"/>
      <c r="AW99" s="155"/>
      <c r="AX99" s="4"/>
      <c r="AY99" s="191"/>
      <c r="AZ99" s="191"/>
      <c r="BA99" s="191"/>
      <c r="BB99" s="191"/>
      <c r="BC99" s="59"/>
      <c r="BD99" s="59"/>
      <c r="BE99" s="79"/>
      <c r="BF99" s="191"/>
      <c r="BG99" s="191"/>
      <c r="BH99" s="191"/>
      <c r="BI99" s="191"/>
      <c r="BJ99" s="5"/>
      <c r="BK99" s="5"/>
      <c r="BL99" s="4"/>
    </row>
    <row r="100" spans="1:64" ht="43.5" customHeight="1">
      <c r="A100" s="181">
        <v>3</v>
      </c>
      <c r="B100" s="181">
        <v>1</v>
      </c>
      <c r="C100" s="181">
        <v>2</v>
      </c>
      <c r="D100" s="181" t="s">
        <v>234</v>
      </c>
      <c r="E100" s="181" t="s">
        <v>234</v>
      </c>
      <c r="F100" s="181" t="s">
        <v>511</v>
      </c>
      <c r="G100" s="185"/>
      <c r="H100" s="181"/>
      <c r="I100" s="181">
        <v>35</v>
      </c>
      <c r="J100" s="79" t="s">
        <v>512</v>
      </c>
      <c r="K100" s="301">
        <v>4812000</v>
      </c>
      <c r="L100" s="838"/>
      <c r="M100" s="80">
        <v>93141808</v>
      </c>
      <c r="N100" s="838"/>
      <c r="O100" s="312" t="s">
        <v>241</v>
      </c>
      <c r="P100" s="59">
        <v>10106</v>
      </c>
      <c r="Q100" s="80" t="s">
        <v>242</v>
      </c>
      <c r="R100" s="185" t="s">
        <v>502</v>
      </c>
      <c r="S100" s="235" t="s">
        <v>503</v>
      </c>
      <c r="T100" s="186" t="s">
        <v>97</v>
      </c>
      <c r="U100" s="235" t="s">
        <v>112</v>
      </c>
      <c r="V100" s="838"/>
      <c r="W100" s="838"/>
      <c r="X100" s="219">
        <v>7</v>
      </c>
      <c r="Y100" s="61">
        <v>1</v>
      </c>
      <c r="Z100" s="838"/>
      <c r="AA100" s="838"/>
      <c r="AB100" s="838"/>
      <c r="AC100" s="358">
        <f t="shared" si="79"/>
        <v>4812000</v>
      </c>
      <c r="AD100" s="236"/>
      <c r="AE100" s="237"/>
      <c r="AF100" s="189">
        <f t="shared" si="61"/>
        <v>4812000</v>
      </c>
      <c r="AG100" s="123"/>
      <c r="AH100" s="123"/>
      <c r="AI100" s="123"/>
      <c r="AJ100" s="123"/>
      <c r="AK100" s="262"/>
      <c r="AL100" s="123"/>
      <c r="AM100" s="46">
        <f>+AF100</f>
        <v>4812000</v>
      </c>
      <c r="AN100" s="123"/>
      <c r="AO100" s="123"/>
      <c r="AP100" s="123"/>
      <c r="AQ100" s="123"/>
      <c r="AR100" s="123"/>
      <c r="AS100" s="123"/>
      <c r="AT100" s="123"/>
      <c r="AU100" s="189">
        <f t="shared" si="78"/>
        <v>4812000</v>
      </c>
      <c r="AV100" s="161"/>
      <c r="AW100" s="155"/>
      <c r="AX100" s="4"/>
      <c r="AY100" s="191"/>
      <c r="AZ100" s="191"/>
      <c r="BA100" s="191"/>
      <c r="BB100" s="191"/>
      <c r="BC100" s="59"/>
      <c r="BD100" s="59"/>
      <c r="BE100" s="79"/>
      <c r="BF100" s="191"/>
      <c r="BG100" s="191"/>
      <c r="BH100" s="191"/>
      <c r="BI100" s="191"/>
      <c r="BJ100" s="5"/>
      <c r="BK100" s="5"/>
      <c r="BL100" s="4"/>
    </row>
    <row r="101" spans="1:64" ht="12" customHeight="1">
      <c r="A101" s="192"/>
      <c r="B101" s="192"/>
      <c r="C101" s="192"/>
      <c r="D101" s="192"/>
      <c r="E101" s="192"/>
      <c r="F101" s="192"/>
      <c r="G101" s="192"/>
      <c r="H101" s="193"/>
      <c r="I101" s="193"/>
      <c r="J101" s="194"/>
      <c r="K101" s="359">
        <f>SUM(K98:K100)</f>
        <v>28079500</v>
      </c>
      <c r="L101" s="322"/>
      <c r="M101" s="322"/>
      <c r="N101" s="322"/>
      <c r="O101" s="322"/>
      <c r="P101" s="322"/>
      <c r="Q101" s="322"/>
      <c r="R101" s="322"/>
      <c r="S101" s="322"/>
      <c r="T101" s="322"/>
      <c r="U101" s="322"/>
      <c r="V101" s="322"/>
      <c r="W101" s="322"/>
      <c r="X101" s="322"/>
      <c r="Y101" s="322"/>
      <c r="Z101" s="322"/>
      <c r="AA101" s="357"/>
      <c r="AB101" s="357"/>
      <c r="AC101" s="196">
        <f>SUM(AC98:AC100)</f>
        <v>28079500</v>
      </c>
      <c r="AD101" s="197"/>
      <c r="AE101" s="247"/>
      <c r="AF101" s="196">
        <f>AC101</f>
        <v>28079500</v>
      </c>
      <c r="AG101" s="198">
        <f t="shared" ref="AG101:AR101" si="80">+AG98+AG99+AG100</f>
        <v>0</v>
      </c>
      <c r="AH101" s="198">
        <f t="shared" si="80"/>
        <v>0</v>
      </c>
      <c r="AI101" s="198">
        <f t="shared" si="80"/>
        <v>0</v>
      </c>
      <c r="AJ101" s="198">
        <f t="shared" si="80"/>
        <v>0</v>
      </c>
      <c r="AK101" s="225">
        <f t="shared" si="80"/>
        <v>11787500</v>
      </c>
      <c r="AL101" s="225">
        <f t="shared" si="80"/>
        <v>2870000</v>
      </c>
      <c r="AM101" s="225">
        <f t="shared" si="80"/>
        <v>7682000</v>
      </c>
      <c r="AN101" s="225">
        <f t="shared" si="80"/>
        <v>2870000</v>
      </c>
      <c r="AO101" s="225">
        <f t="shared" si="80"/>
        <v>2870000</v>
      </c>
      <c r="AP101" s="198">
        <f t="shared" si="80"/>
        <v>0</v>
      </c>
      <c r="AQ101" s="198">
        <f t="shared" si="80"/>
        <v>0</v>
      </c>
      <c r="AR101" s="198">
        <f t="shared" si="80"/>
        <v>0</v>
      </c>
      <c r="AS101" s="198"/>
      <c r="AT101" s="198"/>
      <c r="AU101" s="196">
        <f>+AU98+AU99+AU100</f>
        <v>28079500</v>
      </c>
      <c r="AV101" s="161"/>
      <c r="AW101" s="155"/>
      <c r="AX101" s="4"/>
      <c r="AY101" s="191"/>
      <c r="AZ101" s="191"/>
      <c r="BA101" s="191"/>
      <c r="BB101" s="191"/>
      <c r="BC101" s="59"/>
      <c r="BD101" s="59"/>
      <c r="BE101" s="79"/>
      <c r="BF101" s="191"/>
      <c r="BG101" s="191"/>
      <c r="BH101" s="191"/>
      <c r="BI101" s="191"/>
      <c r="BJ101" s="5"/>
      <c r="BK101" s="5"/>
      <c r="BL101" s="4"/>
    </row>
    <row r="102" spans="1:64" ht="48.75" customHeight="1">
      <c r="A102" s="310" t="s">
        <v>459</v>
      </c>
      <c r="B102" s="310" t="s">
        <v>460</v>
      </c>
      <c r="C102" s="310" t="s">
        <v>459</v>
      </c>
      <c r="D102" s="310" t="s">
        <v>235</v>
      </c>
      <c r="E102" s="310" t="s">
        <v>372</v>
      </c>
      <c r="F102" s="310"/>
      <c r="G102" s="310"/>
      <c r="H102" s="298"/>
      <c r="I102" s="299">
        <v>24</v>
      </c>
      <c r="J102" s="300" t="s">
        <v>513</v>
      </c>
      <c r="K102" s="301">
        <v>150000</v>
      </c>
      <c r="L102" s="80" t="s">
        <v>514</v>
      </c>
      <c r="M102" s="212" t="s">
        <v>270</v>
      </c>
      <c r="N102" s="80" t="s">
        <v>290</v>
      </c>
      <c r="O102" s="226" t="s">
        <v>172</v>
      </c>
      <c r="P102" s="185">
        <v>10101</v>
      </c>
      <c r="Q102" s="181" t="s">
        <v>151</v>
      </c>
      <c r="R102" s="80" t="s">
        <v>515</v>
      </c>
      <c r="S102" s="80" t="s">
        <v>516</v>
      </c>
      <c r="T102" s="186" t="s">
        <v>270</v>
      </c>
      <c r="U102" s="186" t="s">
        <v>270</v>
      </c>
      <c r="V102" s="235" t="s">
        <v>54</v>
      </c>
      <c r="W102" s="235" t="s">
        <v>54</v>
      </c>
      <c r="X102" s="188" t="s">
        <v>270</v>
      </c>
      <c r="Y102" s="186" t="s">
        <v>270</v>
      </c>
      <c r="Z102" s="353" t="s">
        <v>411</v>
      </c>
      <c r="AA102" s="354" t="s">
        <v>270</v>
      </c>
      <c r="AB102" s="354"/>
      <c r="AC102" s="189">
        <f>K102</f>
        <v>150000</v>
      </c>
      <c r="AD102" s="313"/>
      <c r="AE102" s="314"/>
      <c r="AF102" s="220">
        <f>SUM(AC102:AE102)</f>
        <v>150000</v>
      </c>
      <c r="AG102" s="123"/>
      <c r="AH102" s="123"/>
      <c r="AI102" s="123"/>
      <c r="AJ102" s="123"/>
      <c r="AK102" s="349"/>
      <c r="AL102" s="349">
        <f>+AF102</f>
        <v>150000</v>
      </c>
      <c r="AM102" s="349"/>
      <c r="AN102" s="349"/>
      <c r="AO102" s="349"/>
      <c r="AP102" s="123"/>
      <c r="AQ102" s="123"/>
      <c r="AR102" s="123"/>
      <c r="AS102" s="123"/>
      <c r="AT102" s="123"/>
      <c r="AU102" s="220">
        <f>SUM(AG102:AT102)</f>
        <v>150000</v>
      </c>
      <c r="AV102" s="161"/>
      <c r="AW102" s="155"/>
      <c r="AX102" s="4"/>
      <c r="AY102" s="191"/>
      <c r="AZ102" s="191"/>
      <c r="BA102" s="191"/>
      <c r="BB102" s="191"/>
      <c r="BC102" s="59"/>
      <c r="BD102" s="59"/>
      <c r="BE102" s="79"/>
      <c r="BF102" s="191"/>
      <c r="BG102" s="191"/>
      <c r="BH102" s="191"/>
      <c r="BI102" s="191"/>
      <c r="BJ102" s="5"/>
      <c r="BK102" s="5"/>
      <c r="BL102" s="4"/>
    </row>
    <row r="103" spans="1:64" ht="22.5" customHeight="1">
      <c r="A103" s="192"/>
      <c r="B103" s="192"/>
      <c r="C103" s="192"/>
      <c r="D103" s="192"/>
      <c r="E103" s="192"/>
      <c r="F103" s="192"/>
      <c r="G103" s="192"/>
      <c r="H103" s="315"/>
      <c r="I103" s="315"/>
      <c r="J103" s="316"/>
      <c r="K103" s="359">
        <f>K102</f>
        <v>150000</v>
      </c>
      <c r="L103" s="360"/>
      <c r="M103" s="359"/>
      <c r="N103" s="246"/>
      <c r="O103" s="246"/>
      <c r="P103" s="246"/>
      <c r="Q103" s="246"/>
      <c r="R103" s="246"/>
      <c r="S103" s="246"/>
      <c r="T103" s="246"/>
      <c r="U103" s="246"/>
      <c r="V103" s="246"/>
      <c r="W103" s="246"/>
      <c r="X103" s="246"/>
      <c r="Y103" s="246"/>
      <c r="Z103" s="246"/>
      <c r="AA103" s="246"/>
      <c r="AB103" s="246"/>
      <c r="AC103" s="196">
        <f>AC102</f>
        <v>150000</v>
      </c>
      <c r="AD103" s="197"/>
      <c r="AE103" s="247"/>
      <c r="AF103" s="196">
        <f>AF102</f>
        <v>150000</v>
      </c>
      <c r="AG103" s="198"/>
      <c r="AH103" s="198"/>
      <c r="AI103" s="198"/>
      <c r="AJ103" s="198"/>
      <c r="AK103" s="198"/>
      <c r="AL103" s="199">
        <f>+AL102</f>
        <v>150000</v>
      </c>
      <c r="AM103" s="198"/>
      <c r="AN103" s="198"/>
      <c r="AO103" s="198"/>
      <c r="AP103" s="198"/>
      <c r="AQ103" s="198"/>
      <c r="AR103" s="198"/>
      <c r="AS103" s="198"/>
      <c r="AT103" s="198"/>
      <c r="AU103" s="196">
        <f>AU102</f>
        <v>150000</v>
      </c>
      <c r="AV103" s="161"/>
      <c r="AW103" s="155"/>
      <c r="AX103" s="4"/>
      <c r="AY103" s="191"/>
      <c r="AZ103" s="191"/>
      <c r="BA103" s="191"/>
      <c r="BB103" s="191"/>
      <c r="BC103" s="59"/>
      <c r="BD103" s="59"/>
      <c r="BE103" s="79"/>
      <c r="BF103" s="191"/>
      <c r="BG103" s="191"/>
      <c r="BH103" s="191"/>
      <c r="BI103" s="191"/>
      <c r="BJ103" s="5"/>
      <c r="BK103" s="5"/>
      <c r="BL103" s="4"/>
    </row>
    <row r="104" spans="1:64" ht="48.75" customHeight="1">
      <c r="A104" s="310"/>
      <c r="B104" s="310"/>
      <c r="C104" s="310"/>
      <c r="D104" s="310"/>
      <c r="E104" s="310"/>
      <c r="F104" s="310"/>
      <c r="G104" s="310"/>
      <c r="H104" s="298"/>
      <c r="I104" s="299">
        <v>45</v>
      </c>
      <c r="J104" s="300" t="s">
        <v>207</v>
      </c>
      <c r="K104" s="301">
        <f>23853272-23853272</f>
        <v>0</v>
      </c>
      <c r="L104" s="80" t="s">
        <v>207</v>
      </c>
      <c r="M104" s="212"/>
      <c r="N104" s="80"/>
      <c r="O104" s="290" t="s">
        <v>180</v>
      </c>
      <c r="P104" s="185">
        <v>10101</v>
      </c>
      <c r="Q104" s="181" t="s">
        <v>151</v>
      </c>
      <c r="R104" s="80"/>
      <c r="S104" s="80"/>
      <c r="T104" s="186"/>
      <c r="U104" s="186"/>
      <c r="V104" s="235"/>
      <c r="W104" s="235"/>
      <c r="X104" s="188"/>
      <c r="Y104" s="186"/>
      <c r="Z104" s="353"/>
      <c r="AA104" s="354"/>
      <c r="AB104" s="104" t="s">
        <v>208</v>
      </c>
      <c r="AC104" s="189">
        <f>K104</f>
        <v>0</v>
      </c>
      <c r="AD104" s="313"/>
      <c r="AE104" s="314"/>
      <c r="AF104" s="220">
        <f>SUM(AC104:AE104)</f>
        <v>0</v>
      </c>
      <c r="AG104" s="123"/>
      <c r="AH104" s="123"/>
      <c r="AI104" s="123"/>
      <c r="AJ104" s="123"/>
      <c r="AK104" s="349"/>
      <c r="AL104" s="349"/>
      <c r="AM104" s="349"/>
      <c r="AN104" s="349"/>
      <c r="AO104" s="349"/>
      <c r="AP104" s="123"/>
      <c r="AQ104" s="123"/>
      <c r="AR104" s="123"/>
      <c r="AS104" s="123"/>
      <c r="AT104" s="123"/>
      <c r="AU104" s="220"/>
      <c r="AV104" s="161"/>
      <c r="AW104" s="155"/>
      <c r="AX104" s="4"/>
      <c r="AY104" s="191"/>
      <c r="AZ104" s="191"/>
      <c r="BA104" s="191"/>
      <c r="BB104" s="191"/>
      <c r="BC104" s="59"/>
      <c r="BD104" s="59"/>
      <c r="BE104" s="79"/>
      <c r="BF104" s="191"/>
      <c r="BG104" s="191"/>
      <c r="BH104" s="191"/>
      <c r="BI104" s="191"/>
      <c r="BJ104" s="5"/>
      <c r="BK104" s="5"/>
      <c r="BL104" s="4"/>
    </row>
    <row r="105" spans="1:64" ht="11.25" customHeight="1">
      <c r="A105" s="848"/>
      <c r="B105" s="849"/>
      <c r="C105" s="849"/>
      <c r="D105" s="849"/>
      <c r="E105" s="849"/>
      <c r="F105" s="849"/>
      <c r="G105" s="849"/>
      <c r="H105" s="849"/>
      <c r="I105" s="849"/>
      <c r="J105" s="850"/>
      <c r="K105" s="361">
        <f>K10+K12+K14+K17+K19+K23+K25+K27+K29+K31+K33+K43+K53+K55+K57+K63+K69+K72+K74+K76+K78+K84+K88+K90+K92+K94+K97+K101+K103+K104</f>
        <v>1006146728</v>
      </c>
      <c r="L105" s="851"/>
      <c r="M105" s="801"/>
      <c r="N105" s="801"/>
      <c r="O105" s="801"/>
      <c r="P105" s="801"/>
      <c r="Q105" s="801"/>
      <c r="R105" s="801"/>
      <c r="S105" s="801"/>
      <c r="T105" s="801"/>
      <c r="U105" s="801"/>
      <c r="V105" s="801"/>
      <c r="W105" s="801"/>
      <c r="X105" s="801"/>
      <c r="Y105" s="801"/>
      <c r="Z105" s="801"/>
      <c r="AA105" s="802"/>
      <c r="AB105" s="362"/>
      <c r="AC105" s="363">
        <f>AC10+AC12+AC14+AC17+AC19+AC23+AC25+AC27+AC29+AC31+AC33+AC43+AC53+AC55+AC57+AC63+AC69+AC72+AC74+AC76+AC78+AC84+AC88+AC90+AC92+AC94+AC97+AC101+AC103+AC104</f>
        <v>1006146728</v>
      </c>
      <c r="AD105" s="363">
        <f t="shared" ref="AD105:AE105" si="81">AD10+AD12+AD14+AD17+AD19+AD23+AD25+AD27+AD29+AD31+AD33+AD43+AD53+AD55+AD57+AD63+AD69+AD72+AD74+AD76+AD78+AD84+AD88+AD90+AD92+AD94+AD97+AD101+AD103</f>
        <v>0</v>
      </c>
      <c r="AE105" s="363">
        <f t="shared" si="81"/>
        <v>0</v>
      </c>
      <c r="AF105" s="363">
        <f>AF10+AF12+AF14+AF17+AF19+AF23+AF25+AF27+AF29+AF31+AF33+AF43+AF53+AF55+AF57+AF63+AF69+AF72+AF74+AF76+AF78+AF84+AF88+AF90+AF92+AF94+AF97+AF101+AF103+AF104</f>
        <v>1006146728</v>
      </c>
      <c r="AG105" s="363">
        <f t="shared" ref="AG105:AU105" si="82">AG10+AG12+AG14+AG17+AG19+AG23+AG25+AG27+AG29+AG31+AG33+AG43+AG53+AG55+AG57+AG63+AG69+AG72+AG74+AG76+AG78+AG84+AG88+AG90+AG92+AG94+AG97+AG101+AG103</f>
        <v>9242451.666666666</v>
      </c>
      <c r="AH105" s="363">
        <f t="shared" si="82"/>
        <v>44585775.333333336</v>
      </c>
      <c r="AI105" s="363">
        <f t="shared" si="82"/>
        <v>52965026.219513334</v>
      </c>
      <c r="AJ105" s="363">
        <f t="shared" si="82"/>
        <v>54453812.386180006</v>
      </c>
      <c r="AK105" s="363">
        <f t="shared" si="82"/>
        <v>179332405.7195133</v>
      </c>
      <c r="AL105" s="363">
        <f t="shared" si="82"/>
        <v>63713613.886180006</v>
      </c>
      <c r="AM105" s="363">
        <f t="shared" si="82"/>
        <v>78408947.219513357</v>
      </c>
      <c r="AN105" s="363">
        <f t="shared" si="82"/>
        <v>78813613.886180013</v>
      </c>
      <c r="AO105" s="363">
        <f t="shared" si="82"/>
        <v>72596947.219513357</v>
      </c>
      <c r="AP105" s="363">
        <f t="shared" si="82"/>
        <v>79449613.886180013</v>
      </c>
      <c r="AQ105" s="363">
        <f t="shared" si="82"/>
        <v>97476947.219513357</v>
      </c>
      <c r="AR105" s="363">
        <f t="shared" si="82"/>
        <v>110414909.25202003</v>
      </c>
      <c r="AS105" s="363">
        <f t="shared" si="82"/>
        <v>78867488.60569334</v>
      </c>
      <c r="AT105" s="363">
        <f t="shared" si="82"/>
        <v>2000000</v>
      </c>
      <c r="AU105" s="363">
        <f t="shared" si="82"/>
        <v>1002321552.5</v>
      </c>
      <c r="AV105" s="161"/>
      <c r="AW105" s="5"/>
      <c r="AX105" s="4"/>
      <c r="AY105" s="191"/>
      <c r="AZ105" s="191"/>
      <c r="BA105" s="191"/>
      <c r="BB105" s="191"/>
      <c r="BC105" s="59"/>
      <c r="BD105" s="59"/>
      <c r="BE105" s="79"/>
      <c r="BF105" s="191"/>
      <c r="BG105" s="191"/>
      <c r="BH105" s="191"/>
      <c r="BI105" s="191"/>
      <c r="BJ105" s="5"/>
      <c r="BK105" s="5"/>
      <c r="BL105" s="4"/>
    </row>
    <row r="106" spans="1:64" ht="26.25" customHeight="1">
      <c r="A106" s="852" t="s">
        <v>517</v>
      </c>
      <c r="B106" s="801"/>
      <c r="C106" s="801"/>
      <c r="D106" s="801"/>
      <c r="E106" s="801"/>
      <c r="F106" s="801"/>
      <c r="G106" s="801"/>
      <c r="H106" s="801"/>
      <c r="I106" s="801"/>
      <c r="J106" s="801"/>
      <c r="K106" s="801"/>
      <c r="L106" s="801"/>
      <c r="M106" s="801"/>
      <c r="N106" s="801"/>
      <c r="O106" s="801"/>
      <c r="P106" s="801"/>
      <c r="Q106" s="801"/>
      <c r="R106" s="801"/>
      <c r="S106" s="801"/>
      <c r="T106" s="801"/>
      <c r="U106" s="801"/>
      <c r="V106" s="801"/>
      <c r="W106" s="801"/>
      <c r="X106" s="801"/>
      <c r="Y106" s="801"/>
      <c r="Z106" s="801"/>
      <c r="AA106" s="802"/>
      <c r="AB106" s="364"/>
      <c r="AC106" s="363">
        <f>AC105</f>
        <v>1006146728</v>
      </c>
      <c r="AD106" s="363"/>
      <c r="AE106" s="365"/>
      <c r="AF106" s="363">
        <f>AF105</f>
        <v>1006146728</v>
      </c>
      <c r="AG106" s="227">
        <f t="shared" ref="AG106:AT106" si="83">+AG105</f>
        <v>9242451.666666666</v>
      </c>
      <c r="AH106" s="227">
        <f t="shared" si="83"/>
        <v>44585775.333333336</v>
      </c>
      <c r="AI106" s="227">
        <f t="shared" si="83"/>
        <v>52965026.219513334</v>
      </c>
      <c r="AJ106" s="227">
        <f t="shared" si="83"/>
        <v>54453812.386180006</v>
      </c>
      <c r="AK106" s="227">
        <f t="shared" si="83"/>
        <v>179332405.7195133</v>
      </c>
      <c r="AL106" s="227">
        <f t="shared" si="83"/>
        <v>63713613.886180006</v>
      </c>
      <c r="AM106" s="227">
        <f t="shared" si="83"/>
        <v>78408947.219513357</v>
      </c>
      <c r="AN106" s="227">
        <f t="shared" si="83"/>
        <v>78813613.886180013</v>
      </c>
      <c r="AO106" s="227">
        <f t="shared" si="83"/>
        <v>72596947.219513357</v>
      </c>
      <c r="AP106" s="227">
        <f t="shared" si="83"/>
        <v>79449613.886180013</v>
      </c>
      <c r="AQ106" s="227">
        <f t="shared" si="83"/>
        <v>97476947.219513357</v>
      </c>
      <c r="AR106" s="227">
        <f t="shared" si="83"/>
        <v>110414909.25202003</v>
      </c>
      <c r="AS106" s="227">
        <f t="shared" si="83"/>
        <v>78867488.60569334</v>
      </c>
      <c r="AT106" s="227">
        <f t="shared" si="83"/>
        <v>2000000</v>
      </c>
      <c r="AU106" s="363">
        <f>SUM(AG106:AT106)</f>
        <v>1002321552.5000001</v>
      </c>
      <c r="AV106" s="366"/>
      <c r="AW106" s="5"/>
      <c r="AX106" s="4"/>
      <c r="AY106" s="363">
        <f t="shared" ref="AY106:BB106" si="84">SUM(AY9:AY103)</f>
        <v>508202364</v>
      </c>
      <c r="AZ106" s="363">
        <f t="shared" si="84"/>
        <v>0</v>
      </c>
      <c r="BA106" s="363">
        <f t="shared" si="84"/>
        <v>0</v>
      </c>
      <c r="BB106" s="363">
        <f t="shared" si="84"/>
        <v>497063964</v>
      </c>
      <c r="BC106" s="363"/>
      <c r="BD106" s="363"/>
      <c r="BE106" s="363"/>
      <c r="BF106" s="363">
        <f>SUM(BF9:BF103)</f>
        <v>81959408</v>
      </c>
      <c r="BG106" s="363"/>
      <c r="BH106" s="363"/>
      <c r="BI106" s="363">
        <f>SUM(BI9:BI103)</f>
        <v>81959408</v>
      </c>
      <c r="BJ106" s="5"/>
      <c r="BK106" s="5"/>
      <c r="BL106" s="4"/>
    </row>
    <row r="107" spans="1:64" ht="68.25" customHeight="1">
      <c r="A107" s="367"/>
      <c r="B107" s="368"/>
      <c r="C107" s="369"/>
      <c r="D107" s="369"/>
      <c r="E107" s="853" t="s">
        <v>214</v>
      </c>
      <c r="F107" s="849"/>
      <c r="G107" s="849"/>
      <c r="H107" s="849"/>
      <c r="I107" s="849"/>
      <c r="J107" s="854"/>
      <c r="K107" s="369"/>
      <c r="L107" s="369"/>
      <c r="M107" s="853" t="s">
        <v>215</v>
      </c>
      <c r="N107" s="849"/>
      <c r="O107" s="849"/>
      <c r="P107" s="854"/>
      <c r="Q107" s="370"/>
      <c r="R107" s="853" t="s">
        <v>518</v>
      </c>
      <c r="S107" s="849"/>
      <c r="T107" s="849"/>
      <c r="U107" s="849"/>
      <c r="V107" s="854"/>
      <c r="W107" s="855" t="s">
        <v>217</v>
      </c>
      <c r="X107" s="798"/>
      <c r="Y107" s="798"/>
      <c r="Z107" s="799"/>
      <c r="AA107" s="371"/>
      <c r="AB107" s="371"/>
      <c r="AC107" s="372"/>
      <c r="AD107" s="368"/>
      <c r="AE107" s="368"/>
      <c r="AF107" s="368"/>
      <c r="AG107" s="368"/>
      <c r="AH107" s="368"/>
      <c r="AI107" s="368"/>
      <c r="AJ107" s="368"/>
      <c r="AK107" s="368"/>
      <c r="AL107" s="368"/>
      <c r="AM107" s="368"/>
      <c r="AN107" s="368"/>
      <c r="AO107" s="368"/>
      <c r="AP107" s="368"/>
      <c r="AQ107" s="368"/>
      <c r="AR107" s="368"/>
      <c r="AS107" s="368"/>
      <c r="AT107" s="368"/>
      <c r="AU107" s="373" t="e">
        <f>SUM(#REF!)</f>
        <v>#REF!</v>
      </c>
      <c r="AV107" s="374"/>
      <c r="AW107" s="375"/>
      <c r="AX107" s="375"/>
      <c r="AY107" s="376"/>
      <c r="AZ107" s="377"/>
      <c r="BA107" s="377"/>
      <c r="BB107" s="377"/>
      <c r="BC107" s="377"/>
      <c r="BD107" s="378"/>
      <c r="BE107" s="379"/>
      <c r="BF107" s="378"/>
      <c r="BG107" s="378"/>
      <c r="BH107" s="377"/>
      <c r="BI107" s="376"/>
      <c r="BJ107" s="376"/>
      <c r="BK107" s="376"/>
      <c r="BL107" s="368"/>
    </row>
    <row r="108" spans="1:64" ht="22.5" customHeight="1">
      <c r="A108" s="368"/>
      <c r="B108" s="150"/>
      <c r="C108" s="368"/>
      <c r="D108" s="380"/>
      <c r="E108" s="808" t="s">
        <v>218</v>
      </c>
      <c r="F108" s="798"/>
      <c r="G108" s="798"/>
      <c r="H108" s="798"/>
      <c r="I108" s="798"/>
      <c r="J108" s="799"/>
      <c r="K108" s="153"/>
      <c r="L108" s="153"/>
      <c r="M108" s="808" t="s">
        <v>219</v>
      </c>
      <c r="N108" s="798"/>
      <c r="O108" s="798"/>
      <c r="P108" s="799"/>
      <c r="Q108" s="153"/>
      <c r="R108" s="808" t="s">
        <v>220</v>
      </c>
      <c r="S108" s="798"/>
      <c r="T108" s="798"/>
      <c r="U108" s="798"/>
      <c r="V108" s="799"/>
      <c r="W108" s="809" t="s">
        <v>192</v>
      </c>
      <c r="X108" s="798"/>
      <c r="Y108" s="798"/>
      <c r="Z108" s="799"/>
      <c r="AA108" s="371"/>
      <c r="AB108" s="371"/>
      <c r="AC108" s="371"/>
      <c r="AD108" s="368"/>
      <c r="AE108" s="368"/>
      <c r="AF108" s="368"/>
      <c r="AG108" s="368"/>
      <c r="AH108" s="368"/>
      <c r="AI108" s="368"/>
      <c r="AJ108" s="368"/>
      <c r="AK108" s="368"/>
      <c r="AL108" s="368"/>
      <c r="AM108" s="368"/>
      <c r="AN108" s="368"/>
      <c r="AO108" s="368"/>
      <c r="AP108" s="368"/>
      <c r="AQ108" s="368"/>
      <c r="AR108" s="368"/>
      <c r="AS108" s="368"/>
      <c r="AT108" s="368"/>
      <c r="AU108" s="381">
        <v>14724181</v>
      </c>
      <c r="AV108" s="382"/>
      <c r="AW108" s="368"/>
      <c r="AX108" s="368"/>
      <c r="AY108" s="376"/>
      <c r="AZ108" s="376"/>
      <c r="BA108" s="383"/>
      <c r="BB108" s="376"/>
      <c r="BC108" s="383"/>
      <c r="BD108" s="384"/>
      <c r="BE108" s="153"/>
      <c r="BF108" s="380"/>
      <c r="BG108" s="380"/>
      <c r="BH108" s="376"/>
      <c r="BI108" s="376"/>
      <c r="BJ108" s="376"/>
      <c r="BK108" s="376"/>
      <c r="BL108" s="368"/>
    </row>
    <row r="109" spans="1:64" ht="11.25" customHeight="1">
      <c r="A109" s="164"/>
      <c r="B109" s="164"/>
      <c r="C109" s="164"/>
      <c r="D109" s="164"/>
      <c r="E109" s="164"/>
      <c r="F109" s="164"/>
      <c r="G109" s="164"/>
      <c r="H109" s="164"/>
      <c r="I109" s="164"/>
      <c r="J109" s="4"/>
      <c r="K109" s="4"/>
      <c r="L109" s="856"/>
      <c r="M109" s="798"/>
      <c r="N109" s="798"/>
      <c r="O109" s="799"/>
      <c r="P109" s="385"/>
      <c r="Q109" s="386"/>
      <c r="R109" s="856"/>
      <c r="S109" s="798"/>
      <c r="T109" s="798"/>
      <c r="U109" s="799"/>
      <c r="V109" s="4"/>
      <c r="W109" s="856"/>
      <c r="X109" s="798"/>
      <c r="Y109" s="799"/>
      <c r="Z109" s="4"/>
      <c r="AA109" s="4"/>
      <c r="AB109" s="4"/>
      <c r="AC109" s="132"/>
      <c r="AD109" s="132"/>
      <c r="AE109" s="386"/>
      <c r="AF109" s="386"/>
      <c r="AG109" s="4"/>
      <c r="AH109" s="4"/>
      <c r="AI109" s="4"/>
      <c r="AJ109" s="4"/>
      <c r="AK109" s="4"/>
      <c r="AL109" s="4"/>
      <c r="AM109" s="4"/>
      <c r="AN109" s="4"/>
      <c r="AO109" s="4"/>
      <c r="AP109" s="4"/>
      <c r="AQ109" s="4"/>
      <c r="AR109" s="4"/>
      <c r="AS109" s="4"/>
      <c r="AT109" s="4"/>
      <c r="AU109" s="4"/>
      <c r="AV109" s="161"/>
      <c r="AW109" s="5"/>
      <c r="AX109" s="4"/>
      <c r="AY109" s="5"/>
      <c r="AZ109" s="5"/>
      <c r="BA109" s="5"/>
      <c r="BB109" s="5"/>
      <c r="BC109" s="134"/>
      <c r="BD109" s="134"/>
      <c r="BE109" s="162"/>
      <c r="BF109" s="5"/>
      <c r="BG109" s="5"/>
      <c r="BH109" s="5"/>
      <c r="BI109" s="5"/>
      <c r="BJ109" s="5"/>
      <c r="BK109" s="5"/>
      <c r="BL109" s="4"/>
    </row>
    <row r="110" spans="1:64" ht="12" customHeight="1">
      <c r="A110" s="164"/>
      <c r="B110" s="164"/>
      <c r="C110" s="164"/>
      <c r="D110" s="164"/>
      <c r="E110" s="164"/>
      <c r="F110" s="164"/>
      <c r="G110" s="164"/>
      <c r="H110" s="387"/>
      <c r="I110" s="387"/>
      <c r="J110" s="208"/>
      <c r="K110" s="388"/>
      <c r="L110" s="208"/>
      <c r="M110" s="208"/>
      <c r="N110" s="208"/>
      <c r="O110" s="208"/>
      <c r="P110" s="208"/>
      <c r="Q110" s="208"/>
      <c r="R110" s="208"/>
      <c r="S110" s="208"/>
      <c r="T110" s="208"/>
      <c r="U110" s="208"/>
      <c r="V110" s="208"/>
      <c r="W110" s="208"/>
      <c r="X110" s="208"/>
      <c r="Y110" s="208"/>
      <c r="Z110" s="208"/>
      <c r="AA110" s="208"/>
      <c r="AB110" s="208"/>
      <c r="AC110" s="356"/>
      <c r="AD110" s="356"/>
      <c r="AE110" s="356"/>
      <c r="AF110" s="356"/>
      <c r="AG110" s="4"/>
      <c r="AH110" s="4"/>
      <c r="AI110" s="4"/>
      <c r="AJ110" s="4"/>
      <c r="AK110" s="4"/>
      <c r="AL110" s="4"/>
      <c r="AM110" s="4"/>
      <c r="AN110" s="4"/>
      <c r="AO110" s="4"/>
      <c r="AP110" s="4"/>
      <c r="AQ110" s="4"/>
      <c r="AR110" s="4"/>
      <c r="AS110" s="4"/>
      <c r="AT110" s="4"/>
      <c r="AU110" s="4"/>
      <c r="AV110" s="161"/>
      <c r="AW110" s="5"/>
      <c r="AX110" s="4"/>
      <c r="AY110" s="5"/>
      <c r="AZ110" s="5"/>
      <c r="BA110" s="5"/>
      <c r="BB110" s="5"/>
      <c r="BC110" s="134"/>
      <c r="BD110" s="134"/>
      <c r="BE110" s="162"/>
      <c r="BF110" s="5"/>
      <c r="BG110" s="5"/>
      <c r="BH110" s="5"/>
      <c r="BI110" s="5"/>
      <c r="BJ110" s="5"/>
      <c r="BK110" s="5"/>
      <c r="BL110" s="4"/>
    </row>
    <row r="111" spans="1:64" ht="12" customHeight="1">
      <c r="A111" s="164"/>
      <c r="B111" s="164"/>
      <c r="C111" s="164"/>
      <c r="D111" s="164"/>
      <c r="E111" s="164"/>
      <c r="F111" s="164"/>
      <c r="G111" s="164"/>
      <c r="H111" s="164"/>
      <c r="I111" s="164"/>
      <c r="J111" s="4"/>
      <c r="K111" s="4"/>
      <c r="L111" s="4"/>
      <c r="M111" s="4"/>
      <c r="N111" s="208"/>
      <c r="O111" s="208"/>
      <c r="P111" s="208"/>
      <c r="Q111" s="208"/>
      <c r="R111" s="208"/>
      <c r="S111" s="208"/>
      <c r="T111" s="208"/>
      <c r="U111" s="208"/>
      <c r="V111" s="208"/>
      <c r="W111" s="208"/>
      <c r="X111" s="208"/>
      <c r="Y111" s="208"/>
      <c r="Z111" s="4"/>
      <c r="AA111" s="4"/>
      <c r="AB111" s="4"/>
      <c r="AC111" s="132"/>
      <c r="AD111" s="132"/>
      <c r="AE111" s="132"/>
      <c r="AF111" s="132"/>
      <c r="AG111" s="4"/>
      <c r="AH111" s="4"/>
      <c r="AI111" s="4"/>
      <c r="AJ111" s="4"/>
      <c r="AK111" s="4"/>
      <c r="AL111" s="4"/>
      <c r="AM111" s="4"/>
      <c r="AN111" s="4"/>
      <c r="AO111" s="4"/>
      <c r="AP111" s="4"/>
      <c r="AQ111" s="4"/>
      <c r="AR111" s="4"/>
      <c r="AS111" s="4"/>
      <c r="AT111" s="4"/>
      <c r="AU111" s="4"/>
      <c r="AV111" s="161"/>
      <c r="AW111" s="5"/>
      <c r="AX111" s="4"/>
      <c r="AY111" s="5"/>
      <c r="AZ111" s="5"/>
      <c r="BA111" s="5"/>
      <c r="BB111" s="5"/>
      <c r="BC111" s="134"/>
      <c r="BD111" s="134"/>
      <c r="BE111" s="162"/>
      <c r="BF111" s="5"/>
      <c r="BG111" s="5"/>
      <c r="BH111" s="5"/>
      <c r="BI111" s="5"/>
      <c r="BJ111" s="5"/>
      <c r="BK111" s="5"/>
      <c r="BL111" s="4"/>
    </row>
    <row r="112" spans="1:64" ht="12" customHeight="1">
      <c r="A112" s="164"/>
      <c r="B112" s="164"/>
      <c r="C112" s="164"/>
      <c r="D112" s="164"/>
      <c r="E112" s="164"/>
      <c r="F112" s="164"/>
      <c r="G112" s="164"/>
      <c r="H112" s="164"/>
      <c r="I112" s="164"/>
      <c r="J112" s="4"/>
      <c r="K112" s="389"/>
      <c r="L112" s="4"/>
      <c r="M112" s="4"/>
      <c r="N112" s="208"/>
      <c r="O112" s="208"/>
      <c r="P112" s="208"/>
      <c r="Q112" s="208"/>
      <c r="R112" s="208"/>
      <c r="S112" s="208"/>
      <c r="T112" s="208"/>
      <c r="U112" s="208"/>
      <c r="V112" s="208"/>
      <c r="W112" s="208"/>
      <c r="X112" s="208"/>
      <c r="Y112" s="208"/>
      <c r="Z112" s="4"/>
      <c r="AA112" s="4"/>
      <c r="AB112" s="4"/>
      <c r="AC112" s="132"/>
      <c r="AD112" s="132"/>
      <c r="AE112" s="132"/>
      <c r="AF112" s="132"/>
      <c r="AG112" s="4"/>
      <c r="AH112" s="4"/>
      <c r="AI112" s="4"/>
      <c r="AJ112" s="4"/>
      <c r="AK112" s="4"/>
      <c r="AL112" s="4"/>
      <c r="AM112" s="4"/>
      <c r="AN112" s="4"/>
      <c r="AO112" s="4"/>
      <c r="AP112" s="4"/>
      <c r="AQ112" s="4"/>
      <c r="AR112" s="4"/>
      <c r="AS112" s="4"/>
      <c r="AT112" s="4"/>
      <c r="AU112" s="4"/>
      <c r="AV112" s="161"/>
      <c r="AW112" s="5"/>
      <c r="AX112" s="4"/>
      <c r="AY112" s="5"/>
      <c r="AZ112" s="5"/>
      <c r="BA112" s="5"/>
      <c r="BB112" s="5"/>
      <c r="BC112" s="134"/>
      <c r="BD112" s="134"/>
      <c r="BE112" s="162"/>
      <c r="BF112" s="5"/>
      <c r="BG112" s="5"/>
      <c r="BH112" s="5"/>
      <c r="BI112" s="5"/>
      <c r="BJ112" s="5"/>
      <c r="BK112" s="5"/>
      <c r="BL112" s="4"/>
    </row>
    <row r="113" spans="1:64" ht="12" customHeight="1">
      <c r="A113" s="164"/>
      <c r="B113" s="164"/>
      <c r="C113" s="164"/>
      <c r="D113" s="164"/>
      <c r="E113" s="164"/>
      <c r="F113" s="164"/>
      <c r="G113" s="164"/>
      <c r="H113" s="164"/>
      <c r="I113" s="164"/>
      <c r="J113" s="4"/>
      <c r="K113" s="389"/>
      <c r="L113" s="4"/>
      <c r="M113" s="4"/>
      <c r="N113" s="4"/>
      <c r="O113" s="4"/>
      <c r="P113" s="4"/>
      <c r="Q113" s="4"/>
      <c r="R113" s="4"/>
      <c r="S113" s="4"/>
      <c r="T113" s="4"/>
      <c r="U113" s="4"/>
      <c r="V113" s="4"/>
      <c r="W113" s="4"/>
      <c r="X113" s="4"/>
      <c r="Y113" s="4"/>
      <c r="Z113" s="4"/>
      <c r="AA113" s="4"/>
      <c r="AB113" s="4"/>
      <c r="AC113" s="132"/>
      <c r="AD113" s="132"/>
      <c r="AE113" s="132"/>
      <c r="AF113" s="132"/>
      <c r="AG113" s="4"/>
      <c r="AH113" s="4"/>
      <c r="AI113" s="4"/>
      <c r="AJ113" s="4"/>
      <c r="AK113" s="4"/>
      <c r="AL113" s="4"/>
      <c r="AM113" s="4"/>
      <c r="AN113" s="4"/>
      <c r="AO113" s="4"/>
      <c r="AP113" s="4"/>
      <c r="AQ113" s="4"/>
      <c r="AR113" s="4"/>
      <c r="AS113" s="4"/>
      <c r="AT113" s="4"/>
      <c r="AU113" s="4"/>
      <c r="AV113" s="161"/>
      <c r="AW113" s="5"/>
      <c r="AX113" s="4"/>
      <c r="AY113" s="5"/>
      <c r="AZ113" s="5"/>
      <c r="BA113" s="5"/>
      <c r="BB113" s="5"/>
      <c r="BC113" s="134"/>
      <c r="BD113" s="134"/>
      <c r="BE113" s="162"/>
      <c r="BF113" s="5"/>
      <c r="BG113" s="5"/>
      <c r="BH113" s="5"/>
      <c r="BI113" s="5"/>
      <c r="BJ113" s="5"/>
      <c r="BK113" s="5"/>
      <c r="BL113" s="4"/>
    </row>
    <row r="114" spans="1:64" ht="12" customHeight="1">
      <c r="A114" s="164"/>
      <c r="B114" s="164"/>
      <c r="C114" s="164"/>
      <c r="D114" s="164"/>
      <c r="E114" s="164"/>
      <c r="F114" s="164"/>
      <c r="G114" s="164"/>
      <c r="H114" s="164"/>
      <c r="I114" s="164"/>
      <c r="J114" s="4"/>
      <c r="K114" s="4"/>
      <c r="L114" s="4"/>
      <c r="M114" s="4"/>
      <c r="N114" s="4"/>
      <c r="O114" s="4"/>
      <c r="P114" s="4"/>
      <c r="Q114" s="4"/>
      <c r="R114" s="4"/>
      <c r="S114" s="4"/>
      <c r="T114" s="4"/>
      <c r="U114" s="4"/>
      <c r="V114" s="4"/>
      <c r="W114" s="4"/>
      <c r="X114" s="4"/>
      <c r="Y114" s="4"/>
      <c r="Z114" s="4"/>
      <c r="AA114" s="4"/>
      <c r="AB114" s="4"/>
      <c r="AC114" s="132"/>
      <c r="AD114" s="132"/>
      <c r="AE114" s="132"/>
      <c r="AF114" s="132"/>
      <c r="AG114" s="4"/>
      <c r="AH114" s="4"/>
      <c r="AI114" s="4"/>
      <c r="AJ114" s="4"/>
      <c r="AK114" s="4"/>
      <c r="AL114" s="4"/>
      <c r="AM114" s="4"/>
      <c r="AN114" s="4"/>
      <c r="AO114" s="4"/>
      <c r="AP114" s="4"/>
      <c r="AQ114" s="4"/>
      <c r="AR114" s="4"/>
      <c r="AS114" s="4"/>
      <c r="AT114" s="4"/>
      <c r="AU114" s="4"/>
      <c r="AV114" s="161"/>
      <c r="AW114" s="5"/>
      <c r="AX114" s="4"/>
      <c r="AY114" s="5"/>
      <c r="AZ114" s="5"/>
      <c r="BA114" s="5"/>
      <c r="BB114" s="5"/>
      <c r="BC114" s="134"/>
      <c r="BD114" s="134"/>
      <c r="BE114" s="162"/>
      <c r="BF114" s="5"/>
      <c r="BG114" s="5"/>
      <c r="BH114" s="5"/>
      <c r="BI114" s="5"/>
      <c r="BJ114" s="5"/>
      <c r="BK114" s="5"/>
      <c r="BL114" s="4"/>
    </row>
    <row r="115" spans="1:64" ht="12" customHeight="1">
      <c r="A115" s="164"/>
      <c r="B115" s="164"/>
      <c r="C115" s="164"/>
      <c r="D115" s="164"/>
      <c r="E115" s="164"/>
      <c r="F115" s="164"/>
      <c r="G115" s="164"/>
      <c r="H115" s="164"/>
      <c r="I115" s="164"/>
      <c r="J115" s="4"/>
      <c r="K115" s="4"/>
      <c r="L115" s="4"/>
      <c r="M115" s="4"/>
      <c r="N115" s="4"/>
      <c r="O115" s="4"/>
      <c r="P115" s="4"/>
      <c r="Q115" s="4"/>
      <c r="R115" s="4"/>
      <c r="S115" s="4"/>
      <c r="T115" s="4"/>
      <c r="U115" s="4"/>
      <c r="V115" s="4"/>
      <c r="W115" s="4"/>
      <c r="X115" s="4"/>
      <c r="Y115" s="4"/>
      <c r="Z115" s="4"/>
      <c r="AA115" s="4"/>
      <c r="AB115" s="4"/>
      <c r="AC115" s="132"/>
      <c r="AD115" s="132"/>
      <c r="AE115" s="132"/>
      <c r="AF115" s="132"/>
      <c r="AG115" s="4"/>
      <c r="AH115" s="4"/>
      <c r="AI115" s="4"/>
      <c r="AJ115" s="4"/>
      <c r="AK115" s="4"/>
      <c r="AL115" s="4"/>
      <c r="AM115" s="4"/>
      <c r="AN115" s="4"/>
      <c r="AO115" s="4"/>
      <c r="AP115" s="4"/>
      <c r="AQ115" s="4"/>
      <c r="AR115" s="4"/>
      <c r="AS115" s="4"/>
      <c r="AT115" s="4"/>
      <c r="AU115" s="4"/>
      <c r="AV115" s="161"/>
      <c r="AW115" s="5"/>
      <c r="AX115" s="4"/>
      <c r="AY115" s="5"/>
      <c r="AZ115" s="5"/>
      <c r="BA115" s="5"/>
      <c r="BB115" s="5"/>
      <c r="BC115" s="134"/>
      <c r="BD115" s="134"/>
      <c r="BE115" s="162"/>
      <c r="BF115" s="5"/>
      <c r="BG115" s="5"/>
      <c r="BH115" s="5"/>
      <c r="BI115" s="5"/>
      <c r="BJ115" s="5"/>
      <c r="BK115" s="5"/>
      <c r="BL115" s="4"/>
    </row>
    <row r="116" spans="1:64" ht="48.75" hidden="1" customHeight="1">
      <c r="A116" s="310" t="s">
        <v>459</v>
      </c>
      <c r="B116" s="310" t="s">
        <v>460</v>
      </c>
      <c r="C116" s="310" t="s">
        <v>459</v>
      </c>
      <c r="D116" s="310" t="s">
        <v>235</v>
      </c>
      <c r="E116" s="310" t="s">
        <v>372</v>
      </c>
      <c r="F116" s="310"/>
      <c r="G116" s="310"/>
      <c r="H116" s="298"/>
      <c r="I116" s="299">
        <v>106</v>
      </c>
      <c r="J116" s="300" t="s">
        <v>513</v>
      </c>
      <c r="K116" s="390">
        <v>0</v>
      </c>
      <c r="L116" s="80" t="s">
        <v>514</v>
      </c>
      <c r="M116" s="212" t="s">
        <v>270</v>
      </c>
      <c r="N116" s="80" t="s">
        <v>519</v>
      </c>
      <c r="O116" s="226" t="s">
        <v>172</v>
      </c>
      <c r="P116" s="185">
        <v>10101</v>
      </c>
      <c r="Q116" s="181" t="s">
        <v>151</v>
      </c>
      <c r="R116" s="80">
        <v>4.0999999999999996</v>
      </c>
      <c r="S116" s="80" t="s">
        <v>516</v>
      </c>
      <c r="T116" s="391"/>
      <c r="U116" s="391"/>
      <c r="V116" s="391"/>
      <c r="W116" s="391"/>
      <c r="X116" s="391"/>
      <c r="Y116" s="391"/>
      <c r="Z116" s="391"/>
      <c r="AA116" s="391"/>
      <c r="AB116" s="391"/>
      <c r="AC116" s="189">
        <f>K116</f>
        <v>0</v>
      </c>
      <c r="AD116" s="313"/>
      <c r="AE116" s="314"/>
      <c r="AF116" s="220"/>
      <c r="AG116" s="4"/>
      <c r="AH116" s="4"/>
      <c r="AI116" s="4"/>
      <c r="AJ116" s="4"/>
      <c r="AK116" s="4"/>
      <c r="AL116" s="4"/>
      <c r="AM116" s="4"/>
      <c r="AN116" s="4"/>
      <c r="AO116" s="4"/>
      <c r="AP116" s="4"/>
      <c r="AQ116" s="4"/>
      <c r="AR116" s="4"/>
      <c r="AS116" s="4"/>
      <c r="AT116" s="4"/>
      <c r="AU116" s="4"/>
      <c r="AV116" s="161"/>
      <c r="AW116" s="5"/>
      <c r="AX116" s="4"/>
      <c r="AY116" s="5"/>
      <c r="AZ116" s="5"/>
      <c r="BA116" s="5"/>
      <c r="BB116" s="5"/>
      <c r="BC116" s="134"/>
      <c r="BD116" s="134"/>
      <c r="BE116" s="162"/>
      <c r="BF116" s="5"/>
      <c r="BG116" s="5"/>
      <c r="BH116" s="5"/>
      <c r="BI116" s="5"/>
      <c r="BJ116" s="5"/>
      <c r="BK116" s="5"/>
      <c r="BL116" s="4"/>
    </row>
    <row r="117" spans="1:64" ht="22.5" hidden="1" customHeight="1">
      <c r="A117" s="192"/>
      <c r="B117" s="192"/>
      <c r="C117" s="192"/>
      <c r="D117" s="192"/>
      <c r="E117" s="192"/>
      <c r="F117" s="192"/>
      <c r="G117" s="192"/>
      <c r="H117" s="315"/>
      <c r="I117" s="315"/>
      <c r="J117" s="316"/>
      <c r="K117" s="392">
        <f>K116</f>
        <v>0</v>
      </c>
      <c r="L117" s="246"/>
      <c r="M117" s="246"/>
      <c r="N117" s="246"/>
      <c r="O117" s="246"/>
      <c r="P117" s="246"/>
      <c r="Q117" s="246"/>
      <c r="R117" s="246"/>
      <c r="S117" s="246"/>
      <c r="T117" s="246"/>
      <c r="U117" s="246"/>
      <c r="V117" s="246"/>
      <c r="W117" s="246"/>
      <c r="X117" s="246"/>
      <c r="Y117" s="246"/>
      <c r="Z117" s="246"/>
      <c r="AA117" s="246"/>
      <c r="AB117" s="246"/>
      <c r="AC117" s="196">
        <f>AC116</f>
        <v>0</v>
      </c>
      <c r="AD117" s="197"/>
      <c r="AE117" s="247"/>
      <c r="AF117" s="196"/>
      <c r="AG117" s="4"/>
      <c r="AH117" s="4"/>
      <c r="AI117" s="4"/>
      <c r="AJ117" s="4"/>
      <c r="AK117" s="4"/>
      <c r="AL117" s="4"/>
      <c r="AM117" s="4"/>
      <c r="AN117" s="4"/>
      <c r="AO117" s="4"/>
      <c r="AP117" s="4"/>
      <c r="AQ117" s="4"/>
      <c r="AR117" s="4"/>
      <c r="AS117" s="4"/>
      <c r="AT117" s="4"/>
      <c r="AU117" s="4"/>
      <c r="AV117" s="161"/>
      <c r="AW117" s="5"/>
      <c r="AX117" s="4"/>
      <c r="AY117" s="5"/>
      <c r="AZ117" s="5"/>
      <c r="BA117" s="5"/>
      <c r="BB117" s="5"/>
      <c r="BC117" s="134"/>
      <c r="BD117" s="134"/>
      <c r="BE117" s="162"/>
      <c r="BF117" s="5"/>
      <c r="BG117" s="5"/>
      <c r="BH117" s="5"/>
      <c r="BI117" s="5"/>
      <c r="BJ117" s="5"/>
      <c r="BK117" s="5"/>
      <c r="BL117" s="4"/>
    </row>
    <row r="118" spans="1:64" ht="12" customHeight="1">
      <c r="A118" s="164"/>
      <c r="B118" s="164"/>
      <c r="C118" s="164"/>
      <c r="D118" s="164"/>
      <c r="E118" s="164"/>
      <c r="F118" s="164"/>
      <c r="G118" s="164"/>
      <c r="H118" s="164"/>
      <c r="I118" s="164"/>
      <c r="J118" s="4"/>
      <c r="K118" s="4"/>
      <c r="L118" s="4"/>
      <c r="M118" s="4"/>
      <c r="N118" s="4"/>
      <c r="O118" s="4"/>
      <c r="P118" s="4"/>
      <c r="Q118" s="4"/>
      <c r="R118" s="4"/>
      <c r="S118" s="4"/>
      <c r="T118" s="4"/>
      <c r="U118" s="4"/>
      <c r="V118" s="4"/>
      <c r="W118" s="4"/>
      <c r="X118" s="4"/>
      <c r="Y118" s="4"/>
      <c r="Z118" s="132"/>
      <c r="AA118" s="4"/>
      <c r="AB118" s="4"/>
      <c r="AC118" s="132"/>
      <c r="AD118" s="132"/>
      <c r="AE118" s="132"/>
      <c r="AF118" s="132"/>
      <c r="AG118" s="4"/>
      <c r="AH118" s="4"/>
      <c r="AI118" s="4"/>
      <c r="AJ118" s="4"/>
      <c r="AK118" s="4"/>
      <c r="AL118" s="4"/>
      <c r="AM118" s="4"/>
      <c r="AN118" s="4"/>
      <c r="AO118" s="4"/>
      <c r="AP118" s="4"/>
      <c r="AQ118" s="4"/>
      <c r="AR118" s="4"/>
      <c r="AS118" s="4"/>
      <c r="AT118" s="4"/>
      <c r="AU118" s="4"/>
      <c r="AV118" s="161"/>
      <c r="AW118" s="5"/>
      <c r="AX118" s="4"/>
      <c r="AY118" s="5"/>
      <c r="AZ118" s="5"/>
      <c r="BA118" s="5"/>
      <c r="BB118" s="5"/>
      <c r="BC118" s="134"/>
      <c r="BD118" s="134"/>
      <c r="BE118" s="162"/>
      <c r="BF118" s="5"/>
      <c r="BG118" s="5"/>
      <c r="BH118" s="5"/>
      <c r="BI118" s="5"/>
      <c r="BJ118" s="5"/>
      <c r="BK118" s="5"/>
      <c r="BL118" s="4"/>
    </row>
    <row r="119" spans="1:64" ht="12" customHeight="1">
      <c r="A119" s="164"/>
      <c r="B119" s="164"/>
      <c r="C119" s="164"/>
      <c r="D119" s="164"/>
      <c r="E119" s="164"/>
      <c r="F119" s="164"/>
      <c r="G119" s="164"/>
      <c r="H119" s="164"/>
      <c r="I119" s="164"/>
      <c r="J119" s="4"/>
      <c r="K119" s="4"/>
      <c r="L119" s="4"/>
      <c r="M119" s="4"/>
      <c r="N119" s="4"/>
      <c r="O119" s="4"/>
      <c r="P119" s="4"/>
      <c r="Q119" s="4"/>
      <c r="R119" s="4"/>
      <c r="S119" s="4"/>
      <c r="T119" s="4"/>
      <c r="U119" s="4"/>
      <c r="V119" s="4"/>
      <c r="W119" s="4"/>
      <c r="X119" s="4"/>
      <c r="Y119" s="4"/>
      <c r="Z119" s="132"/>
      <c r="AA119" s="4"/>
      <c r="AB119" s="4"/>
      <c r="AC119" s="132"/>
      <c r="AD119" s="132"/>
      <c r="AE119" s="132"/>
      <c r="AF119" s="132"/>
      <c r="AG119" s="4"/>
      <c r="AH119" s="4"/>
      <c r="AI119" s="4"/>
      <c r="AJ119" s="4"/>
      <c r="AK119" s="4"/>
      <c r="AL119" s="4"/>
      <c r="AM119" s="4"/>
      <c r="AN119" s="4"/>
      <c r="AO119" s="4"/>
      <c r="AP119" s="4"/>
      <c r="AQ119" s="4"/>
      <c r="AR119" s="4"/>
      <c r="AS119" s="4"/>
      <c r="AT119" s="4"/>
      <c r="AU119" s="4"/>
      <c r="AV119" s="161"/>
      <c r="AW119" s="5"/>
      <c r="AX119" s="4"/>
      <c r="AY119" s="5"/>
      <c r="AZ119" s="5"/>
      <c r="BA119" s="5"/>
      <c r="BB119" s="5"/>
      <c r="BC119" s="134"/>
      <c r="BD119" s="134"/>
      <c r="BE119" s="162"/>
      <c r="BF119" s="5"/>
      <c r="BG119" s="5"/>
      <c r="BH119" s="5"/>
      <c r="BI119" s="5"/>
      <c r="BJ119" s="5"/>
      <c r="BK119" s="5"/>
      <c r="BL119" s="4"/>
    </row>
    <row r="120" spans="1:64" ht="12" customHeight="1">
      <c r="A120" s="164"/>
      <c r="B120" s="164"/>
      <c r="C120" s="164"/>
      <c r="D120" s="164"/>
      <c r="E120" s="164"/>
      <c r="F120" s="164"/>
      <c r="G120" s="164"/>
      <c r="H120" s="164"/>
      <c r="I120" s="164"/>
      <c r="J120" s="4"/>
      <c r="K120" s="4"/>
      <c r="L120" s="4"/>
      <c r="M120" s="4"/>
      <c r="N120" s="4"/>
      <c r="O120" s="4"/>
      <c r="P120" s="4"/>
      <c r="Q120" s="4"/>
      <c r="R120" s="4"/>
      <c r="S120" s="4"/>
      <c r="T120" s="4"/>
      <c r="U120" s="4"/>
      <c r="V120" s="4"/>
      <c r="W120" s="4"/>
      <c r="X120" s="4"/>
      <c r="Y120" s="4"/>
      <c r="Z120" s="132"/>
      <c r="AA120" s="4"/>
      <c r="AB120" s="4"/>
      <c r="AC120" s="132"/>
      <c r="AD120" s="132"/>
      <c r="AE120" s="132"/>
      <c r="AF120" s="132"/>
      <c r="AG120" s="4"/>
      <c r="AH120" s="4"/>
      <c r="AI120" s="4"/>
      <c r="AJ120" s="4"/>
      <c r="AK120" s="4"/>
      <c r="AL120" s="4"/>
      <c r="AM120" s="4"/>
      <c r="AN120" s="4"/>
      <c r="AO120" s="4"/>
      <c r="AP120" s="4"/>
      <c r="AQ120" s="4"/>
      <c r="AR120" s="4"/>
      <c r="AS120" s="4"/>
      <c r="AT120" s="4"/>
      <c r="AU120" s="4"/>
      <c r="AV120" s="161"/>
      <c r="AW120" s="5"/>
      <c r="AX120" s="4"/>
      <c r="AY120" s="5"/>
      <c r="AZ120" s="5"/>
      <c r="BA120" s="5"/>
      <c r="BB120" s="5"/>
      <c r="BC120" s="134"/>
      <c r="BD120" s="134"/>
      <c r="BE120" s="162"/>
      <c r="BF120" s="5"/>
      <c r="BG120" s="5"/>
      <c r="BH120" s="5"/>
      <c r="BI120" s="5"/>
      <c r="BJ120" s="5"/>
      <c r="BK120" s="5"/>
      <c r="BL120" s="4"/>
    </row>
    <row r="121" spans="1:64" ht="12" customHeight="1">
      <c r="A121" s="164"/>
      <c r="B121" s="164"/>
      <c r="C121" s="164"/>
      <c r="D121" s="164"/>
      <c r="E121" s="164"/>
      <c r="F121" s="164"/>
      <c r="G121" s="164"/>
      <c r="H121" s="164"/>
      <c r="I121" s="164"/>
      <c r="J121" s="4"/>
      <c r="K121" s="4"/>
      <c r="L121" s="4"/>
      <c r="M121" s="4"/>
      <c r="N121" s="4"/>
      <c r="O121" s="4"/>
      <c r="P121" s="4"/>
      <c r="Q121" s="4"/>
      <c r="R121" s="4"/>
      <c r="S121" s="4"/>
      <c r="T121" s="4"/>
      <c r="U121" s="4"/>
      <c r="V121" s="4"/>
      <c r="W121" s="4"/>
      <c r="X121" s="4"/>
      <c r="Y121" s="4"/>
      <c r="Z121" s="132"/>
      <c r="AA121" s="4"/>
      <c r="AB121" s="4"/>
      <c r="AC121" s="132"/>
      <c r="AD121" s="132"/>
      <c r="AE121" s="132"/>
      <c r="AF121" s="132"/>
      <c r="AG121" s="4"/>
      <c r="AH121" s="4"/>
      <c r="AI121" s="4"/>
      <c r="AJ121" s="4"/>
      <c r="AK121" s="4"/>
      <c r="AL121" s="4"/>
      <c r="AM121" s="4"/>
      <c r="AN121" s="4"/>
      <c r="AO121" s="4"/>
      <c r="AP121" s="4"/>
      <c r="AQ121" s="4"/>
      <c r="AR121" s="4"/>
      <c r="AS121" s="4"/>
      <c r="AT121" s="4"/>
      <c r="AU121" s="4"/>
      <c r="AV121" s="161"/>
      <c r="AW121" s="5"/>
      <c r="AX121" s="4"/>
      <c r="AY121" s="5"/>
      <c r="AZ121" s="5"/>
      <c r="BA121" s="5"/>
      <c r="BB121" s="5"/>
      <c r="BC121" s="134"/>
      <c r="BD121" s="134"/>
      <c r="BE121" s="162"/>
      <c r="BF121" s="5"/>
      <c r="BG121" s="5"/>
      <c r="BH121" s="5"/>
      <c r="BI121" s="5"/>
      <c r="BJ121" s="5"/>
      <c r="BK121" s="5"/>
      <c r="BL121" s="4"/>
    </row>
    <row r="122" spans="1:64" ht="12" customHeight="1">
      <c r="A122" s="164"/>
      <c r="B122" s="164"/>
      <c r="C122" s="164"/>
      <c r="D122" s="164"/>
      <c r="E122" s="164"/>
      <c r="F122" s="164"/>
      <c r="G122" s="164"/>
      <c r="H122" s="164"/>
      <c r="I122" s="164"/>
      <c r="J122" s="4"/>
      <c r="K122" s="4"/>
      <c r="L122" s="4"/>
      <c r="M122" s="4"/>
      <c r="N122" s="4"/>
      <c r="O122" s="4"/>
      <c r="P122" s="4"/>
      <c r="Q122" s="4"/>
      <c r="R122" s="4"/>
      <c r="S122" s="4"/>
      <c r="T122" s="4"/>
      <c r="U122" s="4"/>
      <c r="V122" s="4"/>
      <c r="W122" s="4"/>
      <c r="X122" s="4"/>
      <c r="Y122" s="4"/>
      <c r="Z122" s="132"/>
      <c r="AA122" s="4"/>
      <c r="AB122" s="4"/>
      <c r="AC122" s="132"/>
      <c r="AD122" s="132"/>
      <c r="AE122" s="132"/>
      <c r="AF122" s="132"/>
      <c r="AG122" s="4"/>
      <c r="AH122" s="4"/>
      <c r="AI122" s="4"/>
      <c r="AJ122" s="4"/>
      <c r="AK122" s="4"/>
      <c r="AL122" s="4"/>
      <c r="AM122" s="4"/>
      <c r="AN122" s="4"/>
      <c r="AO122" s="4"/>
      <c r="AP122" s="4"/>
      <c r="AQ122" s="4"/>
      <c r="AR122" s="4"/>
      <c r="AS122" s="4"/>
      <c r="AT122" s="4"/>
      <c r="AU122" s="4"/>
      <c r="AV122" s="161"/>
      <c r="AW122" s="5"/>
      <c r="AX122" s="4"/>
      <c r="AY122" s="5"/>
      <c r="AZ122" s="5"/>
      <c r="BA122" s="5"/>
      <c r="BB122" s="5"/>
      <c r="BC122" s="134"/>
      <c r="BD122" s="134"/>
      <c r="BE122" s="162"/>
      <c r="BF122" s="5"/>
      <c r="BG122" s="5"/>
      <c r="BH122" s="5"/>
      <c r="BI122" s="5"/>
      <c r="BJ122" s="5"/>
      <c r="BK122" s="5"/>
      <c r="BL122" s="4"/>
    </row>
    <row r="123" spans="1:64" ht="12" customHeight="1">
      <c r="A123" s="164"/>
      <c r="B123" s="164"/>
      <c r="C123" s="164"/>
      <c r="D123" s="164"/>
      <c r="E123" s="164"/>
      <c r="F123" s="164"/>
      <c r="G123" s="164"/>
      <c r="H123" s="164"/>
      <c r="I123" s="164"/>
      <c r="J123" s="4"/>
      <c r="K123" s="4"/>
      <c r="L123" s="4"/>
      <c r="M123" s="4"/>
      <c r="N123" s="4"/>
      <c r="O123" s="4"/>
      <c r="P123" s="4"/>
      <c r="Q123" s="4"/>
      <c r="R123" s="4"/>
      <c r="S123" s="4"/>
      <c r="T123" s="4"/>
      <c r="U123" s="4"/>
      <c r="V123" s="4"/>
      <c r="W123" s="4"/>
      <c r="X123" s="4"/>
      <c r="Y123" s="4"/>
      <c r="Z123" s="4"/>
      <c r="AA123" s="4"/>
      <c r="AB123" s="4"/>
      <c r="AC123" s="132"/>
      <c r="AD123" s="132"/>
      <c r="AE123" s="132"/>
      <c r="AF123" s="132"/>
      <c r="AG123" s="4"/>
      <c r="AH123" s="4"/>
      <c r="AI123" s="4"/>
      <c r="AJ123" s="4"/>
      <c r="AK123" s="4"/>
      <c r="AL123" s="4"/>
      <c r="AM123" s="4"/>
      <c r="AN123" s="4"/>
      <c r="AO123" s="4"/>
      <c r="AP123" s="4"/>
      <c r="AQ123" s="4"/>
      <c r="AR123" s="4"/>
      <c r="AS123" s="4"/>
      <c r="AT123" s="4"/>
      <c r="AU123" s="4"/>
      <c r="AV123" s="161"/>
      <c r="AW123" s="5"/>
      <c r="AX123" s="4"/>
      <c r="AY123" s="5"/>
      <c r="AZ123" s="5"/>
      <c r="BA123" s="5"/>
      <c r="BB123" s="5"/>
      <c r="BC123" s="134"/>
      <c r="BD123" s="134"/>
      <c r="BE123" s="162"/>
      <c r="BF123" s="5"/>
      <c r="BG123" s="5"/>
      <c r="BH123" s="5"/>
      <c r="BI123" s="5"/>
      <c r="BJ123" s="5"/>
      <c r="BK123" s="5"/>
      <c r="BL123" s="4"/>
    </row>
    <row r="124" spans="1:64" ht="12" customHeight="1">
      <c r="A124" s="164"/>
      <c r="B124" s="164"/>
      <c r="C124" s="164"/>
      <c r="D124" s="164"/>
      <c r="E124" s="164"/>
      <c r="F124" s="164"/>
      <c r="G124" s="164"/>
      <c r="H124" s="164"/>
      <c r="I124" s="164"/>
      <c r="J124" s="4"/>
      <c r="K124" s="4"/>
      <c r="L124" s="4"/>
      <c r="M124" s="4"/>
      <c r="N124" s="4"/>
      <c r="O124" s="4"/>
      <c r="P124" s="4"/>
      <c r="Q124" s="4"/>
      <c r="R124" s="4"/>
      <c r="S124" s="4"/>
      <c r="T124" s="4"/>
      <c r="U124" s="4"/>
      <c r="V124" s="4"/>
      <c r="W124" s="4"/>
      <c r="X124" s="4"/>
      <c r="Y124" s="4"/>
      <c r="Z124" s="4"/>
      <c r="AA124" s="4"/>
      <c r="AB124" s="4"/>
      <c r="AC124" s="132"/>
      <c r="AD124" s="132"/>
      <c r="AE124" s="132"/>
      <c r="AF124" s="132"/>
      <c r="AG124" s="4"/>
      <c r="AH124" s="4"/>
      <c r="AI124" s="4"/>
      <c r="AJ124" s="4"/>
      <c r="AK124" s="4"/>
      <c r="AL124" s="4"/>
      <c r="AM124" s="4"/>
      <c r="AN124" s="4"/>
      <c r="AO124" s="4"/>
      <c r="AP124" s="4"/>
      <c r="AQ124" s="4"/>
      <c r="AR124" s="4"/>
      <c r="AS124" s="4"/>
      <c r="AT124" s="4"/>
      <c r="AU124" s="4"/>
      <c r="AV124" s="161"/>
      <c r="AW124" s="5"/>
      <c r="AX124" s="4"/>
      <c r="AY124" s="5"/>
      <c r="AZ124" s="5"/>
      <c r="BA124" s="5"/>
      <c r="BB124" s="5"/>
      <c r="BC124" s="134"/>
      <c r="BD124" s="134"/>
      <c r="BE124" s="162"/>
      <c r="BF124" s="5"/>
      <c r="BG124" s="5"/>
      <c r="BH124" s="5"/>
      <c r="BI124" s="5"/>
      <c r="BJ124" s="5"/>
      <c r="BK124" s="5"/>
      <c r="BL124" s="4"/>
    </row>
    <row r="125" spans="1:64" ht="12" customHeight="1">
      <c r="A125" s="164"/>
      <c r="B125" s="164"/>
      <c r="C125" s="164"/>
      <c r="D125" s="164"/>
      <c r="E125" s="164"/>
      <c r="F125" s="164"/>
      <c r="G125" s="164"/>
      <c r="H125" s="164"/>
      <c r="I125" s="164"/>
      <c r="J125" s="4"/>
      <c r="K125" s="4"/>
      <c r="L125" s="4"/>
      <c r="M125" s="4"/>
      <c r="N125" s="4"/>
      <c r="O125" s="4"/>
      <c r="P125" s="4"/>
      <c r="Q125" s="4"/>
      <c r="R125" s="4"/>
      <c r="S125" s="4"/>
      <c r="T125" s="4"/>
      <c r="U125" s="4"/>
      <c r="V125" s="4"/>
      <c r="W125" s="4"/>
      <c r="X125" s="4"/>
      <c r="Y125" s="4"/>
      <c r="Z125" s="4"/>
      <c r="AA125" s="4"/>
      <c r="AB125" s="4"/>
      <c r="AC125" s="132"/>
      <c r="AD125" s="132"/>
      <c r="AE125" s="132"/>
      <c r="AF125" s="132"/>
      <c r="AG125" s="4"/>
      <c r="AH125" s="4"/>
      <c r="AI125" s="4"/>
      <c r="AJ125" s="4"/>
      <c r="AK125" s="4"/>
      <c r="AL125" s="4"/>
      <c r="AM125" s="4"/>
      <c r="AN125" s="4"/>
      <c r="AO125" s="4"/>
      <c r="AP125" s="4"/>
      <c r="AQ125" s="4"/>
      <c r="AR125" s="4"/>
      <c r="AS125" s="4"/>
      <c r="AT125" s="4"/>
      <c r="AU125" s="4"/>
      <c r="AV125" s="161"/>
      <c r="AW125" s="5"/>
      <c r="AX125" s="4"/>
      <c r="AY125" s="5"/>
      <c r="AZ125" s="5"/>
      <c r="BA125" s="5"/>
      <c r="BB125" s="5"/>
      <c r="BC125" s="134"/>
      <c r="BD125" s="134"/>
      <c r="BE125" s="162"/>
      <c r="BF125" s="5"/>
      <c r="BG125" s="5"/>
      <c r="BH125" s="5"/>
      <c r="BI125" s="5"/>
      <c r="BJ125" s="5"/>
      <c r="BK125" s="5"/>
      <c r="BL125" s="4"/>
    </row>
    <row r="126" spans="1:64" ht="12" customHeight="1">
      <c r="A126" s="164"/>
      <c r="B126" s="164"/>
      <c r="C126" s="164"/>
      <c r="D126" s="164"/>
      <c r="E126" s="164"/>
      <c r="F126" s="164"/>
      <c r="G126" s="164"/>
      <c r="H126" s="164"/>
      <c r="I126" s="164"/>
      <c r="J126" s="4"/>
      <c r="K126" s="4"/>
      <c r="L126" s="4"/>
      <c r="M126" s="4"/>
      <c r="N126" s="4"/>
      <c r="O126" s="4"/>
      <c r="P126" s="4"/>
      <c r="Q126" s="4"/>
      <c r="R126" s="4"/>
      <c r="S126" s="4"/>
      <c r="T126" s="4"/>
      <c r="U126" s="4"/>
      <c r="V126" s="4"/>
      <c r="W126" s="4"/>
      <c r="X126" s="4"/>
      <c r="Y126" s="4"/>
      <c r="Z126" s="4"/>
      <c r="AA126" s="4"/>
      <c r="AB126" s="4"/>
      <c r="AC126" s="132"/>
      <c r="AD126" s="132"/>
      <c r="AE126" s="132"/>
      <c r="AF126" s="132"/>
      <c r="AG126" s="4"/>
      <c r="AH126" s="4"/>
      <c r="AI126" s="4"/>
      <c r="AJ126" s="4"/>
      <c r="AK126" s="4"/>
      <c r="AL126" s="4"/>
      <c r="AM126" s="4"/>
      <c r="AN126" s="4"/>
      <c r="AO126" s="4"/>
      <c r="AP126" s="4"/>
      <c r="AQ126" s="4"/>
      <c r="AR126" s="4"/>
      <c r="AS126" s="4"/>
      <c r="AT126" s="4"/>
      <c r="AU126" s="4"/>
      <c r="AV126" s="161"/>
      <c r="AW126" s="5"/>
      <c r="AX126" s="4"/>
      <c r="AY126" s="5"/>
      <c r="AZ126" s="5"/>
      <c r="BA126" s="5"/>
      <c r="BB126" s="5"/>
      <c r="BC126" s="134"/>
      <c r="BD126" s="134"/>
      <c r="BE126" s="162"/>
      <c r="BF126" s="5"/>
      <c r="BG126" s="5"/>
      <c r="BH126" s="5"/>
      <c r="BI126" s="5"/>
      <c r="BJ126" s="5"/>
      <c r="BK126" s="5"/>
      <c r="BL126" s="4"/>
    </row>
    <row r="127" spans="1:64" ht="12" customHeight="1">
      <c r="A127" s="164"/>
      <c r="B127" s="164"/>
      <c r="C127" s="164"/>
      <c r="D127" s="164"/>
      <c r="E127" s="164"/>
      <c r="F127" s="164"/>
      <c r="G127" s="164"/>
      <c r="H127" s="164"/>
      <c r="I127" s="164"/>
      <c r="J127" s="4"/>
      <c r="K127" s="4"/>
      <c r="L127" s="4"/>
      <c r="M127" s="4"/>
      <c r="N127" s="4"/>
      <c r="O127" s="4"/>
      <c r="P127" s="4"/>
      <c r="Q127" s="4"/>
      <c r="R127" s="4"/>
      <c r="S127" s="4"/>
      <c r="T127" s="4"/>
      <c r="U127" s="4"/>
      <c r="V127" s="4"/>
      <c r="W127" s="4"/>
      <c r="X127" s="4"/>
      <c r="Y127" s="4"/>
      <c r="Z127" s="4"/>
      <c r="AA127" s="4"/>
      <c r="AB127" s="4"/>
      <c r="AC127" s="132"/>
      <c r="AD127" s="132"/>
      <c r="AE127" s="132"/>
      <c r="AF127" s="132"/>
      <c r="AG127" s="4"/>
      <c r="AH127" s="4"/>
      <c r="AI127" s="4"/>
      <c r="AJ127" s="4"/>
      <c r="AK127" s="4"/>
      <c r="AL127" s="4"/>
      <c r="AM127" s="4"/>
      <c r="AN127" s="4"/>
      <c r="AO127" s="4"/>
      <c r="AP127" s="4"/>
      <c r="AQ127" s="4"/>
      <c r="AR127" s="4"/>
      <c r="AS127" s="4"/>
      <c r="AT127" s="4"/>
      <c r="AU127" s="4"/>
      <c r="AV127" s="161"/>
      <c r="AW127" s="5"/>
      <c r="AX127" s="4"/>
      <c r="AY127" s="5"/>
      <c r="AZ127" s="5"/>
      <c r="BA127" s="5"/>
      <c r="BB127" s="5"/>
      <c r="BC127" s="134"/>
      <c r="BD127" s="134"/>
      <c r="BE127" s="162"/>
      <c r="BF127" s="5"/>
      <c r="BG127" s="5"/>
      <c r="BH127" s="5"/>
      <c r="BI127" s="5"/>
      <c r="BJ127" s="5"/>
      <c r="BK127" s="5"/>
      <c r="BL127" s="4"/>
    </row>
    <row r="128" spans="1:64" ht="12" customHeight="1">
      <c r="A128" s="164"/>
      <c r="B128" s="164"/>
      <c r="C128" s="164"/>
      <c r="D128" s="164"/>
      <c r="E128" s="164"/>
      <c r="F128" s="164"/>
      <c r="G128" s="164"/>
      <c r="H128" s="164"/>
      <c r="I128" s="164"/>
      <c r="J128" s="4"/>
      <c r="K128" s="4"/>
      <c r="L128" s="4"/>
      <c r="M128" s="4"/>
      <c r="N128" s="4"/>
      <c r="O128" s="4"/>
      <c r="P128" s="4"/>
      <c r="Q128" s="4"/>
      <c r="R128" s="4"/>
      <c r="S128" s="4"/>
      <c r="T128" s="4"/>
      <c r="U128" s="4"/>
      <c r="V128" s="4"/>
      <c r="W128" s="4"/>
      <c r="X128" s="4"/>
      <c r="Y128" s="4"/>
      <c r="Z128" s="4"/>
      <c r="AA128" s="4"/>
      <c r="AB128" s="4"/>
      <c r="AC128" s="132"/>
      <c r="AD128" s="132"/>
      <c r="AE128" s="132"/>
      <c r="AF128" s="132"/>
      <c r="AG128" s="4"/>
      <c r="AH128" s="4"/>
      <c r="AI128" s="4"/>
      <c r="AJ128" s="4"/>
      <c r="AK128" s="4"/>
      <c r="AL128" s="4"/>
      <c r="AM128" s="4"/>
      <c r="AN128" s="4"/>
      <c r="AO128" s="4"/>
      <c r="AP128" s="4"/>
      <c r="AQ128" s="4"/>
      <c r="AR128" s="4"/>
      <c r="AS128" s="4"/>
      <c r="AT128" s="4"/>
      <c r="AU128" s="4"/>
      <c r="AV128" s="161"/>
      <c r="AW128" s="5"/>
      <c r="AX128" s="4"/>
      <c r="AY128" s="5"/>
      <c r="AZ128" s="5"/>
      <c r="BA128" s="5"/>
      <c r="BB128" s="5"/>
      <c r="BC128" s="134"/>
      <c r="BD128" s="134"/>
      <c r="BE128" s="162"/>
      <c r="BF128" s="5"/>
      <c r="BG128" s="5"/>
      <c r="BH128" s="5"/>
      <c r="BI128" s="5"/>
      <c r="BJ128" s="5"/>
      <c r="BK128" s="5"/>
      <c r="BL128" s="4"/>
    </row>
    <row r="129" spans="1:64" ht="12" customHeight="1">
      <c r="A129" s="164"/>
      <c r="B129" s="164"/>
      <c r="C129" s="164"/>
      <c r="D129" s="164"/>
      <c r="E129" s="164"/>
      <c r="F129" s="164"/>
      <c r="G129" s="164"/>
      <c r="H129" s="164"/>
      <c r="I129" s="164"/>
      <c r="J129" s="4"/>
      <c r="K129" s="4"/>
      <c r="L129" s="4"/>
      <c r="M129" s="4"/>
      <c r="N129" s="4"/>
      <c r="O129" s="4"/>
      <c r="P129" s="4"/>
      <c r="Q129" s="4"/>
      <c r="R129" s="4"/>
      <c r="S129" s="4"/>
      <c r="T129" s="4"/>
      <c r="U129" s="4"/>
      <c r="V129" s="4"/>
      <c r="W129" s="4"/>
      <c r="X129" s="4"/>
      <c r="Y129" s="4"/>
      <c r="Z129" s="4"/>
      <c r="AA129" s="4"/>
      <c r="AB129" s="4"/>
      <c r="AC129" s="132"/>
      <c r="AD129" s="132"/>
      <c r="AE129" s="132"/>
      <c r="AF129" s="132"/>
      <c r="AG129" s="4"/>
      <c r="AH129" s="4"/>
      <c r="AI129" s="4"/>
      <c r="AJ129" s="4"/>
      <c r="AK129" s="4"/>
      <c r="AL129" s="4"/>
      <c r="AM129" s="4"/>
      <c r="AN129" s="4"/>
      <c r="AO129" s="4"/>
      <c r="AP129" s="4"/>
      <c r="AQ129" s="4"/>
      <c r="AR129" s="4"/>
      <c r="AS129" s="4"/>
      <c r="AT129" s="4"/>
      <c r="AU129" s="4"/>
      <c r="AV129" s="161"/>
      <c r="AW129" s="5"/>
      <c r="AX129" s="4"/>
      <c r="AY129" s="5"/>
      <c r="AZ129" s="5"/>
      <c r="BA129" s="5"/>
      <c r="BB129" s="5"/>
      <c r="BC129" s="134"/>
      <c r="BD129" s="134"/>
      <c r="BE129" s="162"/>
      <c r="BF129" s="5"/>
      <c r="BG129" s="5"/>
      <c r="BH129" s="5"/>
      <c r="BI129" s="5"/>
      <c r="BJ129" s="5"/>
      <c r="BK129" s="5"/>
      <c r="BL129" s="4"/>
    </row>
    <row r="130" spans="1:64" ht="12" customHeight="1">
      <c r="A130" s="164"/>
      <c r="B130" s="164"/>
      <c r="C130" s="164"/>
      <c r="D130" s="164"/>
      <c r="E130" s="164"/>
      <c r="F130" s="164"/>
      <c r="G130" s="164"/>
      <c r="H130" s="164"/>
      <c r="I130" s="164"/>
      <c r="J130" s="4"/>
      <c r="K130" s="4"/>
      <c r="L130" s="4"/>
      <c r="M130" s="4"/>
      <c r="N130" s="4"/>
      <c r="O130" s="4"/>
      <c r="P130" s="4"/>
      <c r="Q130" s="4"/>
      <c r="R130" s="4"/>
      <c r="S130" s="4"/>
      <c r="T130" s="4"/>
      <c r="U130" s="4"/>
      <c r="V130" s="4"/>
      <c r="W130" s="4"/>
      <c r="X130" s="4"/>
      <c r="Y130" s="4"/>
      <c r="Z130" s="4"/>
      <c r="AA130" s="4"/>
      <c r="AB130" s="4"/>
      <c r="AC130" s="132"/>
      <c r="AD130" s="132"/>
      <c r="AE130" s="132"/>
      <c r="AF130" s="132"/>
      <c r="AG130" s="4"/>
      <c r="AH130" s="4"/>
      <c r="AI130" s="4"/>
      <c r="AJ130" s="4"/>
      <c r="AK130" s="4"/>
      <c r="AL130" s="4"/>
      <c r="AM130" s="4"/>
      <c r="AN130" s="4"/>
      <c r="AO130" s="4"/>
      <c r="AP130" s="4"/>
      <c r="AQ130" s="4"/>
      <c r="AR130" s="4"/>
      <c r="AS130" s="4"/>
      <c r="AT130" s="4"/>
      <c r="AU130" s="4"/>
      <c r="AV130" s="161"/>
      <c r="AW130" s="5"/>
      <c r="AX130" s="4"/>
      <c r="AY130" s="5"/>
      <c r="AZ130" s="5"/>
      <c r="BA130" s="5"/>
      <c r="BB130" s="5"/>
      <c r="BC130" s="134"/>
      <c r="BD130" s="134"/>
      <c r="BE130" s="162"/>
      <c r="BF130" s="5"/>
      <c r="BG130" s="5"/>
      <c r="BH130" s="5"/>
      <c r="BI130" s="5"/>
      <c r="BJ130" s="5"/>
      <c r="BK130" s="5"/>
      <c r="BL130" s="4"/>
    </row>
    <row r="131" spans="1:64" ht="12" customHeight="1">
      <c r="A131" s="164"/>
      <c r="B131" s="164"/>
      <c r="C131" s="164"/>
      <c r="D131" s="164"/>
      <c r="E131" s="164"/>
      <c r="F131" s="164"/>
      <c r="G131" s="164"/>
      <c r="H131" s="164"/>
      <c r="I131" s="164"/>
      <c r="J131" s="4"/>
      <c r="K131" s="4"/>
      <c r="L131" s="4"/>
      <c r="M131" s="4"/>
      <c r="N131" s="4"/>
      <c r="O131" s="4"/>
      <c r="P131" s="4"/>
      <c r="Q131" s="4"/>
      <c r="R131" s="4"/>
      <c r="S131" s="4"/>
      <c r="T131" s="4"/>
      <c r="U131" s="4"/>
      <c r="V131" s="4"/>
      <c r="W131" s="4"/>
      <c r="X131" s="4"/>
      <c r="Y131" s="4"/>
      <c r="Z131" s="4"/>
      <c r="AA131" s="4"/>
      <c r="AB131" s="4"/>
      <c r="AC131" s="132"/>
      <c r="AD131" s="132"/>
      <c r="AE131" s="132"/>
      <c r="AF131" s="132"/>
      <c r="AG131" s="4"/>
      <c r="AH131" s="4"/>
      <c r="AI131" s="4"/>
      <c r="AJ131" s="4"/>
      <c r="AK131" s="4"/>
      <c r="AL131" s="4"/>
      <c r="AM131" s="4"/>
      <c r="AN131" s="4"/>
      <c r="AO131" s="4"/>
      <c r="AP131" s="4"/>
      <c r="AQ131" s="4"/>
      <c r="AR131" s="4"/>
      <c r="AS131" s="4"/>
      <c r="AT131" s="4"/>
      <c r="AU131" s="4"/>
      <c r="AV131" s="161"/>
      <c r="AW131" s="5"/>
      <c r="AX131" s="4"/>
      <c r="AY131" s="5"/>
      <c r="AZ131" s="5"/>
      <c r="BA131" s="5"/>
      <c r="BB131" s="5"/>
      <c r="BC131" s="134"/>
      <c r="BD131" s="134"/>
      <c r="BE131" s="162"/>
      <c r="BF131" s="5"/>
      <c r="BG131" s="5"/>
      <c r="BH131" s="5"/>
      <c r="BI131" s="5"/>
      <c r="BJ131" s="5"/>
      <c r="BK131" s="5"/>
      <c r="BL131" s="4"/>
    </row>
    <row r="132" spans="1:64" ht="12" customHeight="1">
      <c r="A132" s="164"/>
      <c r="B132" s="164"/>
      <c r="C132" s="164"/>
      <c r="D132" s="164"/>
      <c r="E132" s="164"/>
      <c r="F132" s="164"/>
      <c r="G132" s="164"/>
      <c r="H132" s="164"/>
      <c r="I132" s="164"/>
      <c r="J132" s="4"/>
      <c r="K132" s="4"/>
      <c r="L132" s="4"/>
      <c r="M132" s="4"/>
      <c r="N132" s="4"/>
      <c r="O132" s="4"/>
      <c r="P132" s="4"/>
      <c r="Q132" s="4"/>
      <c r="R132" s="4"/>
      <c r="S132" s="4"/>
      <c r="T132" s="4"/>
      <c r="U132" s="4"/>
      <c r="V132" s="4"/>
      <c r="W132" s="4"/>
      <c r="X132" s="4"/>
      <c r="Y132" s="4"/>
      <c r="Z132" s="4"/>
      <c r="AA132" s="4"/>
      <c r="AB132" s="4"/>
      <c r="AC132" s="132"/>
      <c r="AD132" s="132"/>
      <c r="AE132" s="132"/>
      <c r="AF132" s="132"/>
      <c r="AG132" s="4"/>
      <c r="AH132" s="4"/>
      <c r="AI132" s="4"/>
      <c r="AJ132" s="4"/>
      <c r="AK132" s="4"/>
      <c r="AL132" s="4"/>
      <c r="AM132" s="4"/>
      <c r="AN132" s="4"/>
      <c r="AO132" s="4"/>
      <c r="AP132" s="4"/>
      <c r="AQ132" s="4"/>
      <c r="AR132" s="4"/>
      <c r="AS132" s="4"/>
      <c r="AT132" s="4"/>
      <c r="AU132" s="4"/>
      <c r="AV132" s="161"/>
      <c r="AW132" s="5"/>
      <c r="AX132" s="4"/>
      <c r="AY132" s="5"/>
      <c r="AZ132" s="5"/>
      <c r="BA132" s="5"/>
      <c r="BB132" s="5"/>
      <c r="BC132" s="134"/>
      <c r="BD132" s="134"/>
      <c r="BE132" s="162"/>
      <c r="BF132" s="5"/>
      <c r="BG132" s="5"/>
      <c r="BH132" s="5"/>
      <c r="BI132" s="5"/>
      <c r="BJ132" s="5"/>
      <c r="BK132" s="5"/>
      <c r="BL132" s="4"/>
    </row>
    <row r="133" spans="1:64" ht="12" customHeight="1">
      <c r="A133" s="164"/>
      <c r="B133" s="164"/>
      <c r="C133" s="164"/>
      <c r="D133" s="164"/>
      <c r="E133" s="164"/>
      <c r="F133" s="164"/>
      <c r="G133" s="164"/>
      <c r="H133" s="164"/>
      <c r="I133" s="164"/>
      <c r="J133" s="4"/>
      <c r="K133" s="4"/>
      <c r="L133" s="4"/>
      <c r="M133" s="4"/>
      <c r="N133" s="4"/>
      <c r="O133" s="4"/>
      <c r="P133" s="4"/>
      <c r="Q133" s="4"/>
      <c r="R133" s="4"/>
      <c r="S133" s="4"/>
      <c r="T133" s="4"/>
      <c r="U133" s="4"/>
      <c r="V133" s="4"/>
      <c r="W133" s="4"/>
      <c r="X133" s="4"/>
      <c r="Y133" s="4"/>
      <c r="Z133" s="4"/>
      <c r="AA133" s="4"/>
      <c r="AB133" s="4"/>
      <c r="AC133" s="132"/>
      <c r="AD133" s="132"/>
      <c r="AE133" s="132"/>
      <c r="AF133" s="132"/>
      <c r="AG133" s="4"/>
      <c r="AH133" s="4"/>
      <c r="AI133" s="4"/>
      <c r="AJ133" s="4"/>
      <c r="AK133" s="4"/>
      <c r="AL133" s="4"/>
      <c r="AM133" s="4"/>
      <c r="AN133" s="4"/>
      <c r="AO133" s="4"/>
      <c r="AP133" s="4"/>
      <c r="AQ133" s="4"/>
      <c r="AR133" s="4"/>
      <c r="AS133" s="4"/>
      <c r="AT133" s="4"/>
      <c r="AU133" s="4"/>
      <c r="AV133" s="161"/>
      <c r="AW133" s="5"/>
      <c r="AX133" s="4"/>
      <c r="AY133" s="5"/>
      <c r="AZ133" s="5"/>
      <c r="BA133" s="5"/>
      <c r="BB133" s="5"/>
      <c r="BC133" s="134"/>
      <c r="BD133" s="134"/>
      <c r="BE133" s="162"/>
      <c r="BF133" s="5"/>
      <c r="BG133" s="5"/>
      <c r="BH133" s="5"/>
      <c r="BI133" s="5"/>
      <c r="BJ133" s="5"/>
      <c r="BK133" s="5"/>
      <c r="BL133" s="4"/>
    </row>
    <row r="134" spans="1:64" ht="12" customHeight="1">
      <c r="A134" s="164"/>
      <c r="B134" s="164"/>
      <c r="C134" s="164"/>
      <c r="D134" s="164"/>
      <c r="E134" s="164"/>
      <c r="F134" s="164"/>
      <c r="G134" s="164"/>
      <c r="H134" s="164"/>
      <c r="I134" s="164"/>
      <c r="J134" s="4"/>
      <c r="K134" s="4"/>
      <c r="L134" s="4"/>
      <c r="M134" s="4"/>
      <c r="N134" s="4"/>
      <c r="O134" s="4"/>
      <c r="P134" s="4"/>
      <c r="Q134" s="4"/>
      <c r="R134" s="4"/>
      <c r="S134" s="4"/>
      <c r="T134" s="4"/>
      <c r="U134" s="4"/>
      <c r="V134" s="4"/>
      <c r="W134" s="4"/>
      <c r="X134" s="4"/>
      <c r="Y134" s="4"/>
      <c r="Z134" s="4"/>
      <c r="AA134" s="4"/>
      <c r="AB134" s="4"/>
      <c r="AC134" s="132"/>
      <c r="AD134" s="132"/>
      <c r="AE134" s="132"/>
      <c r="AF134" s="132"/>
      <c r="AG134" s="4"/>
      <c r="AH134" s="4"/>
      <c r="AI134" s="4"/>
      <c r="AJ134" s="4"/>
      <c r="AK134" s="4"/>
      <c r="AL134" s="4"/>
      <c r="AM134" s="4"/>
      <c r="AN134" s="4"/>
      <c r="AO134" s="4"/>
      <c r="AP134" s="4"/>
      <c r="AQ134" s="4"/>
      <c r="AR134" s="4"/>
      <c r="AS134" s="4"/>
      <c r="AT134" s="4"/>
      <c r="AU134" s="4"/>
      <c r="AV134" s="161"/>
      <c r="AW134" s="5"/>
      <c r="AX134" s="4"/>
      <c r="AY134" s="5"/>
      <c r="AZ134" s="5"/>
      <c r="BA134" s="5"/>
      <c r="BB134" s="5"/>
      <c r="BC134" s="134"/>
      <c r="BD134" s="134"/>
      <c r="BE134" s="162"/>
      <c r="BF134" s="5"/>
      <c r="BG134" s="5"/>
      <c r="BH134" s="5"/>
      <c r="BI134" s="5"/>
      <c r="BJ134" s="5"/>
      <c r="BK134" s="5"/>
      <c r="BL134" s="4"/>
    </row>
    <row r="135" spans="1:64" ht="12" customHeight="1">
      <c r="A135" s="164"/>
      <c r="B135" s="164"/>
      <c r="C135" s="164"/>
      <c r="D135" s="164"/>
      <c r="E135" s="164"/>
      <c r="F135" s="164"/>
      <c r="G135" s="164"/>
      <c r="H135" s="164"/>
      <c r="I135" s="164"/>
      <c r="J135" s="4"/>
      <c r="K135" s="4"/>
      <c r="L135" s="4"/>
      <c r="M135" s="4"/>
      <c r="N135" s="4"/>
      <c r="O135" s="4"/>
      <c r="P135" s="4"/>
      <c r="Q135" s="4"/>
      <c r="R135" s="4"/>
      <c r="S135" s="4"/>
      <c r="T135" s="4"/>
      <c r="U135" s="4"/>
      <c r="V135" s="4"/>
      <c r="W135" s="4"/>
      <c r="X135" s="4"/>
      <c r="Y135" s="4"/>
      <c r="Z135" s="4"/>
      <c r="AA135" s="4"/>
      <c r="AB135" s="4"/>
      <c r="AC135" s="132"/>
      <c r="AD135" s="132"/>
      <c r="AE135" s="132"/>
      <c r="AF135" s="132"/>
      <c r="AG135" s="4"/>
      <c r="AH135" s="4"/>
      <c r="AI135" s="4"/>
      <c r="AJ135" s="4"/>
      <c r="AK135" s="4"/>
      <c r="AL135" s="4"/>
      <c r="AM135" s="4"/>
      <c r="AN135" s="4"/>
      <c r="AO135" s="4"/>
      <c r="AP135" s="4"/>
      <c r="AQ135" s="4"/>
      <c r="AR135" s="4"/>
      <c r="AS135" s="4"/>
      <c r="AT135" s="4"/>
      <c r="AU135" s="4"/>
      <c r="AV135" s="161"/>
      <c r="AW135" s="5"/>
      <c r="AX135" s="4"/>
      <c r="AY135" s="5"/>
      <c r="AZ135" s="5"/>
      <c r="BA135" s="5"/>
      <c r="BB135" s="5"/>
      <c r="BC135" s="134"/>
      <c r="BD135" s="134"/>
      <c r="BE135" s="162"/>
      <c r="BF135" s="5"/>
      <c r="BG135" s="5"/>
      <c r="BH135" s="5"/>
      <c r="BI135" s="5"/>
      <c r="BJ135" s="5"/>
      <c r="BK135" s="5"/>
      <c r="BL135" s="4"/>
    </row>
    <row r="136" spans="1:64" ht="12" customHeight="1">
      <c r="A136" s="164"/>
      <c r="B136" s="164"/>
      <c r="C136" s="164"/>
      <c r="D136" s="164"/>
      <c r="E136" s="164"/>
      <c r="F136" s="164"/>
      <c r="G136" s="164"/>
      <c r="H136" s="164"/>
      <c r="I136" s="164"/>
      <c r="J136" s="4"/>
      <c r="K136" s="4"/>
      <c r="L136" s="4"/>
      <c r="M136" s="4"/>
      <c r="N136" s="4"/>
      <c r="O136" s="4"/>
      <c r="P136" s="4"/>
      <c r="Q136" s="4"/>
      <c r="R136" s="4"/>
      <c r="S136" s="4"/>
      <c r="T136" s="4"/>
      <c r="U136" s="4"/>
      <c r="V136" s="4"/>
      <c r="W136" s="4"/>
      <c r="X136" s="4"/>
      <c r="Y136" s="4"/>
      <c r="Z136" s="4"/>
      <c r="AA136" s="4"/>
      <c r="AB136" s="4"/>
      <c r="AC136" s="132"/>
      <c r="AD136" s="132"/>
      <c r="AE136" s="132"/>
      <c r="AF136" s="132"/>
      <c r="AG136" s="4"/>
      <c r="AH136" s="4"/>
      <c r="AI136" s="4"/>
      <c r="AJ136" s="4"/>
      <c r="AK136" s="4"/>
      <c r="AL136" s="4"/>
      <c r="AM136" s="4"/>
      <c r="AN136" s="4"/>
      <c r="AO136" s="4"/>
      <c r="AP136" s="4"/>
      <c r="AQ136" s="4"/>
      <c r="AR136" s="4"/>
      <c r="AS136" s="4"/>
      <c r="AT136" s="4"/>
      <c r="AU136" s="4"/>
      <c r="AV136" s="161"/>
      <c r="AW136" s="5"/>
      <c r="AX136" s="4"/>
      <c r="AY136" s="5"/>
      <c r="AZ136" s="5"/>
      <c r="BA136" s="5"/>
      <c r="BB136" s="5"/>
      <c r="BC136" s="134"/>
      <c r="BD136" s="134"/>
      <c r="BE136" s="162"/>
      <c r="BF136" s="5"/>
      <c r="BG136" s="5"/>
      <c r="BH136" s="5"/>
      <c r="BI136" s="5"/>
      <c r="BJ136" s="5"/>
      <c r="BK136" s="5"/>
      <c r="BL136" s="4"/>
    </row>
    <row r="137" spans="1:64" ht="12" customHeight="1">
      <c r="A137" s="164"/>
      <c r="B137" s="164"/>
      <c r="C137" s="164"/>
      <c r="D137" s="164"/>
      <c r="E137" s="164"/>
      <c r="F137" s="164"/>
      <c r="G137" s="164"/>
      <c r="H137" s="164"/>
      <c r="I137" s="164"/>
      <c r="J137" s="4"/>
      <c r="K137" s="4"/>
      <c r="L137" s="4"/>
      <c r="M137" s="4"/>
      <c r="N137" s="4"/>
      <c r="O137" s="4"/>
      <c r="P137" s="4"/>
      <c r="Q137" s="4"/>
      <c r="R137" s="4"/>
      <c r="S137" s="4"/>
      <c r="T137" s="4"/>
      <c r="U137" s="4"/>
      <c r="V137" s="4"/>
      <c r="W137" s="4"/>
      <c r="X137" s="4"/>
      <c r="Y137" s="4"/>
      <c r="Z137" s="4"/>
      <c r="AA137" s="4"/>
      <c r="AB137" s="4"/>
      <c r="AC137" s="132"/>
      <c r="AD137" s="132"/>
      <c r="AE137" s="132"/>
      <c r="AF137" s="132"/>
      <c r="AG137" s="4"/>
      <c r="AH137" s="4"/>
      <c r="AI137" s="4"/>
      <c r="AJ137" s="4"/>
      <c r="AK137" s="4"/>
      <c r="AL137" s="4"/>
      <c r="AM137" s="4"/>
      <c r="AN137" s="4"/>
      <c r="AO137" s="4"/>
      <c r="AP137" s="4"/>
      <c r="AQ137" s="4"/>
      <c r="AR137" s="4"/>
      <c r="AS137" s="4"/>
      <c r="AT137" s="4"/>
      <c r="AU137" s="4"/>
      <c r="AV137" s="161"/>
      <c r="AW137" s="5"/>
      <c r="AX137" s="4"/>
      <c r="AY137" s="5"/>
      <c r="AZ137" s="5"/>
      <c r="BA137" s="5"/>
      <c r="BB137" s="5"/>
      <c r="BC137" s="134"/>
      <c r="BD137" s="134"/>
      <c r="BE137" s="162"/>
      <c r="BF137" s="5"/>
      <c r="BG137" s="5"/>
      <c r="BH137" s="5"/>
      <c r="BI137" s="5"/>
      <c r="BJ137" s="5"/>
      <c r="BK137" s="5"/>
      <c r="BL137" s="4"/>
    </row>
    <row r="138" spans="1:64" ht="12" customHeight="1">
      <c r="A138" s="164"/>
      <c r="B138" s="164"/>
      <c r="C138" s="164"/>
      <c r="D138" s="164"/>
      <c r="E138" s="164"/>
      <c r="F138" s="164"/>
      <c r="G138" s="164"/>
      <c r="H138" s="164"/>
      <c r="I138" s="164"/>
      <c r="J138" s="4"/>
      <c r="K138" s="4"/>
      <c r="L138" s="4"/>
      <c r="M138" s="4"/>
      <c r="N138" s="4"/>
      <c r="O138" s="4"/>
      <c r="P138" s="4"/>
      <c r="Q138" s="4"/>
      <c r="R138" s="4"/>
      <c r="S138" s="4"/>
      <c r="T138" s="4"/>
      <c r="U138" s="4"/>
      <c r="V138" s="4"/>
      <c r="W138" s="4"/>
      <c r="X138" s="4"/>
      <c r="Y138" s="4"/>
      <c r="Z138" s="4"/>
      <c r="AA138" s="4"/>
      <c r="AB138" s="4"/>
      <c r="AC138" s="132"/>
      <c r="AD138" s="132"/>
      <c r="AE138" s="132"/>
      <c r="AF138" s="132"/>
      <c r="AG138" s="4"/>
      <c r="AH138" s="4"/>
      <c r="AI138" s="4"/>
      <c r="AJ138" s="4"/>
      <c r="AK138" s="4"/>
      <c r="AL138" s="4"/>
      <c r="AM138" s="4"/>
      <c r="AN138" s="4"/>
      <c r="AO138" s="4"/>
      <c r="AP138" s="4"/>
      <c r="AQ138" s="4"/>
      <c r="AR138" s="4"/>
      <c r="AS138" s="4"/>
      <c r="AT138" s="4"/>
      <c r="AU138" s="4"/>
      <c r="AV138" s="161"/>
      <c r="AW138" s="5"/>
      <c r="AX138" s="4"/>
      <c r="AY138" s="5"/>
      <c r="AZ138" s="5"/>
      <c r="BA138" s="5"/>
      <c r="BB138" s="5"/>
      <c r="BC138" s="134"/>
      <c r="BD138" s="134"/>
      <c r="BE138" s="162"/>
      <c r="BF138" s="5"/>
      <c r="BG138" s="5"/>
      <c r="BH138" s="5"/>
      <c r="BI138" s="5"/>
      <c r="BJ138" s="5"/>
      <c r="BK138" s="5"/>
      <c r="BL138" s="4"/>
    </row>
    <row r="139" spans="1:64" ht="12" customHeight="1">
      <c r="A139" s="164"/>
      <c r="B139" s="164"/>
      <c r="C139" s="164"/>
      <c r="D139" s="164"/>
      <c r="E139" s="164"/>
      <c r="F139" s="164"/>
      <c r="G139" s="164"/>
      <c r="H139" s="164"/>
      <c r="I139" s="164"/>
      <c r="J139" s="4"/>
      <c r="K139" s="4"/>
      <c r="L139" s="4"/>
      <c r="M139" s="4"/>
      <c r="N139" s="4"/>
      <c r="O139" s="4"/>
      <c r="P139" s="4"/>
      <c r="Q139" s="4"/>
      <c r="R139" s="4"/>
      <c r="S139" s="4"/>
      <c r="T139" s="4"/>
      <c r="U139" s="4"/>
      <c r="V139" s="4"/>
      <c r="W139" s="4"/>
      <c r="X139" s="4"/>
      <c r="Y139" s="4"/>
      <c r="Z139" s="4"/>
      <c r="AA139" s="4"/>
      <c r="AB139" s="4"/>
      <c r="AC139" s="132"/>
      <c r="AD139" s="132"/>
      <c r="AE139" s="132"/>
      <c r="AF139" s="132"/>
      <c r="AG139" s="4"/>
      <c r="AH139" s="4"/>
      <c r="AI139" s="4"/>
      <c r="AJ139" s="4"/>
      <c r="AK139" s="4"/>
      <c r="AL139" s="4"/>
      <c r="AM139" s="4"/>
      <c r="AN139" s="4"/>
      <c r="AO139" s="4"/>
      <c r="AP139" s="4"/>
      <c r="AQ139" s="4"/>
      <c r="AR139" s="4"/>
      <c r="AS139" s="4"/>
      <c r="AT139" s="4"/>
      <c r="AU139" s="4"/>
      <c r="AV139" s="161"/>
      <c r="AW139" s="5"/>
      <c r="AX139" s="4"/>
      <c r="AY139" s="5"/>
      <c r="AZ139" s="5"/>
      <c r="BA139" s="5"/>
      <c r="BB139" s="5"/>
      <c r="BC139" s="134"/>
      <c r="BD139" s="134"/>
      <c r="BE139" s="162"/>
      <c r="BF139" s="5"/>
      <c r="BG139" s="5"/>
      <c r="BH139" s="5"/>
      <c r="BI139" s="5"/>
      <c r="BJ139" s="5"/>
      <c r="BK139" s="5"/>
      <c r="BL139" s="4"/>
    </row>
    <row r="140" spans="1:64" ht="12" customHeight="1">
      <c r="A140" s="164"/>
      <c r="B140" s="164"/>
      <c r="C140" s="164"/>
      <c r="D140" s="164"/>
      <c r="E140" s="164"/>
      <c r="F140" s="164"/>
      <c r="G140" s="164"/>
      <c r="H140" s="164"/>
      <c r="I140" s="164"/>
      <c r="J140" s="4"/>
      <c r="K140" s="4"/>
      <c r="L140" s="4"/>
      <c r="M140" s="4"/>
      <c r="N140" s="4"/>
      <c r="O140" s="4"/>
      <c r="P140" s="4"/>
      <c r="Q140" s="4"/>
      <c r="R140" s="4"/>
      <c r="S140" s="4"/>
      <c r="T140" s="4"/>
      <c r="U140" s="4"/>
      <c r="V140" s="4"/>
      <c r="W140" s="4"/>
      <c r="X140" s="4"/>
      <c r="Y140" s="4"/>
      <c r="Z140" s="4"/>
      <c r="AA140" s="4"/>
      <c r="AB140" s="4"/>
      <c r="AC140" s="132"/>
      <c r="AD140" s="132"/>
      <c r="AE140" s="132"/>
      <c r="AF140" s="132"/>
      <c r="AG140" s="4"/>
      <c r="AH140" s="4"/>
      <c r="AI140" s="4"/>
      <c r="AJ140" s="4"/>
      <c r="AK140" s="4"/>
      <c r="AL140" s="4"/>
      <c r="AM140" s="4"/>
      <c r="AN140" s="4"/>
      <c r="AO140" s="4"/>
      <c r="AP140" s="4"/>
      <c r="AQ140" s="4"/>
      <c r="AR140" s="4"/>
      <c r="AS140" s="4"/>
      <c r="AT140" s="4"/>
      <c r="AU140" s="4"/>
      <c r="AV140" s="161"/>
      <c r="AW140" s="5"/>
      <c r="AX140" s="4"/>
      <c r="AY140" s="5"/>
      <c r="AZ140" s="5"/>
      <c r="BA140" s="5"/>
      <c r="BB140" s="5"/>
      <c r="BC140" s="134"/>
      <c r="BD140" s="134"/>
      <c r="BE140" s="162"/>
      <c r="BF140" s="5"/>
      <c r="BG140" s="5"/>
      <c r="BH140" s="5"/>
      <c r="BI140" s="5"/>
      <c r="BJ140" s="5"/>
      <c r="BK140" s="5"/>
      <c r="BL140" s="4"/>
    </row>
    <row r="141" spans="1:64" ht="12" customHeight="1">
      <c r="A141" s="164"/>
      <c r="B141" s="164"/>
      <c r="C141" s="164"/>
      <c r="D141" s="164"/>
      <c r="E141" s="164"/>
      <c r="F141" s="164"/>
      <c r="G141" s="164"/>
      <c r="H141" s="164"/>
      <c r="I141" s="164"/>
      <c r="J141" s="4"/>
      <c r="K141" s="4"/>
      <c r="L141" s="4"/>
      <c r="M141" s="4"/>
      <c r="N141" s="4"/>
      <c r="O141" s="4"/>
      <c r="P141" s="4"/>
      <c r="Q141" s="4"/>
      <c r="R141" s="4"/>
      <c r="S141" s="4"/>
      <c r="T141" s="4"/>
      <c r="U141" s="4"/>
      <c r="V141" s="4"/>
      <c r="W141" s="4"/>
      <c r="X141" s="4"/>
      <c r="Y141" s="4"/>
      <c r="Z141" s="4"/>
      <c r="AA141" s="4"/>
      <c r="AB141" s="4"/>
      <c r="AC141" s="132"/>
      <c r="AD141" s="132"/>
      <c r="AE141" s="132"/>
      <c r="AF141" s="132"/>
      <c r="AG141" s="4"/>
      <c r="AH141" s="4"/>
      <c r="AI141" s="4"/>
      <c r="AJ141" s="4"/>
      <c r="AK141" s="4"/>
      <c r="AL141" s="4"/>
      <c r="AM141" s="4"/>
      <c r="AN141" s="4"/>
      <c r="AO141" s="4"/>
      <c r="AP141" s="4"/>
      <c r="AQ141" s="4"/>
      <c r="AR141" s="4"/>
      <c r="AS141" s="4"/>
      <c r="AT141" s="4"/>
      <c r="AU141" s="4"/>
      <c r="AV141" s="161"/>
      <c r="AW141" s="5"/>
      <c r="AX141" s="4"/>
      <c r="AY141" s="5"/>
      <c r="AZ141" s="5"/>
      <c r="BA141" s="5"/>
      <c r="BB141" s="5"/>
      <c r="BC141" s="134"/>
      <c r="BD141" s="134"/>
      <c r="BE141" s="162"/>
      <c r="BF141" s="5"/>
      <c r="BG141" s="5"/>
      <c r="BH141" s="5"/>
      <c r="BI141" s="5"/>
      <c r="BJ141" s="5"/>
      <c r="BK141" s="5"/>
      <c r="BL141" s="4"/>
    </row>
    <row r="142" spans="1:64" ht="12" customHeight="1">
      <c r="A142" s="164"/>
      <c r="B142" s="164"/>
      <c r="C142" s="164"/>
      <c r="D142" s="164"/>
      <c r="E142" s="164"/>
      <c r="F142" s="164"/>
      <c r="G142" s="164"/>
      <c r="H142" s="164"/>
      <c r="I142" s="164"/>
      <c r="J142" s="4"/>
      <c r="K142" s="4"/>
      <c r="L142" s="4"/>
      <c r="M142" s="4"/>
      <c r="N142" s="4"/>
      <c r="O142" s="4"/>
      <c r="P142" s="4"/>
      <c r="Q142" s="4"/>
      <c r="R142" s="4"/>
      <c r="S142" s="4"/>
      <c r="T142" s="4"/>
      <c r="U142" s="4"/>
      <c r="V142" s="4"/>
      <c r="W142" s="4"/>
      <c r="X142" s="4"/>
      <c r="Y142" s="4"/>
      <c r="Z142" s="4"/>
      <c r="AA142" s="4"/>
      <c r="AB142" s="4"/>
      <c r="AC142" s="132"/>
      <c r="AD142" s="132"/>
      <c r="AE142" s="132"/>
      <c r="AF142" s="132"/>
      <c r="AG142" s="4"/>
      <c r="AH142" s="4"/>
      <c r="AI142" s="4"/>
      <c r="AJ142" s="4"/>
      <c r="AK142" s="4"/>
      <c r="AL142" s="4"/>
      <c r="AM142" s="4"/>
      <c r="AN142" s="4"/>
      <c r="AO142" s="4"/>
      <c r="AP142" s="4"/>
      <c r="AQ142" s="4"/>
      <c r="AR142" s="4"/>
      <c r="AS142" s="4"/>
      <c r="AT142" s="4"/>
      <c r="AU142" s="4"/>
      <c r="AV142" s="161"/>
      <c r="AW142" s="5"/>
      <c r="AX142" s="4"/>
      <c r="AY142" s="5"/>
      <c r="AZ142" s="5"/>
      <c r="BA142" s="5"/>
      <c r="BB142" s="5"/>
      <c r="BC142" s="134"/>
      <c r="BD142" s="134"/>
      <c r="BE142" s="162"/>
      <c r="BF142" s="5"/>
      <c r="BG142" s="5"/>
      <c r="BH142" s="5"/>
      <c r="BI142" s="5"/>
      <c r="BJ142" s="5"/>
      <c r="BK142" s="5"/>
      <c r="BL142" s="4"/>
    </row>
    <row r="143" spans="1:64" ht="12" customHeight="1">
      <c r="A143" s="164"/>
      <c r="B143" s="164"/>
      <c r="C143" s="164"/>
      <c r="D143" s="164"/>
      <c r="E143" s="164"/>
      <c r="F143" s="164"/>
      <c r="G143" s="164"/>
      <c r="H143" s="164"/>
      <c r="I143" s="164"/>
      <c r="J143" s="4"/>
      <c r="K143" s="4"/>
      <c r="L143" s="4"/>
      <c r="M143" s="4"/>
      <c r="N143" s="4"/>
      <c r="O143" s="4"/>
      <c r="P143" s="4"/>
      <c r="Q143" s="4"/>
      <c r="R143" s="4"/>
      <c r="S143" s="4"/>
      <c r="T143" s="4"/>
      <c r="U143" s="4"/>
      <c r="V143" s="4"/>
      <c r="W143" s="4"/>
      <c r="X143" s="4"/>
      <c r="Y143" s="4"/>
      <c r="Z143" s="4"/>
      <c r="AA143" s="4"/>
      <c r="AB143" s="4"/>
      <c r="AC143" s="132"/>
      <c r="AD143" s="132"/>
      <c r="AE143" s="132"/>
      <c r="AF143" s="132"/>
      <c r="AG143" s="4"/>
      <c r="AH143" s="4"/>
      <c r="AI143" s="4"/>
      <c r="AJ143" s="4"/>
      <c r="AK143" s="4"/>
      <c r="AL143" s="4"/>
      <c r="AM143" s="4"/>
      <c r="AN143" s="4"/>
      <c r="AO143" s="4"/>
      <c r="AP143" s="4"/>
      <c r="AQ143" s="4"/>
      <c r="AR143" s="4"/>
      <c r="AS143" s="4"/>
      <c r="AT143" s="4"/>
      <c r="AU143" s="4"/>
      <c r="AV143" s="161"/>
      <c r="AW143" s="5"/>
      <c r="AX143" s="4"/>
      <c r="AY143" s="5"/>
      <c r="AZ143" s="5"/>
      <c r="BA143" s="5"/>
      <c r="BB143" s="5"/>
      <c r="BC143" s="134"/>
      <c r="BD143" s="134"/>
      <c r="BE143" s="162"/>
      <c r="BF143" s="5"/>
      <c r="BG143" s="5"/>
      <c r="BH143" s="5"/>
      <c r="BI143" s="5"/>
      <c r="BJ143" s="5"/>
      <c r="BK143" s="5"/>
      <c r="BL143" s="4"/>
    </row>
    <row r="144" spans="1:64" ht="12" customHeight="1">
      <c r="A144" s="164"/>
      <c r="B144" s="164"/>
      <c r="C144" s="164"/>
      <c r="D144" s="164"/>
      <c r="E144" s="164"/>
      <c r="F144" s="164"/>
      <c r="G144" s="164"/>
      <c r="H144" s="164"/>
      <c r="I144" s="164"/>
      <c r="J144" s="4"/>
      <c r="K144" s="4"/>
      <c r="L144" s="4"/>
      <c r="M144" s="4"/>
      <c r="N144" s="4"/>
      <c r="O144" s="4"/>
      <c r="P144" s="4"/>
      <c r="Q144" s="4"/>
      <c r="R144" s="4"/>
      <c r="S144" s="4"/>
      <c r="T144" s="4"/>
      <c r="U144" s="4"/>
      <c r="V144" s="4"/>
      <c r="W144" s="4"/>
      <c r="X144" s="4"/>
      <c r="Y144" s="4"/>
      <c r="Z144" s="4"/>
      <c r="AA144" s="4"/>
      <c r="AB144" s="4"/>
      <c r="AC144" s="132"/>
      <c r="AD144" s="132"/>
      <c r="AE144" s="132"/>
      <c r="AF144" s="132"/>
      <c r="AG144" s="4"/>
      <c r="AH144" s="4"/>
      <c r="AI144" s="4"/>
      <c r="AJ144" s="4"/>
      <c r="AK144" s="4"/>
      <c r="AL144" s="4"/>
      <c r="AM144" s="4"/>
      <c r="AN144" s="4"/>
      <c r="AO144" s="4"/>
      <c r="AP144" s="4"/>
      <c r="AQ144" s="4"/>
      <c r="AR144" s="4"/>
      <c r="AS144" s="4"/>
      <c r="AT144" s="4"/>
      <c r="AU144" s="4"/>
      <c r="AV144" s="161"/>
      <c r="AW144" s="5"/>
      <c r="AX144" s="4"/>
      <c r="AY144" s="5"/>
      <c r="AZ144" s="5"/>
      <c r="BA144" s="5"/>
      <c r="BB144" s="5"/>
      <c r="BC144" s="134"/>
      <c r="BD144" s="134"/>
      <c r="BE144" s="162"/>
      <c r="BF144" s="5"/>
      <c r="BG144" s="5"/>
      <c r="BH144" s="5"/>
      <c r="BI144" s="5"/>
      <c r="BJ144" s="5"/>
      <c r="BK144" s="5"/>
      <c r="BL144" s="4"/>
    </row>
    <row r="145" spans="1:64" ht="12" customHeight="1">
      <c r="A145" s="164"/>
      <c r="B145" s="164"/>
      <c r="C145" s="164"/>
      <c r="D145" s="164"/>
      <c r="E145" s="164"/>
      <c r="F145" s="164"/>
      <c r="G145" s="164"/>
      <c r="H145" s="164"/>
      <c r="I145" s="164"/>
      <c r="J145" s="4"/>
      <c r="K145" s="4"/>
      <c r="L145" s="4"/>
      <c r="M145" s="4"/>
      <c r="N145" s="4"/>
      <c r="O145" s="4"/>
      <c r="P145" s="4"/>
      <c r="Q145" s="4"/>
      <c r="R145" s="4"/>
      <c r="S145" s="4"/>
      <c r="T145" s="4"/>
      <c r="U145" s="4"/>
      <c r="V145" s="4"/>
      <c r="W145" s="4"/>
      <c r="X145" s="4"/>
      <c r="Y145" s="4"/>
      <c r="Z145" s="4"/>
      <c r="AA145" s="4"/>
      <c r="AB145" s="4"/>
      <c r="AC145" s="132"/>
      <c r="AD145" s="132"/>
      <c r="AE145" s="132"/>
      <c r="AF145" s="132"/>
      <c r="AG145" s="4"/>
      <c r="AH145" s="4"/>
      <c r="AI145" s="4"/>
      <c r="AJ145" s="4"/>
      <c r="AK145" s="4"/>
      <c r="AL145" s="4"/>
      <c r="AM145" s="4"/>
      <c r="AN145" s="4"/>
      <c r="AO145" s="4"/>
      <c r="AP145" s="4"/>
      <c r="AQ145" s="4"/>
      <c r="AR145" s="4"/>
      <c r="AS145" s="4"/>
      <c r="AT145" s="4"/>
      <c r="AU145" s="4"/>
      <c r="AV145" s="161"/>
      <c r="AW145" s="5"/>
      <c r="AX145" s="4"/>
      <c r="AY145" s="5"/>
      <c r="AZ145" s="5"/>
      <c r="BA145" s="5"/>
      <c r="BB145" s="5"/>
      <c r="BC145" s="134"/>
      <c r="BD145" s="134"/>
      <c r="BE145" s="162"/>
      <c r="BF145" s="5"/>
      <c r="BG145" s="5"/>
      <c r="BH145" s="5"/>
      <c r="BI145" s="5"/>
      <c r="BJ145" s="5"/>
      <c r="BK145" s="5"/>
      <c r="BL145" s="4"/>
    </row>
    <row r="146" spans="1:64" ht="12" customHeight="1">
      <c r="A146" s="164"/>
      <c r="B146" s="164"/>
      <c r="C146" s="164"/>
      <c r="D146" s="164"/>
      <c r="E146" s="164"/>
      <c r="F146" s="164"/>
      <c r="G146" s="164"/>
      <c r="H146" s="164"/>
      <c r="I146" s="164"/>
      <c r="J146" s="4"/>
      <c r="K146" s="4"/>
      <c r="L146" s="4"/>
      <c r="M146" s="4"/>
      <c r="N146" s="4"/>
      <c r="O146" s="4"/>
      <c r="P146" s="4"/>
      <c r="Q146" s="4"/>
      <c r="R146" s="4"/>
      <c r="S146" s="4"/>
      <c r="T146" s="4"/>
      <c r="U146" s="4"/>
      <c r="V146" s="4"/>
      <c r="W146" s="4"/>
      <c r="X146" s="4"/>
      <c r="Y146" s="4"/>
      <c r="Z146" s="4"/>
      <c r="AA146" s="4"/>
      <c r="AB146" s="4"/>
      <c r="AC146" s="132"/>
      <c r="AD146" s="132"/>
      <c r="AE146" s="132"/>
      <c r="AF146" s="132"/>
      <c r="AG146" s="4"/>
      <c r="AH146" s="4"/>
      <c r="AI146" s="4"/>
      <c r="AJ146" s="4"/>
      <c r="AK146" s="4"/>
      <c r="AL146" s="4"/>
      <c r="AM146" s="4"/>
      <c r="AN146" s="4"/>
      <c r="AO146" s="4"/>
      <c r="AP146" s="4"/>
      <c r="AQ146" s="4"/>
      <c r="AR146" s="4"/>
      <c r="AS146" s="4"/>
      <c r="AT146" s="4"/>
      <c r="AU146" s="4"/>
      <c r="AV146" s="161"/>
      <c r="AW146" s="5"/>
      <c r="AX146" s="4"/>
      <c r="AY146" s="5"/>
      <c r="AZ146" s="5"/>
      <c r="BA146" s="5"/>
      <c r="BB146" s="5"/>
      <c r="BC146" s="134"/>
      <c r="BD146" s="134"/>
      <c r="BE146" s="162"/>
      <c r="BF146" s="5"/>
      <c r="BG146" s="5"/>
      <c r="BH146" s="5"/>
      <c r="BI146" s="5"/>
      <c r="BJ146" s="5"/>
      <c r="BK146" s="5"/>
      <c r="BL146" s="4"/>
    </row>
    <row r="147" spans="1:64" ht="12" customHeight="1">
      <c r="A147" s="164"/>
      <c r="B147" s="164"/>
      <c r="C147" s="164"/>
      <c r="D147" s="164"/>
      <c r="E147" s="164"/>
      <c r="F147" s="164"/>
      <c r="G147" s="164"/>
      <c r="H147" s="164"/>
      <c r="I147" s="164"/>
      <c r="J147" s="4"/>
      <c r="K147" s="4"/>
      <c r="L147" s="4"/>
      <c r="M147" s="4"/>
      <c r="N147" s="4"/>
      <c r="O147" s="4"/>
      <c r="P147" s="4"/>
      <c r="Q147" s="4"/>
      <c r="R147" s="4"/>
      <c r="S147" s="4"/>
      <c r="T147" s="4"/>
      <c r="U147" s="4"/>
      <c r="V147" s="4"/>
      <c r="W147" s="4"/>
      <c r="X147" s="4"/>
      <c r="Y147" s="4"/>
      <c r="Z147" s="4"/>
      <c r="AA147" s="4"/>
      <c r="AB147" s="4"/>
      <c r="AC147" s="132"/>
      <c r="AD147" s="132"/>
      <c r="AE147" s="132"/>
      <c r="AF147" s="132"/>
      <c r="AG147" s="4"/>
      <c r="AH147" s="4"/>
      <c r="AI147" s="4"/>
      <c r="AJ147" s="4"/>
      <c r="AK147" s="4"/>
      <c r="AL147" s="4"/>
      <c r="AM147" s="4"/>
      <c r="AN147" s="4"/>
      <c r="AO147" s="4"/>
      <c r="AP147" s="4"/>
      <c r="AQ147" s="4"/>
      <c r="AR147" s="4"/>
      <c r="AS147" s="4"/>
      <c r="AT147" s="4"/>
      <c r="AU147" s="4"/>
      <c r="AV147" s="161"/>
      <c r="AW147" s="5"/>
      <c r="AX147" s="4"/>
      <c r="AY147" s="5"/>
      <c r="AZ147" s="5"/>
      <c r="BA147" s="5"/>
      <c r="BB147" s="5"/>
      <c r="BC147" s="134"/>
      <c r="BD147" s="134"/>
      <c r="BE147" s="162"/>
      <c r="BF147" s="5"/>
      <c r="BG147" s="5"/>
      <c r="BH147" s="5"/>
      <c r="BI147" s="5"/>
      <c r="BJ147" s="5"/>
      <c r="BK147" s="5"/>
      <c r="BL147" s="4"/>
    </row>
    <row r="148" spans="1:64" ht="12" customHeight="1">
      <c r="A148" s="164"/>
      <c r="B148" s="164"/>
      <c r="C148" s="164"/>
      <c r="D148" s="164"/>
      <c r="E148" s="164"/>
      <c r="F148" s="164"/>
      <c r="G148" s="164"/>
      <c r="H148" s="164"/>
      <c r="I148" s="164"/>
      <c r="J148" s="4"/>
      <c r="K148" s="4"/>
      <c r="L148" s="4"/>
      <c r="M148" s="4"/>
      <c r="N148" s="4"/>
      <c r="O148" s="4"/>
      <c r="P148" s="4"/>
      <c r="Q148" s="4"/>
      <c r="R148" s="4"/>
      <c r="S148" s="4"/>
      <c r="T148" s="4"/>
      <c r="U148" s="4"/>
      <c r="V148" s="4"/>
      <c r="W148" s="4"/>
      <c r="X148" s="4"/>
      <c r="Y148" s="4"/>
      <c r="Z148" s="4"/>
      <c r="AA148" s="4"/>
      <c r="AB148" s="4"/>
      <c r="AC148" s="132"/>
      <c r="AD148" s="132"/>
      <c r="AE148" s="132"/>
      <c r="AF148" s="132"/>
      <c r="AG148" s="4"/>
      <c r="AH148" s="4"/>
      <c r="AI148" s="4"/>
      <c r="AJ148" s="4"/>
      <c r="AK148" s="4"/>
      <c r="AL148" s="4"/>
      <c r="AM148" s="4"/>
      <c r="AN148" s="4"/>
      <c r="AO148" s="4"/>
      <c r="AP148" s="4"/>
      <c r="AQ148" s="4"/>
      <c r="AR148" s="4"/>
      <c r="AS148" s="4"/>
      <c r="AT148" s="4"/>
      <c r="AU148" s="4"/>
      <c r="AV148" s="161"/>
      <c r="AW148" s="5"/>
      <c r="AX148" s="4"/>
      <c r="AY148" s="5"/>
      <c r="AZ148" s="5"/>
      <c r="BA148" s="5"/>
      <c r="BB148" s="5"/>
      <c r="BC148" s="134"/>
      <c r="BD148" s="134"/>
      <c r="BE148" s="162"/>
      <c r="BF148" s="5"/>
      <c r="BG148" s="5"/>
      <c r="BH148" s="5"/>
      <c r="BI148" s="5"/>
      <c r="BJ148" s="5"/>
      <c r="BK148" s="5"/>
      <c r="BL148" s="4"/>
    </row>
    <row r="149" spans="1:64" ht="12" customHeight="1">
      <c r="A149" s="164"/>
      <c r="B149" s="164"/>
      <c r="C149" s="164"/>
      <c r="D149" s="164"/>
      <c r="E149" s="164"/>
      <c r="F149" s="164"/>
      <c r="G149" s="164"/>
      <c r="H149" s="164"/>
      <c r="I149" s="164"/>
      <c r="J149" s="4"/>
      <c r="K149" s="4"/>
      <c r="L149" s="4"/>
      <c r="M149" s="4"/>
      <c r="N149" s="4"/>
      <c r="O149" s="4"/>
      <c r="P149" s="4"/>
      <c r="Q149" s="4"/>
      <c r="R149" s="4"/>
      <c r="S149" s="4"/>
      <c r="T149" s="4"/>
      <c r="U149" s="4"/>
      <c r="V149" s="4"/>
      <c r="W149" s="4"/>
      <c r="X149" s="4"/>
      <c r="Y149" s="4"/>
      <c r="Z149" s="4"/>
      <c r="AA149" s="4"/>
      <c r="AB149" s="4"/>
      <c r="AC149" s="132"/>
      <c r="AD149" s="132"/>
      <c r="AE149" s="132"/>
      <c r="AF149" s="132"/>
      <c r="AG149" s="4"/>
      <c r="AH149" s="4"/>
      <c r="AI149" s="4"/>
      <c r="AJ149" s="4"/>
      <c r="AK149" s="4"/>
      <c r="AL149" s="4"/>
      <c r="AM149" s="4"/>
      <c r="AN149" s="4"/>
      <c r="AO149" s="4"/>
      <c r="AP149" s="4"/>
      <c r="AQ149" s="4"/>
      <c r="AR149" s="4"/>
      <c r="AS149" s="4"/>
      <c r="AT149" s="4"/>
      <c r="AU149" s="4"/>
      <c r="AV149" s="161"/>
      <c r="AW149" s="5"/>
      <c r="AX149" s="4"/>
      <c r="AY149" s="5"/>
      <c r="AZ149" s="5"/>
      <c r="BA149" s="5"/>
      <c r="BB149" s="5"/>
      <c r="BC149" s="134"/>
      <c r="BD149" s="134"/>
      <c r="BE149" s="162"/>
      <c r="BF149" s="5"/>
      <c r="BG149" s="5"/>
      <c r="BH149" s="5"/>
      <c r="BI149" s="5"/>
      <c r="BJ149" s="5"/>
      <c r="BK149" s="5"/>
      <c r="BL149" s="4"/>
    </row>
    <row r="150" spans="1:64" ht="12" customHeight="1">
      <c r="A150" s="164"/>
      <c r="B150" s="164"/>
      <c r="C150" s="164"/>
      <c r="D150" s="164"/>
      <c r="E150" s="164"/>
      <c r="F150" s="164"/>
      <c r="G150" s="164"/>
      <c r="H150" s="164"/>
      <c r="I150" s="164"/>
      <c r="J150" s="4"/>
      <c r="K150" s="4"/>
      <c r="L150" s="4"/>
      <c r="M150" s="4"/>
      <c r="N150" s="4"/>
      <c r="O150" s="4"/>
      <c r="P150" s="4"/>
      <c r="Q150" s="4"/>
      <c r="R150" s="4"/>
      <c r="S150" s="4"/>
      <c r="T150" s="4"/>
      <c r="U150" s="4"/>
      <c r="V150" s="4"/>
      <c r="W150" s="4"/>
      <c r="X150" s="4"/>
      <c r="Y150" s="4"/>
      <c r="Z150" s="4"/>
      <c r="AA150" s="4"/>
      <c r="AB150" s="4"/>
      <c r="AC150" s="132"/>
      <c r="AD150" s="132"/>
      <c r="AE150" s="132"/>
      <c r="AF150" s="132"/>
      <c r="AG150" s="4"/>
      <c r="AH150" s="4"/>
      <c r="AI150" s="4"/>
      <c r="AJ150" s="4"/>
      <c r="AK150" s="4"/>
      <c r="AL150" s="4"/>
      <c r="AM150" s="4"/>
      <c r="AN150" s="4"/>
      <c r="AO150" s="4"/>
      <c r="AP150" s="4"/>
      <c r="AQ150" s="4"/>
      <c r="AR150" s="4"/>
      <c r="AS150" s="4"/>
      <c r="AT150" s="4"/>
      <c r="AU150" s="4"/>
      <c r="AV150" s="161"/>
      <c r="AW150" s="5"/>
      <c r="AX150" s="4"/>
      <c r="AY150" s="5"/>
      <c r="AZ150" s="5"/>
      <c r="BA150" s="5"/>
      <c r="BB150" s="5"/>
      <c r="BC150" s="134"/>
      <c r="BD150" s="134"/>
      <c r="BE150" s="162"/>
      <c r="BF150" s="5"/>
      <c r="BG150" s="5"/>
      <c r="BH150" s="5"/>
      <c r="BI150" s="5"/>
      <c r="BJ150" s="5"/>
      <c r="BK150" s="5"/>
      <c r="BL150" s="4"/>
    </row>
    <row r="151" spans="1:64" ht="12" customHeight="1">
      <c r="A151" s="164"/>
      <c r="B151" s="164"/>
      <c r="C151" s="164"/>
      <c r="D151" s="164"/>
      <c r="E151" s="164"/>
      <c r="F151" s="164"/>
      <c r="G151" s="164"/>
      <c r="H151" s="164"/>
      <c r="I151" s="164"/>
      <c r="J151" s="4"/>
      <c r="K151" s="4"/>
      <c r="L151" s="4"/>
      <c r="M151" s="4"/>
      <c r="N151" s="4"/>
      <c r="O151" s="4"/>
      <c r="P151" s="4"/>
      <c r="Q151" s="4"/>
      <c r="R151" s="4"/>
      <c r="S151" s="4"/>
      <c r="T151" s="4"/>
      <c r="U151" s="4"/>
      <c r="V151" s="4"/>
      <c r="W151" s="4"/>
      <c r="X151" s="4"/>
      <c r="Y151" s="4"/>
      <c r="Z151" s="4"/>
      <c r="AA151" s="4"/>
      <c r="AB151" s="4"/>
      <c r="AC151" s="132"/>
      <c r="AD151" s="132"/>
      <c r="AE151" s="132"/>
      <c r="AF151" s="132"/>
      <c r="AG151" s="4"/>
      <c r="AH151" s="4"/>
      <c r="AI151" s="4"/>
      <c r="AJ151" s="4"/>
      <c r="AK151" s="4"/>
      <c r="AL151" s="4"/>
      <c r="AM151" s="4"/>
      <c r="AN151" s="4"/>
      <c r="AO151" s="4"/>
      <c r="AP151" s="4"/>
      <c r="AQ151" s="4"/>
      <c r="AR151" s="4"/>
      <c r="AS151" s="4"/>
      <c r="AT151" s="4"/>
      <c r="AU151" s="4"/>
      <c r="AV151" s="161"/>
      <c r="AW151" s="5"/>
      <c r="AX151" s="4"/>
      <c r="AY151" s="5"/>
      <c r="AZ151" s="5"/>
      <c r="BA151" s="5"/>
      <c r="BB151" s="5"/>
      <c r="BC151" s="134"/>
      <c r="BD151" s="134"/>
      <c r="BE151" s="162"/>
      <c r="BF151" s="5"/>
      <c r="BG151" s="5"/>
      <c r="BH151" s="5"/>
      <c r="BI151" s="5"/>
      <c r="BJ151" s="5"/>
      <c r="BK151" s="5"/>
      <c r="BL151" s="4"/>
    </row>
    <row r="152" spans="1:64" ht="12" customHeight="1">
      <c r="A152" s="164"/>
      <c r="B152" s="164"/>
      <c r="C152" s="164"/>
      <c r="D152" s="164"/>
      <c r="E152" s="164"/>
      <c r="F152" s="164"/>
      <c r="G152" s="164"/>
      <c r="H152" s="164"/>
      <c r="I152" s="164"/>
      <c r="J152" s="4"/>
      <c r="K152" s="4"/>
      <c r="L152" s="4"/>
      <c r="M152" s="4"/>
      <c r="N152" s="4"/>
      <c r="O152" s="4"/>
      <c r="P152" s="4"/>
      <c r="Q152" s="4"/>
      <c r="R152" s="4"/>
      <c r="S152" s="4"/>
      <c r="T152" s="4"/>
      <c r="U152" s="4"/>
      <c r="V152" s="4"/>
      <c r="W152" s="4"/>
      <c r="X152" s="4"/>
      <c r="Y152" s="4"/>
      <c r="Z152" s="4"/>
      <c r="AA152" s="4"/>
      <c r="AB152" s="4"/>
      <c r="AC152" s="132"/>
      <c r="AD152" s="132"/>
      <c r="AE152" s="132"/>
      <c r="AF152" s="132"/>
      <c r="AG152" s="4"/>
      <c r="AH152" s="4"/>
      <c r="AI152" s="4"/>
      <c r="AJ152" s="4"/>
      <c r="AK152" s="4"/>
      <c r="AL152" s="4"/>
      <c r="AM152" s="4"/>
      <c r="AN152" s="4"/>
      <c r="AO152" s="4"/>
      <c r="AP152" s="4"/>
      <c r="AQ152" s="4"/>
      <c r="AR152" s="4"/>
      <c r="AS152" s="4"/>
      <c r="AT152" s="4"/>
      <c r="AU152" s="4"/>
      <c r="AV152" s="161"/>
      <c r="AW152" s="5"/>
      <c r="AX152" s="4"/>
      <c r="AY152" s="5"/>
      <c r="AZ152" s="5"/>
      <c r="BA152" s="5"/>
      <c r="BB152" s="5"/>
      <c r="BC152" s="134"/>
      <c r="BD152" s="134"/>
      <c r="BE152" s="162"/>
      <c r="BF152" s="5"/>
      <c r="BG152" s="5"/>
      <c r="BH152" s="5"/>
      <c r="BI152" s="5"/>
      <c r="BJ152" s="5"/>
      <c r="BK152" s="5"/>
      <c r="BL152" s="4"/>
    </row>
    <row r="153" spans="1:64" ht="12" customHeight="1">
      <c r="A153" s="164"/>
      <c r="B153" s="164"/>
      <c r="C153" s="164"/>
      <c r="D153" s="164"/>
      <c r="E153" s="164"/>
      <c r="F153" s="164"/>
      <c r="G153" s="164"/>
      <c r="H153" s="164"/>
      <c r="I153" s="164"/>
      <c r="J153" s="4"/>
      <c r="K153" s="4"/>
      <c r="L153" s="4"/>
      <c r="M153" s="4"/>
      <c r="N153" s="4"/>
      <c r="O153" s="4"/>
      <c r="P153" s="4"/>
      <c r="Q153" s="4"/>
      <c r="R153" s="4"/>
      <c r="S153" s="4"/>
      <c r="T153" s="4"/>
      <c r="U153" s="4"/>
      <c r="V153" s="4"/>
      <c r="W153" s="4"/>
      <c r="X153" s="4"/>
      <c r="Y153" s="4"/>
      <c r="Z153" s="4"/>
      <c r="AA153" s="4"/>
      <c r="AB153" s="4"/>
      <c r="AC153" s="132"/>
      <c r="AD153" s="132"/>
      <c r="AE153" s="132"/>
      <c r="AF153" s="132"/>
      <c r="AG153" s="4"/>
      <c r="AH153" s="4"/>
      <c r="AI153" s="4"/>
      <c r="AJ153" s="4"/>
      <c r="AK153" s="4"/>
      <c r="AL153" s="4"/>
      <c r="AM153" s="4"/>
      <c r="AN153" s="4"/>
      <c r="AO153" s="4"/>
      <c r="AP153" s="4"/>
      <c r="AQ153" s="4"/>
      <c r="AR153" s="4"/>
      <c r="AS153" s="4"/>
      <c r="AT153" s="4"/>
      <c r="AU153" s="4"/>
      <c r="AV153" s="161"/>
      <c r="AW153" s="5"/>
      <c r="AX153" s="4"/>
      <c r="AY153" s="5"/>
      <c r="AZ153" s="5"/>
      <c r="BA153" s="5"/>
      <c r="BB153" s="5"/>
      <c r="BC153" s="134"/>
      <c r="BD153" s="134"/>
      <c r="BE153" s="162"/>
      <c r="BF153" s="5"/>
      <c r="BG153" s="5"/>
      <c r="BH153" s="5"/>
      <c r="BI153" s="5"/>
      <c r="BJ153" s="5"/>
      <c r="BK153" s="5"/>
      <c r="BL153" s="4"/>
    </row>
    <row r="154" spans="1:64" ht="12" customHeight="1">
      <c r="A154" s="164"/>
      <c r="B154" s="164"/>
      <c r="C154" s="164"/>
      <c r="D154" s="164"/>
      <c r="E154" s="164"/>
      <c r="F154" s="164"/>
      <c r="G154" s="164"/>
      <c r="H154" s="164"/>
      <c r="I154" s="164"/>
      <c r="J154" s="4"/>
      <c r="K154" s="4"/>
      <c r="L154" s="4"/>
      <c r="M154" s="4"/>
      <c r="N154" s="4"/>
      <c r="O154" s="4"/>
      <c r="P154" s="4"/>
      <c r="Q154" s="4"/>
      <c r="R154" s="4"/>
      <c r="S154" s="4"/>
      <c r="T154" s="4"/>
      <c r="U154" s="4"/>
      <c r="V154" s="4"/>
      <c r="W154" s="4"/>
      <c r="X154" s="4"/>
      <c r="Y154" s="4"/>
      <c r="Z154" s="4"/>
      <c r="AA154" s="4"/>
      <c r="AB154" s="4"/>
      <c r="AC154" s="132"/>
      <c r="AD154" s="132"/>
      <c r="AE154" s="132"/>
      <c r="AF154" s="132"/>
      <c r="AG154" s="4"/>
      <c r="AH154" s="4"/>
      <c r="AI154" s="4"/>
      <c r="AJ154" s="4"/>
      <c r="AK154" s="4"/>
      <c r="AL154" s="4"/>
      <c r="AM154" s="4"/>
      <c r="AN154" s="4"/>
      <c r="AO154" s="4"/>
      <c r="AP154" s="4"/>
      <c r="AQ154" s="4"/>
      <c r="AR154" s="4"/>
      <c r="AS154" s="4"/>
      <c r="AT154" s="4"/>
      <c r="AU154" s="4"/>
      <c r="AV154" s="161"/>
      <c r="AW154" s="5"/>
      <c r="AX154" s="4"/>
      <c r="AY154" s="5"/>
      <c r="AZ154" s="5"/>
      <c r="BA154" s="5"/>
      <c r="BB154" s="5"/>
      <c r="BC154" s="134"/>
      <c r="BD154" s="134"/>
      <c r="BE154" s="162"/>
      <c r="BF154" s="5"/>
      <c r="BG154" s="5"/>
      <c r="BH154" s="5"/>
      <c r="BI154" s="5"/>
      <c r="BJ154" s="5"/>
      <c r="BK154" s="5"/>
      <c r="BL154" s="4"/>
    </row>
    <row r="155" spans="1:64" ht="12" customHeight="1">
      <c r="A155" s="164"/>
      <c r="B155" s="164"/>
      <c r="C155" s="164"/>
      <c r="D155" s="164"/>
      <c r="E155" s="164"/>
      <c r="F155" s="164"/>
      <c r="G155" s="164"/>
      <c r="H155" s="164"/>
      <c r="I155" s="164"/>
      <c r="J155" s="4"/>
      <c r="K155" s="4"/>
      <c r="L155" s="4"/>
      <c r="M155" s="4"/>
      <c r="N155" s="4"/>
      <c r="O155" s="4"/>
      <c r="P155" s="4"/>
      <c r="Q155" s="4"/>
      <c r="R155" s="4"/>
      <c r="S155" s="4"/>
      <c r="T155" s="4"/>
      <c r="U155" s="4"/>
      <c r="V155" s="4"/>
      <c r="W155" s="4"/>
      <c r="X155" s="4"/>
      <c r="Y155" s="4"/>
      <c r="Z155" s="4"/>
      <c r="AA155" s="4"/>
      <c r="AB155" s="4"/>
      <c r="AC155" s="132"/>
      <c r="AD155" s="132"/>
      <c r="AE155" s="132"/>
      <c r="AF155" s="132"/>
      <c r="AG155" s="4"/>
      <c r="AH155" s="4"/>
      <c r="AI155" s="4"/>
      <c r="AJ155" s="4"/>
      <c r="AK155" s="4"/>
      <c r="AL155" s="4"/>
      <c r="AM155" s="4"/>
      <c r="AN155" s="4"/>
      <c r="AO155" s="4"/>
      <c r="AP155" s="4"/>
      <c r="AQ155" s="4"/>
      <c r="AR155" s="4"/>
      <c r="AS155" s="4"/>
      <c r="AT155" s="4"/>
      <c r="AU155" s="4"/>
      <c r="AV155" s="161"/>
      <c r="AW155" s="5"/>
      <c r="AX155" s="4"/>
      <c r="AY155" s="5"/>
      <c r="AZ155" s="5"/>
      <c r="BA155" s="5"/>
      <c r="BB155" s="5"/>
      <c r="BC155" s="134"/>
      <c r="BD155" s="134"/>
      <c r="BE155" s="162"/>
      <c r="BF155" s="5"/>
      <c r="BG155" s="5"/>
      <c r="BH155" s="5"/>
      <c r="BI155" s="5"/>
      <c r="BJ155" s="5"/>
      <c r="BK155" s="5"/>
      <c r="BL155" s="4"/>
    </row>
    <row r="156" spans="1:64" ht="12" customHeight="1">
      <c r="A156" s="164"/>
      <c r="B156" s="164"/>
      <c r="C156" s="164"/>
      <c r="D156" s="164"/>
      <c r="E156" s="164"/>
      <c r="F156" s="164"/>
      <c r="G156" s="164"/>
      <c r="H156" s="164"/>
      <c r="I156" s="164"/>
      <c r="J156" s="4"/>
      <c r="K156" s="4"/>
      <c r="L156" s="4"/>
      <c r="M156" s="4"/>
      <c r="N156" s="4"/>
      <c r="O156" s="4"/>
      <c r="P156" s="4"/>
      <c r="Q156" s="4"/>
      <c r="R156" s="4"/>
      <c r="S156" s="4"/>
      <c r="T156" s="4"/>
      <c r="U156" s="4"/>
      <c r="V156" s="4"/>
      <c r="W156" s="4"/>
      <c r="X156" s="4"/>
      <c r="Y156" s="4"/>
      <c r="Z156" s="4"/>
      <c r="AA156" s="4"/>
      <c r="AB156" s="4"/>
      <c r="AC156" s="132"/>
      <c r="AD156" s="132"/>
      <c r="AE156" s="132"/>
      <c r="AF156" s="132"/>
      <c r="AG156" s="4"/>
      <c r="AH156" s="4"/>
      <c r="AI156" s="4"/>
      <c r="AJ156" s="4"/>
      <c r="AK156" s="4"/>
      <c r="AL156" s="4"/>
      <c r="AM156" s="4"/>
      <c r="AN156" s="4"/>
      <c r="AO156" s="4"/>
      <c r="AP156" s="4"/>
      <c r="AQ156" s="4"/>
      <c r="AR156" s="4"/>
      <c r="AS156" s="4"/>
      <c r="AT156" s="4"/>
      <c r="AU156" s="4"/>
      <c r="AV156" s="161"/>
      <c r="AW156" s="5"/>
      <c r="AX156" s="4"/>
      <c r="AY156" s="5"/>
      <c r="AZ156" s="5"/>
      <c r="BA156" s="5"/>
      <c r="BB156" s="5"/>
      <c r="BC156" s="134"/>
      <c r="BD156" s="134"/>
      <c r="BE156" s="162"/>
      <c r="BF156" s="5"/>
      <c r="BG156" s="5"/>
      <c r="BH156" s="5"/>
      <c r="BI156" s="5"/>
      <c r="BJ156" s="5"/>
      <c r="BK156" s="5"/>
      <c r="BL156" s="4"/>
    </row>
    <row r="157" spans="1:64" ht="12" customHeight="1">
      <c r="A157" s="164"/>
      <c r="B157" s="164"/>
      <c r="C157" s="164"/>
      <c r="D157" s="164"/>
      <c r="E157" s="164"/>
      <c r="F157" s="164"/>
      <c r="G157" s="164"/>
      <c r="H157" s="164"/>
      <c r="I157" s="164"/>
      <c r="J157" s="4"/>
      <c r="K157" s="4"/>
      <c r="L157" s="4"/>
      <c r="M157" s="4"/>
      <c r="N157" s="4"/>
      <c r="O157" s="4"/>
      <c r="P157" s="4"/>
      <c r="Q157" s="4"/>
      <c r="R157" s="4"/>
      <c r="S157" s="4"/>
      <c r="T157" s="4"/>
      <c r="U157" s="4"/>
      <c r="V157" s="4"/>
      <c r="W157" s="4"/>
      <c r="X157" s="4"/>
      <c r="Y157" s="4"/>
      <c r="Z157" s="4"/>
      <c r="AA157" s="4"/>
      <c r="AB157" s="4"/>
      <c r="AC157" s="132"/>
      <c r="AD157" s="132"/>
      <c r="AE157" s="132"/>
      <c r="AF157" s="132"/>
      <c r="AG157" s="4"/>
      <c r="AH157" s="4"/>
      <c r="AI157" s="4"/>
      <c r="AJ157" s="4"/>
      <c r="AK157" s="4"/>
      <c r="AL157" s="4"/>
      <c r="AM157" s="4"/>
      <c r="AN157" s="4"/>
      <c r="AO157" s="4"/>
      <c r="AP157" s="4"/>
      <c r="AQ157" s="4"/>
      <c r="AR157" s="4"/>
      <c r="AS157" s="4"/>
      <c r="AT157" s="4"/>
      <c r="AU157" s="4"/>
      <c r="AV157" s="161"/>
      <c r="AW157" s="5"/>
      <c r="AX157" s="4"/>
      <c r="AY157" s="5"/>
      <c r="AZ157" s="5"/>
      <c r="BA157" s="5"/>
      <c r="BB157" s="5"/>
      <c r="BC157" s="134"/>
      <c r="BD157" s="134"/>
      <c r="BE157" s="162"/>
      <c r="BF157" s="5"/>
      <c r="BG157" s="5"/>
      <c r="BH157" s="5"/>
      <c r="BI157" s="5"/>
      <c r="BJ157" s="5"/>
      <c r="BK157" s="5"/>
      <c r="BL157" s="4"/>
    </row>
    <row r="158" spans="1:64" ht="12" customHeight="1">
      <c r="A158" s="164"/>
      <c r="B158" s="164"/>
      <c r="C158" s="164"/>
      <c r="D158" s="164"/>
      <c r="E158" s="164"/>
      <c r="F158" s="164"/>
      <c r="G158" s="164"/>
      <c r="H158" s="164"/>
      <c r="I158" s="164"/>
      <c r="J158" s="4"/>
      <c r="K158" s="4"/>
      <c r="L158" s="4"/>
      <c r="M158" s="4"/>
      <c r="N158" s="4"/>
      <c r="O158" s="4"/>
      <c r="P158" s="4"/>
      <c r="Q158" s="4"/>
      <c r="R158" s="4"/>
      <c r="S158" s="4"/>
      <c r="T158" s="4"/>
      <c r="U158" s="4"/>
      <c r="V158" s="4"/>
      <c r="W158" s="4"/>
      <c r="X158" s="4"/>
      <c r="Y158" s="4"/>
      <c r="Z158" s="4"/>
      <c r="AA158" s="4"/>
      <c r="AB158" s="4"/>
      <c r="AC158" s="132"/>
      <c r="AD158" s="132"/>
      <c r="AE158" s="132"/>
      <c r="AF158" s="132"/>
      <c r="AG158" s="4"/>
      <c r="AH158" s="4"/>
      <c r="AI158" s="4"/>
      <c r="AJ158" s="4"/>
      <c r="AK158" s="4"/>
      <c r="AL158" s="4"/>
      <c r="AM158" s="4"/>
      <c r="AN158" s="4"/>
      <c r="AO158" s="4"/>
      <c r="AP158" s="4"/>
      <c r="AQ158" s="4"/>
      <c r="AR158" s="4"/>
      <c r="AS158" s="4"/>
      <c r="AT158" s="4"/>
      <c r="AU158" s="4"/>
      <c r="AV158" s="161"/>
      <c r="AW158" s="5"/>
      <c r="AX158" s="4"/>
      <c r="AY158" s="5"/>
      <c r="AZ158" s="5"/>
      <c r="BA158" s="5"/>
      <c r="BB158" s="5"/>
      <c r="BC158" s="134"/>
      <c r="BD158" s="134"/>
      <c r="BE158" s="162"/>
      <c r="BF158" s="5"/>
      <c r="BG158" s="5"/>
      <c r="BH158" s="5"/>
      <c r="BI158" s="5"/>
      <c r="BJ158" s="5"/>
      <c r="BK158" s="5"/>
      <c r="BL158" s="4"/>
    </row>
    <row r="159" spans="1:64" ht="12" customHeight="1">
      <c r="A159" s="164"/>
      <c r="B159" s="164"/>
      <c r="C159" s="164"/>
      <c r="D159" s="164"/>
      <c r="E159" s="164"/>
      <c r="F159" s="164"/>
      <c r="G159" s="164"/>
      <c r="H159" s="164"/>
      <c r="I159" s="164"/>
      <c r="J159" s="4"/>
      <c r="K159" s="4"/>
      <c r="L159" s="4"/>
      <c r="M159" s="4"/>
      <c r="N159" s="4"/>
      <c r="O159" s="4"/>
      <c r="P159" s="4"/>
      <c r="Q159" s="4"/>
      <c r="R159" s="4"/>
      <c r="S159" s="4"/>
      <c r="T159" s="4"/>
      <c r="U159" s="4"/>
      <c r="V159" s="4"/>
      <c r="W159" s="4"/>
      <c r="X159" s="4"/>
      <c r="Y159" s="4"/>
      <c r="Z159" s="4"/>
      <c r="AA159" s="4"/>
      <c r="AB159" s="4"/>
      <c r="AC159" s="132"/>
      <c r="AD159" s="132"/>
      <c r="AE159" s="132"/>
      <c r="AF159" s="132"/>
      <c r="AG159" s="4"/>
      <c r="AH159" s="4"/>
      <c r="AI159" s="4"/>
      <c r="AJ159" s="4"/>
      <c r="AK159" s="4"/>
      <c r="AL159" s="4"/>
      <c r="AM159" s="4"/>
      <c r="AN159" s="4"/>
      <c r="AO159" s="4"/>
      <c r="AP159" s="4"/>
      <c r="AQ159" s="4"/>
      <c r="AR159" s="4"/>
      <c r="AS159" s="4"/>
      <c r="AT159" s="4"/>
      <c r="AU159" s="4"/>
      <c r="AV159" s="161"/>
      <c r="AW159" s="5"/>
      <c r="AX159" s="4"/>
      <c r="AY159" s="5"/>
      <c r="AZ159" s="5"/>
      <c r="BA159" s="5"/>
      <c r="BB159" s="5"/>
      <c r="BC159" s="134"/>
      <c r="BD159" s="134"/>
      <c r="BE159" s="162"/>
      <c r="BF159" s="5"/>
      <c r="BG159" s="5"/>
      <c r="BH159" s="5"/>
      <c r="BI159" s="5"/>
      <c r="BJ159" s="5"/>
      <c r="BK159" s="5"/>
      <c r="BL159" s="4"/>
    </row>
    <row r="160" spans="1:64" ht="12" customHeight="1">
      <c r="A160" s="164"/>
      <c r="B160" s="164"/>
      <c r="C160" s="164"/>
      <c r="D160" s="164"/>
      <c r="E160" s="164"/>
      <c r="F160" s="164"/>
      <c r="G160" s="164"/>
      <c r="H160" s="164"/>
      <c r="I160" s="164"/>
      <c r="J160" s="4"/>
      <c r="K160" s="4"/>
      <c r="L160" s="4"/>
      <c r="M160" s="4"/>
      <c r="N160" s="4"/>
      <c r="O160" s="4"/>
      <c r="P160" s="4"/>
      <c r="Q160" s="4"/>
      <c r="R160" s="4"/>
      <c r="S160" s="4"/>
      <c r="T160" s="4"/>
      <c r="U160" s="4"/>
      <c r="V160" s="4"/>
      <c r="W160" s="4"/>
      <c r="X160" s="4"/>
      <c r="Y160" s="4"/>
      <c r="Z160" s="4"/>
      <c r="AA160" s="4"/>
      <c r="AB160" s="4"/>
      <c r="AC160" s="132"/>
      <c r="AD160" s="132"/>
      <c r="AE160" s="132"/>
      <c r="AF160" s="132"/>
      <c r="AG160" s="4"/>
      <c r="AH160" s="4"/>
      <c r="AI160" s="4"/>
      <c r="AJ160" s="4"/>
      <c r="AK160" s="4"/>
      <c r="AL160" s="4"/>
      <c r="AM160" s="4"/>
      <c r="AN160" s="4"/>
      <c r="AO160" s="4"/>
      <c r="AP160" s="4"/>
      <c r="AQ160" s="4"/>
      <c r="AR160" s="4"/>
      <c r="AS160" s="4"/>
      <c r="AT160" s="4"/>
      <c r="AU160" s="4"/>
      <c r="AV160" s="161"/>
      <c r="AW160" s="5"/>
      <c r="AX160" s="4"/>
      <c r="AY160" s="5"/>
      <c r="AZ160" s="5"/>
      <c r="BA160" s="5"/>
      <c r="BB160" s="5"/>
      <c r="BC160" s="134"/>
      <c r="BD160" s="134"/>
      <c r="BE160" s="162"/>
      <c r="BF160" s="5"/>
      <c r="BG160" s="5"/>
      <c r="BH160" s="5"/>
      <c r="BI160" s="5"/>
      <c r="BJ160" s="5"/>
      <c r="BK160" s="5"/>
      <c r="BL160" s="4"/>
    </row>
    <row r="161" spans="1:64" ht="12" customHeight="1">
      <c r="A161" s="164"/>
      <c r="B161" s="164"/>
      <c r="C161" s="164"/>
      <c r="D161" s="164"/>
      <c r="E161" s="164"/>
      <c r="F161" s="164"/>
      <c r="G161" s="164"/>
      <c r="H161" s="164"/>
      <c r="I161" s="164"/>
      <c r="J161" s="4"/>
      <c r="K161" s="4"/>
      <c r="L161" s="4"/>
      <c r="M161" s="4"/>
      <c r="N161" s="4"/>
      <c r="O161" s="4"/>
      <c r="P161" s="4"/>
      <c r="Q161" s="4"/>
      <c r="R161" s="4"/>
      <c r="S161" s="4"/>
      <c r="T161" s="4"/>
      <c r="U161" s="4"/>
      <c r="V161" s="4"/>
      <c r="W161" s="4"/>
      <c r="X161" s="4"/>
      <c r="Y161" s="4"/>
      <c r="Z161" s="4"/>
      <c r="AA161" s="4"/>
      <c r="AB161" s="4"/>
      <c r="AC161" s="132"/>
      <c r="AD161" s="132"/>
      <c r="AE161" s="132"/>
      <c r="AF161" s="132"/>
      <c r="AG161" s="4"/>
      <c r="AH161" s="4"/>
      <c r="AI161" s="4"/>
      <c r="AJ161" s="4"/>
      <c r="AK161" s="4"/>
      <c r="AL161" s="4"/>
      <c r="AM161" s="4"/>
      <c r="AN161" s="4"/>
      <c r="AO161" s="4"/>
      <c r="AP161" s="4"/>
      <c r="AQ161" s="4"/>
      <c r="AR161" s="4"/>
      <c r="AS161" s="4"/>
      <c r="AT161" s="4"/>
      <c r="AU161" s="4"/>
      <c r="AV161" s="161"/>
      <c r="AW161" s="5"/>
      <c r="AX161" s="4"/>
      <c r="AY161" s="5"/>
      <c r="AZ161" s="5"/>
      <c r="BA161" s="5"/>
      <c r="BB161" s="5"/>
      <c r="BC161" s="134"/>
      <c r="BD161" s="134"/>
      <c r="BE161" s="162"/>
      <c r="BF161" s="5"/>
      <c r="BG161" s="5"/>
      <c r="BH161" s="5"/>
      <c r="BI161" s="5"/>
      <c r="BJ161" s="5"/>
      <c r="BK161" s="5"/>
      <c r="BL161" s="4"/>
    </row>
    <row r="162" spans="1:64" ht="12" customHeight="1">
      <c r="A162" s="164"/>
      <c r="B162" s="164"/>
      <c r="C162" s="164"/>
      <c r="D162" s="164"/>
      <c r="E162" s="164"/>
      <c r="F162" s="164"/>
      <c r="G162" s="164"/>
      <c r="H162" s="164"/>
      <c r="I162" s="164"/>
      <c r="J162" s="4"/>
      <c r="K162" s="4"/>
      <c r="L162" s="4"/>
      <c r="M162" s="4"/>
      <c r="N162" s="4"/>
      <c r="O162" s="4"/>
      <c r="P162" s="4"/>
      <c r="Q162" s="4"/>
      <c r="R162" s="4"/>
      <c r="S162" s="4"/>
      <c r="T162" s="4"/>
      <c r="U162" s="4"/>
      <c r="V162" s="4"/>
      <c r="W162" s="4"/>
      <c r="X162" s="4"/>
      <c r="Y162" s="4"/>
      <c r="Z162" s="4"/>
      <c r="AA162" s="4"/>
      <c r="AB162" s="4"/>
      <c r="AC162" s="132"/>
      <c r="AD162" s="132"/>
      <c r="AE162" s="132"/>
      <c r="AF162" s="132"/>
      <c r="AG162" s="4"/>
      <c r="AH162" s="4"/>
      <c r="AI162" s="4"/>
      <c r="AJ162" s="4"/>
      <c r="AK162" s="4"/>
      <c r="AL162" s="4"/>
      <c r="AM162" s="4"/>
      <c r="AN162" s="4"/>
      <c r="AO162" s="4"/>
      <c r="AP162" s="4"/>
      <c r="AQ162" s="4"/>
      <c r="AR162" s="4"/>
      <c r="AS162" s="4"/>
      <c r="AT162" s="4"/>
      <c r="AU162" s="4"/>
      <c r="AV162" s="161"/>
      <c r="AW162" s="5"/>
      <c r="AX162" s="4"/>
      <c r="AY162" s="5"/>
      <c r="AZ162" s="5"/>
      <c r="BA162" s="5"/>
      <c r="BB162" s="5"/>
      <c r="BC162" s="134"/>
      <c r="BD162" s="134"/>
      <c r="BE162" s="162"/>
      <c r="BF162" s="5"/>
      <c r="BG162" s="5"/>
      <c r="BH162" s="5"/>
      <c r="BI162" s="5"/>
      <c r="BJ162" s="5"/>
      <c r="BK162" s="5"/>
      <c r="BL162" s="4"/>
    </row>
    <row r="163" spans="1:64" ht="12" customHeight="1">
      <c r="A163" s="164"/>
      <c r="B163" s="164"/>
      <c r="C163" s="164"/>
      <c r="D163" s="164"/>
      <c r="E163" s="164"/>
      <c r="F163" s="164"/>
      <c r="G163" s="164"/>
      <c r="H163" s="164"/>
      <c r="I163" s="164"/>
      <c r="J163" s="4"/>
      <c r="K163" s="4"/>
      <c r="L163" s="4"/>
      <c r="M163" s="4"/>
      <c r="N163" s="4"/>
      <c r="O163" s="4"/>
      <c r="P163" s="4"/>
      <c r="Q163" s="4"/>
      <c r="R163" s="4"/>
      <c r="S163" s="4"/>
      <c r="T163" s="4"/>
      <c r="U163" s="4"/>
      <c r="V163" s="4"/>
      <c r="W163" s="4"/>
      <c r="X163" s="4"/>
      <c r="Y163" s="4"/>
      <c r="Z163" s="4"/>
      <c r="AA163" s="4"/>
      <c r="AB163" s="4"/>
      <c r="AC163" s="132"/>
      <c r="AD163" s="132"/>
      <c r="AE163" s="132"/>
      <c r="AF163" s="132"/>
      <c r="AG163" s="4"/>
      <c r="AH163" s="4"/>
      <c r="AI163" s="4"/>
      <c r="AJ163" s="4"/>
      <c r="AK163" s="4"/>
      <c r="AL163" s="4"/>
      <c r="AM163" s="4"/>
      <c r="AN163" s="4"/>
      <c r="AO163" s="4"/>
      <c r="AP163" s="4"/>
      <c r="AQ163" s="4"/>
      <c r="AR163" s="4"/>
      <c r="AS163" s="4"/>
      <c r="AT163" s="4"/>
      <c r="AU163" s="4"/>
      <c r="AV163" s="161"/>
      <c r="AW163" s="5"/>
      <c r="AX163" s="4"/>
      <c r="AY163" s="5"/>
      <c r="AZ163" s="5"/>
      <c r="BA163" s="5"/>
      <c r="BB163" s="5"/>
      <c r="BC163" s="134"/>
      <c r="BD163" s="134"/>
      <c r="BE163" s="162"/>
      <c r="BF163" s="5"/>
      <c r="BG163" s="5"/>
      <c r="BH163" s="5"/>
      <c r="BI163" s="5"/>
      <c r="BJ163" s="5"/>
      <c r="BK163" s="5"/>
      <c r="BL163" s="4"/>
    </row>
    <row r="164" spans="1:64" ht="12" customHeight="1">
      <c r="A164" s="164"/>
      <c r="B164" s="164"/>
      <c r="C164" s="164"/>
      <c r="D164" s="164"/>
      <c r="E164" s="164"/>
      <c r="F164" s="164"/>
      <c r="G164" s="164"/>
      <c r="H164" s="164"/>
      <c r="I164" s="164"/>
      <c r="J164" s="4"/>
      <c r="K164" s="4"/>
      <c r="L164" s="4"/>
      <c r="M164" s="4"/>
      <c r="N164" s="4"/>
      <c r="O164" s="4"/>
      <c r="P164" s="4"/>
      <c r="Q164" s="4"/>
      <c r="R164" s="4"/>
      <c r="S164" s="4"/>
      <c r="T164" s="4"/>
      <c r="U164" s="4"/>
      <c r="V164" s="4"/>
      <c r="W164" s="4"/>
      <c r="X164" s="4"/>
      <c r="Y164" s="4"/>
      <c r="Z164" s="4"/>
      <c r="AA164" s="4"/>
      <c r="AB164" s="4"/>
      <c r="AC164" s="132"/>
      <c r="AD164" s="132"/>
      <c r="AE164" s="132"/>
      <c r="AF164" s="132"/>
      <c r="AG164" s="4"/>
      <c r="AH164" s="4"/>
      <c r="AI164" s="4"/>
      <c r="AJ164" s="4"/>
      <c r="AK164" s="4"/>
      <c r="AL164" s="4"/>
      <c r="AM164" s="4"/>
      <c r="AN164" s="4"/>
      <c r="AO164" s="4"/>
      <c r="AP164" s="4"/>
      <c r="AQ164" s="4"/>
      <c r="AR164" s="4"/>
      <c r="AS164" s="4"/>
      <c r="AT164" s="4"/>
      <c r="AU164" s="4"/>
      <c r="AV164" s="161"/>
      <c r="AW164" s="5"/>
      <c r="AX164" s="4"/>
      <c r="AY164" s="5"/>
      <c r="AZ164" s="5"/>
      <c r="BA164" s="5"/>
      <c r="BB164" s="5"/>
      <c r="BC164" s="134"/>
      <c r="BD164" s="134"/>
      <c r="BE164" s="162"/>
      <c r="BF164" s="5"/>
      <c r="BG164" s="5"/>
      <c r="BH164" s="5"/>
      <c r="BI164" s="5"/>
      <c r="BJ164" s="5"/>
      <c r="BK164" s="5"/>
      <c r="BL164" s="4"/>
    </row>
    <row r="165" spans="1:64" ht="12" customHeight="1">
      <c r="A165" s="164"/>
      <c r="B165" s="164"/>
      <c r="C165" s="164"/>
      <c r="D165" s="164"/>
      <c r="E165" s="164"/>
      <c r="F165" s="164"/>
      <c r="G165" s="164"/>
      <c r="H165" s="164"/>
      <c r="I165" s="164"/>
      <c r="J165" s="4"/>
      <c r="K165" s="4"/>
      <c r="L165" s="4"/>
      <c r="M165" s="4"/>
      <c r="N165" s="4"/>
      <c r="O165" s="4"/>
      <c r="P165" s="4"/>
      <c r="Q165" s="4"/>
      <c r="R165" s="4"/>
      <c r="S165" s="4"/>
      <c r="T165" s="4"/>
      <c r="U165" s="4"/>
      <c r="V165" s="4"/>
      <c r="W165" s="4"/>
      <c r="X165" s="4"/>
      <c r="Y165" s="4"/>
      <c r="Z165" s="4"/>
      <c r="AA165" s="4"/>
      <c r="AB165" s="4"/>
      <c r="AC165" s="132"/>
      <c r="AD165" s="132"/>
      <c r="AE165" s="132"/>
      <c r="AF165" s="132"/>
      <c r="AG165" s="4"/>
      <c r="AH165" s="4"/>
      <c r="AI165" s="4"/>
      <c r="AJ165" s="4"/>
      <c r="AK165" s="4"/>
      <c r="AL165" s="4"/>
      <c r="AM165" s="4"/>
      <c r="AN165" s="4"/>
      <c r="AO165" s="4"/>
      <c r="AP165" s="4"/>
      <c r="AQ165" s="4"/>
      <c r="AR165" s="4"/>
      <c r="AS165" s="4"/>
      <c r="AT165" s="4"/>
      <c r="AU165" s="4"/>
      <c r="AV165" s="161"/>
      <c r="AW165" s="5"/>
      <c r="AX165" s="4"/>
      <c r="AY165" s="5"/>
      <c r="AZ165" s="5"/>
      <c r="BA165" s="5"/>
      <c r="BB165" s="5"/>
      <c r="BC165" s="134"/>
      <c r="BD165" s="134"/>
      <c r="BE165" s="162"/>
      <c r="BF165" s="5"/>
      <c r="BG165" s="5"/>
      <c r="BH165" s="5"/>
      <c r="BI165" s="5"/>
      <c r="BJ165" s="5"/>
      <c r="BK165" s="5"/>
      <c r="BL165" s="4"/>
    </row>
    <row r="166" spans="1:64" ht="12" customHeight="1">
      <c r="A166" s="164"/>
      <c r="B166" s="164"/>
      <c r="C166" s="164"/>
      <c r="D166" s="164"/>
      <c r="E166" s="164"/>
      <c r="F166" s="164"/>
      <c r="G166" s="164"/>
      <c r="H166" s="164"/>
      <c r="I166" s="164"/>
      <c r="J166" s="4"/>
      <c r="K166" s="4"/>
      <c r="L166" s="4"/>
      <c r="M166" s="4"/>
      <c r="N166" s="4"/>
      <c r="O166" s="4"/>
      <c r="P166" s="4"/>
      <c r="Q166" s="4"/>
      <c r="R166" s="4"/>
      <c r="S166" s="4"/>
      <c r="T166" s="4"/>
      <c r="U166" s="4"/>
      <c r="V166" s="4"/>
      <c r="W166" s="4"/>
      <c r="X166" s="4"/>
      <c r="Y166" s="4"/>
      <c r="Z166" s="4"/>
      <c r="AA166" s="4"/>
      <c r="AB166" s="4"/>
      <c r="AC166" s="132"/>
      <c r="AD166" s="132"/>
      <c r="AE166" s="132"/>
      <c r="AF166" s="132"/>
      <c r="AG166" s="4"/>
      <c r="AH166" s="4"/>
      <c r="AI166" s="4"/>
      <c r="AJ166" s="4"/>
      <c r="AK166" s="4"/>
      <c r="AL166" s="4"/>
      <c r="AM166" s="4"/>
      <c r="AN166" s="4"/>
      <c r="AO166" s="4"/>
      <c r="AP166" s="4"/>
      <c r="AQ166" s="4"/>
      <c r="AR166" s="4"/>
      <c r="AS166" s="4"/>
      <c r="AT166" s="4"/>
      <c r="AU166" s="4"/>
      <c r="AV166" s="161"/>
      <c r="AW166" s="5"/>
      <c r="AX166" s="4"/>
      <c r="AY166" s="5"/>
      <c r="AZ166" s="5"/>
      <c r="BA166" s="5"/>
      <c r="BB166" s="5"/>
      <c r="BC166" s="134"/>
      <c r="BD166" s="134"/>
      <c r="BE166" s="162"/>
      <c r="BF166" s="5"/>
      <c r="BG166" s="5"/>
      <c r="BH166" s="5"/>
      <c r="BI166" s="5"/>
      <c r="BJ166" s="5"/>
      <c r="BK166" s="5"/>
      <c r="BL166" s="4"/>
    </row>
    <row r="167" spans="1:64" ht="12" customHeight="1">
      <c r="A167" s="164"/>
      <c r="B167" s="164"/>
      <c r="C167" s="164"/>
      <c r="D167" s="164"/>
      <c r="E167" s="164"/>
      <c r="F167" s="164"/>
      <c r="G167" s="164"/>
      <c r="H167" s="164"/>
      <c r="I167" s="164"/>
      <c r="J167" s="4"/>
      <c r="K167" s="4"/>
      <c r="L167" s="4"/>
      <c r="M167" s="4"/>
      <c r="N167" s="4"/>
      <c r="O167" s="4"/>
      <c r="P167" s="4"/>
      <c r="Q167" s="4"/>
      <c r="R167" s="4"/>
      <c r="S167" s="4"/>
      <c r="T167" s="4"/>
      <c r="U167" s="4"/>
      <c r="V167" s="4"/>
      <c r="W167" s="4"/>
      <c r="X167" s="4"/>
      <c r="Y167" s="4"/>
      <c r="Z167" s="4"/>
      <c r="AA167" s="4"/>
      <c r="AB167" s="4"/>
      <c r="AC167" s="132"/>
      <c r="AD167" s="132"/>
      <c r="AE167" s="132"/>
      <c r="AF167" s="132"/>
      <c r="AG167" s="4"/>
      <c r="AH167" s="4"/>
      <c r="AI167" s="4"/>
      <c r="AJ167" s="4"/>
      <c r="AK167" s="4"/>
      <c r="AL167" s="4"/>
      <c r="AM167" s="4"/>
      <c r="AN167" s="4"/>
      <c r="AO167" s="4"/>
      <c r="AP167" s="4"/>
      <c r="AQ167" s="4"/>
      <c r="AR167" s="4"/>
      <c r="AS167" s="4"/>
      <c r="AT167" s="4"/>
      <c r="AU167" s="4"/>
      <c r="AV167" s="161"/>
      <c r="AW167" s="5"/>
      <c r="AX167" s="4"/>
      <c r="AY167" s="5"/>
      <c r="AZ167" s="5"/>
      <c r="BA167" s="5"/>
      <c r="BB167" s="5"/>
      <c r="BC167" s="134"/>
      <c r="BD167" s="134"/>
      <c r="BE167" s="162"/>
      <c r="BF167" s="5"/>
      <c r="BG167" s="5"/>
      <c r="BH167" s="5"/>
      <c r="BI167" s="5"/>
      <c r="BJ167" s="5"/>
      <c r="BK167" s="5"/>
      <c r="BL167" s="4"/>
    </row>
    <row r="168" spans="1:64" ht="12" customHeight="1">
      <c r="A168" s="164"/>
      <c r="B168" s="164"/>
      <c r="C168" s="164"/>
      <c r="D168" s="164"/>
      <c r="E168" s="164"/>
      <c r="F168" s="164"/>
      <c r="G168" s="164"/>
      <c r="H168" s="164"/>
      <c r="I168" s="164"/>
      <c r="J168" s="4"/>
      <c r="K168" s="4"/>
      <c r="L168" s="4"/>
      <c r="M168" s="4"/>
      <c r="N168" s="4"/>
      <c r="O168" s="4"/>
      <c r="P168" s="4"/>
      <c r="Q168" s="4"/>
      <c r="R168" s="4"/>
      <c r="S168" s="4"/>
      <c r="T168" s="4"/>
      <c r="U168" s="4"/>
      <c r="V168" s="4"/>
      <c r="W168" s="4"/>
      <c r="X168" s="4"/>
      <c r="Y168" s="4"/>
      <c r="Z168" s="4"/>
      <c r="AA168" s="4"/>
      <c r="AB168" s="4"/>
      <c r="AC168" s="132"/>
      <c r="AD168" s="132"/>
      <c r="AE168" s="132"/>
      <c r="AF168" s="132"/>
      <c r="AG168" s="4"/>
      <c r="AH168" s="4"/>
      <c r="AI168" s="4"/>
      <c r="AJ168" s="4"/>
      <c r="AK168" s="4"/>
      <c r="AL168" s="4"/>
      <c r="AM168" s="4"/>
      <c r="AN168" s="4"/>
      <c r="AO168" s="4"/>
      <c r="AP168" s="4"/>
      <c r="AQ168" s="4"/>
      <c r="AR168" s="4"/>
      <c r="AS168" s="4"/>
      <c r="AT168" s="4"/>
      <c r="AU168" s="4"/>
      <c r="AV168" s="161"/>
      <c r="AW168" s="5"/>
      <c r="AX168" s="4"/>
      <c r="AY168" s="5"/>
      <c r="AZ168" s="5"/>
      <c r="BA168" s="5"/>
      <c r="BB168" s="5"/>
      <c r="BC168" s="134"/>
      <c r="BD168" s="134"/>
      <c r="BE168" s="162"/>
      <c r="BF168" s="5"/>
      <c r="BG168" s="5"/>
      <c r="BH168" s="5"/>
      <c r="BI168" s="5"/>
      <c r="BJ168" s="5"/>
      <c r="BK168" s="5"/>
      <c r="BL168" s="4"/>
    </row>
    <row r="169" spans="1:64" ht="12" customHeight="1">
      <c r="A169" s="164"/>
      <c r="B169" s="164"/>
      <c r="C169" s="164"/>
      <c r="D169" s="164"/>
      <c r="E169" s="164"/>
      <c r="F169" s="164"/>
      <c r="G169" s="164"/>
      <c r="H169" s="164"/>
      <c r="I169" s="164"/>
      <c r="J169" s="4"/>
      <c r="K169" s="4"/>
      <c r="L169" s="4"/>
      <c r="M169" s="4"/>
      <c r="N169" s="4"/>
      <c r="O169" s="4"/>
      <c r="P169" s="4"/>
      <c r="Q169" s="4"/>
      <c r="R169" s="4"/>
      <c r="S169" s="4"/>
      <c r="T169" s="4"/>
      <c r="U169" s="4"/>
      <c r="V169" s="4"/>
      <c r="W169" s="4"/>
      <c r="X169" s="4"/>
      <c r="Y169" s="4"/>
      <c r="Z169" s="4"/>
      <c r="AA169" s="4"/>
      <c r="AB169" s="4"/>
      <c r="AC169" s="132"/>
      <c r="AD169" s="132"/>
      <c r="AE169" s="132"/>
      <c r="AF169" s="132"/>
      <c r="AG169" s="4"/>
      <c r="AH169" s="4"/>
      <c r="AI169" s="4"/>
      <c r="AJ169" s="4"/>
      <c r="AK169" s="4"/>
      <c r="AL169" s="4"/>
      <c r="AM169" s="4"/>
      <c r="AN169" s="4"/>
      <c r="AO169" s="4"/>
      <c r="AP169" s="4"/>
      <c r="AQ169" s="4"/>
      <c r="AR169" s="4"/>
      <c r="AS169" s="4"/>
      <c r="AT169" s="4"/>
      <c r="AU169" s="4"/>
      <c r="AV169" s="161"/>
      <c r="AW169" s="5"/>
      <c r="AX169" s="4"/>
      <c r="AY169" s="5"/>
      <c r="AZ169" s="5"/>
      <c r="BA169" s="5"/>
      <c r="BB169" s="5"/>
      <c r="BC169" s="134"/>
      <c r="BD169" s="134"/>
      <c r="BE169" s="162"/>
      <c r="BF169" s="5"/>
      <c r="BG169" s="5"/>
      <c r="BH169" s="5"/>
      <c r="BI169" s="5"/>
      <c r="BJ169" s="5"/>
      <c r="BK169" s="5"/>
      <c r="BL169" s="4"/>
    </row>
    <row r="170" spans="1:64" ht="12" customHeight="1">
      <c r="A170" s="164"/>
      <c r="B170" s="164"/>
      <c r="C170" s="164"/>
      <c r="D170" s="164"/>
      <c r="E170" s="164"/>
      <c r="F170" s="164"/>
      <c r="G170" s="164"/>
      <c r="H170" s="164"/>
      <c r="I170" s="164"/>
      <c r="J170" s="4"/>
      <c r="K170" s="4"/>
      <c r="L170" s="4"/>
      <c r="M170" s="4"/>
      <c r="N170" s="4"/>
      <c r="O170" s="4"/>
      <c r="P170" s="4"/>
      <c r="Q170" s="4"/>
      <c r="R170" s="4"/>
      <c r="S170" s="4"/>
      <c r="T170" s="4"/>
      <c r="U170" s="4"/>
      <c r="V170" s="4"/>
      <c r="W170" s="4"/>
      <c r="X170" s="4"/>
      <c r="Y170" s="4"/>
      <c r="Z170" s="4"/>
      <c r="AA170" s="4"/>
      <c r="AB170" s="4"/>
      <c r="AC170" s="132"/>
      <c r="AD170" s="132"/>
      <c r="AE170" s="132"/>
      <c r="AF170" s="132"/>
      <c r="AG170" s="4"/>
      <c r="AH170" s="4"/>
      <c r="AI170" s="4"/>
      <c r="AJ170" s="4"/>
      <c r="AK170" s="4"/>
      <c r="AL170" s="4"/>
      <c r="AM170" s="4"/>
      <c r="AN170" s="4"/>
      <c r="AO170" s="4"/>
      <c r="AP170" s="4"/>
      <c r="AQ170" s="4"/>
      <c r="AR170" s="4"/>
      <c r="AS170" s="4"/>
      <c r="AT170" s="4"/>
      <c r="AU170" s="4"/>
      <c r="AV170" s="161"/>
      <c r="AW170" s="5"/>
      <c r="AX170" s="4"/>
      <c r="AY170" s="5"/>
      <c r="AZ170" s="5"/>
      <c r="BA170" s="5"/>
      <c r="BB170" s="5"/>
      <c r="BC170" s="134"/>
      <c r="BD170" s="134"/>
      <c r="BE170" s="162"/>
      <c r="BF170" s="5"/>
      <c r="BG170" s="5"/>
      <c r="BH170" s="5"/>
      <c r="BI170" s="5"/>
      <c r="BJ170" s="5"/>
      <c r="BK170" s="5"/>
      <c r="BL170" s="4"/>
    </row>
    <row r="171" spans="1:64" ht="12" customHeight="1">
      <c r="A171" s="164"/>
      <c r="B171" s="164"/>
      <c r="C171" s="164"/>
      <c r="D171" s="164"/>
      <c r="E171" s="164"/>
      <c r="F171" s="164"/>
      <c r="G171" s="164"/>
      <c r="H171" s="164"/>
      <c r="I171" s="164"/>
      <c r="J171" s="4"/>
      <c r="K171" s="4"/>
      <c r="L171" s="4"/>
      <c r="M171" s="4"/>
      <c r="N171" s="4"/>
      <c r="O171" s="4"/>
      <c r="P171" s="4"/>
      <c r="Q171" s="4"/>
      <c r="R171" s="4"/>
      <c r="S171" s="4"/>
      <c r="T171" s="4"/>
      <c r="U171" s="4"/>
      <c r="V171" s="4"/>
      <c r="W171" s="4"/>
      <c r="X171" s="4"/>
      <c r="Y171" s="4"/>
      <c r="Z171" s="4"/>
      <c r="AA171" s="4"/>
      <c r="AB171" s="4"/>
      <c r="AC171" s="132"/>
      <c r="AD171" s="132"/>
      <c r="AE171" s="132"/>
      <c r="AF171" s="132"/>
      <c r="AG171" s="4"/>
      <c r="AH171" s="4"/>
      <c r="AI171" s="4"/>
      <c r="AJ171" s="4"/>
      <c r="AK171" s="4"/>
      <c r="AL171" s="4"/>
      <c r="AM171" s="4"/>
      <c r="AN171" s="4"/>
      <c r="AO171" s="4"/>
      <c r="AP171" s="4"/>
      <c r="AQ171" s="4"/>
      <c r="AR171" s="4"/>
      <c r="AS171" s="4"/>
      <c r="AT171" s="4"/>
      <c r="AU171" s="4"/>
      <c r="AV171" s="161"/>
      <c r="AW171" s="5"/>
      <c r="AX171" s="4"/>
      <c r="AY171" s="5"/>
      <c r="AZ171" s="5"/>
      <c r="BA171" s="5"/>
      <c r="BB171" s="5"/>
      <c r="BC171" s="134"/>
      <c r="BD171" s="134"/>
      <c r="BE171" s="162"/>
      <c r="BF171" s="5"/>
      <c r="BG171" s="5"/>
      <c r="BH171" s="5"/>
      <c r="BI171" s="5"/>
      <c r="BJ171" s="5"/>
      <c r="BK171" s="5"/>
      <c r="BL171" s="4"/>
    </row>
    <row r="172" spans="1:64" ht="12" customHeight="1">
      <c r="A172" s="164"/>
      <c r="B172" s="164"/>
      <c r="C172" s="164"/>
      <c r="D172" s="164"/>
      <c r="E172" s="164"/>
      <c r="F172" s="164"/>
      <c r="G172" s="164"/>
      <c r="H172" s="164"/>
      <c r="I172" s="164"/>
      <c r="J172" s="4"/>
      <c r="K172" s="4"/>
      <c r="L172" s="4"/>
      <c r="M172" s="4"/>
      <c r="N172" s="4"/>
      <c r="O172" s="4"/>
      <c r="P172" s="4"/>
      <c r="Q172" s="4"/>
      <c r="R172" s="4"/>
      <c r="S172" s="4"/>
      <c r="T172" s="4"/>
      <c r="U172" s="4"/>
      <c r="V172" s="4"/>
      <c r="W172" s="4"/>
      <c r="X172" s="4"/>
      <c r="Y172" s="4"/>
      <c r="Z172" s="4"/>
      <c r="AA172" s="4"/>
      <c r="AB172" s="4"/>
      <c r="AC172" s="132"/>
      <c r="AD172" s="132"/>
      <c r="AE172" s="132"/>
      <c r="AF172" s="132"/>
      <c r="AG172" s="4"/>
      <c r="AH172" s="4"/>
      <c r="AI172" s="4"/>
      <c r="AJ172" s="4"/>
      <c r="AK172" s="4"/>
      <c r="AL172" s="4"/>
      <c r="AM172" s="4"/>
      <c r="AN172" s="4"/>
      <c r="AO172" s="4"/>
      <c r="AP172" s="4"/>
      <c r="AQ172" s="4"/>
      <c r="AR172" s="4"/>
      <c r="AS172" s="4"/>
      <c r="AT172" s="4"/>
      <c r="AU172" s="4"/>
      <c r="AV172" s="161"/>
      <c r="AW172" s="5"/>
      <c r="AX172" s="4"/>
      <c r="AY172" s="5"/>
      <c r="AZ172" s="5"/>
      <c r="BA172" s="5"/>
      <c r="BB172" s="5"/>
      <c r="BC172" s="134"/>
      <c r="BD172" s="134"/>
      <c r="BE172" s="162"/>
      <c r="BF172" s="5"/>
      <c r="BG172" s="5"/>
      <c r="BH172" s="5"/>
      <c r="BI172" s="5"/>
      <c r="BJ172" s="5"/>
      <c r="BK172" s="5"/>
      <c r="BL172" s="4"/>
    </row>
    <row r="173" spans="1:64" ht="12" customHeight="1">
      <c r="A173" s="164"/>
      <c r="B173" s="164"/>
      <c r="C173" s="164"/>
      <c r="D173" s="164"/>
      <c r="E173" s="164"/>
      <c r="F173" s="164"/>
      <c r="G173" s="164"/>
      <c r="H173" s="164"/>
      <c r="I173" s="164"/>
      <c r="J173" s="4"/>
      <c r="K173" s="4"/>
      <c r="L173" s="4"/>
      <c r="M173" s="4"/>
      <c r="N173" s="4"/>
      <c r="O173" s="4"/>
      <c r="P173" s="4"/>
      <c r="Q173" s="4"/>
      <c r="R173" s="4"/>
      <c r="S173" s="4"/>
      <c r="T173" s="4"/>
      <c r="U173" s="4"/>
      <c r="V173" s="4"/>
      <c r="W173" s="4"/>
      <c r="X173" s="4"/>
      <c r="Y173" s="4"/>
      <c r="Z173" s="4"/>
      <c r="AA173" s="4"/>
      <c r="AB173" s="4"/>
      <c r="AC173" s="132"/>
      <c r="AD173" s="132"/>
      <c r="AE173" s="132"/>
      <c r="AF173" s="132"/>
      <c r="AG173" s="4"/>
      <c r="AH173" s="4"/>
      <c r="AI173" s="4"/>
      <c r="AJ173" s="4"/>
      <c r="AK173" s="4"/>
      <c r="AL173" s="4"/>
      <c r="AM173" s="4"/>
      <c r="AN173" s="4"/>
      <c r="AO173" s="4"/>
      <c r="AP173" s="4"/>
      <c r="AQ173" s="4"/>
      <c r="AR173" s="4"/>
      <c r="AS173" s="4"/>
      <c r="AT173" s="4"/>
      <c r="AU173" s="4"/>
      <c r="AV173" s="161"/>
      <c r="AW173" s="5"/>
      <c r="AX173" s="4"/>
      <c r="AY173" s="5"/>
      <c r="AZ173" s="5"/>
      <c r="BA173" s="5"/>
      <c r="BB173" s="5"/>
      <c r="BC173" s="134"/>
      <c r="BD173" s="134"/>
      <c r="BE173" s="162"/>
      <c r="BF173" s="5"/>
      <c r="BG173" s="5"/>
      <c r="BH173" s="5"/>
      <c r="BI173" s="5"/>
      <c r="BJ173" s="5"/>
      <c r="BK173" s="5"/>
      <c r="BL173" s="4"/>
    </row>
    <row r="174" spans="1:64" ht="12" customHeight="1">
      <c r="A174" s="164"/>
      <c r="B174" s="164"/>
      <c r="C174" s="164"/>
      <c r="D174" s="164"/>
      <c r="E174" s="164"/>
      <c r="F174" s="164"/>
      <c r="G174" s="164"/>
      <c r="H174" s="164"/>
      <c r="I174" s="164"/>
      <c r="J174" s="4"/>
      <c r="K174" s="4"/>
      <c r="L174" s="4"/>
      <c r="M174" s="4"/>
      <c r="N174" s="4"/>
      <c r="O174" s="4"/>
      <c r="P174" s="4"/>
      <c r="Q174" s="4"/>
      <c r="R174" s="4"/>
      <c r="S174" s="4"/>
      <c r="T174" s="4"/>
      <c r="U174" s="4"/>
      <c r="V174" s="4"/>
      <c r="W174" s="4"/>
      <c r="X174" s="4"/>
      <c r="Y174" s="4"/>
      <c r="Z174" s="4"/>
      <c r="AA174" s="4"/>
      <c r="AB174" s="4"/>
      <c r="AC174" s="132"/>
      <c r="AD174" s="132"/>
      <c r="AE174" s="132"/>
      <c r="AF174" s="132"/>
      <c r="AG174" s="4"/>
      <c r="AH174" s="4"/>
      <c r="AI174" s="4"/>
      <c r="AJ174" s="4"/>
      <c r="AK174" s="4"/>
      <c r="AL174" s="4"/>
      <c r="AM174" s="4"/>
      <c r="AN174" s="4"/>
      <c r="AO174" s="4"/>
      <c r="AP174" s="4"/>
      <c r="AQ174" s="4"/>
      <c r="AR174" s="4"/>
      <c r="AS174" s="4"/>
      <c r="AT174" s="4"/>
      <c r="AU174" s="4"/>
      <c r="AV174" s="161"/>
      <c r="AW174" s="5"/>
      <c r="AX174" s="4"/>
      <c r="AY174" s="5"/>
      <c r="AZ174" s="5"/>
      <c r="BA174" s="5"/>
      <c r="BB174" s="5"/>
      <c r="BC174" s="134"/>
      <c r="BD174" s="134"/>
      <c r="BE174" s="162"/>
      <c r="BF174" s="5"/>
      <c r="BG174" s="5"/>
      <c r="BH174" s="5"/>
      <c r="BI174" s="5"/>
      <c r="BJ174" s="5"/>
      <c r="BK174" s="5"/>
      <c r="BL174" s="4"/>
    </row>
    <row r="175" spans="1:64" ht="12" customHeight="1">
      <c r="A175" s="164"/>
      <c r="B175" s="164"/>
      <c r="C175" s="164"/>
      <c r="D175" s="164"/>
      <c r="E175" s="164"/>
      <c r="F175" s="164"/>
      <c r="G175" s="164"/>
      <c r="H175" s="164"/>
      <c r="I175" s="164"/>
      <c r="J175" s="4"/>
      <c r="K175" s="4"/>
      <c r="L175" s="4"/>
      <c r="M175" s="4"/>
      <c r="N175" s="4"/>
      <c r="O175" s="4"/>
      <c r="P175" s="4"/>
      <c r="Q175" s="4"/>
      <c r="R175" s="4"/>
      <c r="S175" s="4"/>
      <c r="T175" s="4"/>
      <c r="U175" s="4"/>
      <c r="V175" s="4"/>
      <c r="W175" s="4"/>
      <c r="X175" s="4"/>
      <c r="Y175" s="4"/>
      <c r="Z175" s="4"/>
      <c r="AA175" s="4"/>
      <c r="AB175" s="4"/>
      <c r="AC175" s="132"/>
      <c r="AD175" s="132"/>
      <c r="AE175" s="132"/>
      <c r="AF175" s="132"/>
      <c r="AG175" s="4"/>
      <c r="AH175" s="4"/>
      <c r="AI175" s="4"/>
      <c r="AJ175" s="4"/>
      <c r="AK175" s="4"/>
      <c r="AL175" s="4"/>
      <c r="AM175" s="4"/>
      <c r="AN175" s="4"/>
      <c r="AO175" s="4"/>
      <c r="AP175" s="4"/>
      <c r="AQ175" s="4"/>
      <c r="AR175" s="4"/>
      <c r="AS175" s="4"/>
      <c r="AT175" s="4"/>
      <c r="AU175" s="4"/>
      <c r="AV175" s="161"/>
      <c r="AW175" s="5"/>
      <c r="AX175" s="4"/>
      <c r="AY175" s="5"/>
      <c r="AZ175" s="5"/>
      <c r="BA175" s="5"/>
      <c r="BB175" s="5"/>
      <c r="BC175" s="134"/>
      <c r="BD175" s="134"/>
      <c r="BE175" s="162"/>
      <c r="BF175" s="5"/>
      <c r="BG175" s="5"/>
      <c r="BH175" s="5"/>
      <c r="BI175" s="5"/>
      <c r="BJ175" s="5"/>
      <c r="BK175" s="5"/>
      <c r="BL175" s="4"/>
    </row>
    <row r="176" spans="1:64" ht="12" customHeight="1">
      <c r="A176" s="164"/>
      <c r="B176" s="164"/>
      <c r="C176" s="164"/>
      <c r="D176" s="164"/>
      <c r="E176" s="164"/>
      <c r="F176" s="164"/>
      <c r="G176" s="164"/>
      <c r="H176" s="164"/>
      <c r="I176" s="164"/>
      <c r="J176" s="4"/>
      <c r="K176" s="4"/>
      <c r="L176" s="4"/>
      <c r="M176" s="4"/>
      <c r="N176" s="4"/>
      <c r="O176" s="4"/>
      <c r="P176" s="4"/>
      <c r="Q176" s="4"/>
      <c r="R176" s="4"/>
      <c r="S176" s="4"/>
      <c r="T176" s="4"/>
      <c r="U176" s="4"/>
      <c r="V176" s="4"/>
      <c r="W176" s="4"/>
      <c r="X176" s="4"/>
      <c r="Y176" s="4"/>
      <c r="Z176" s="4"/>
      <c r="AA176" s="4"/>
      <c r="AB176" s="4"/>
      <c r="AC176" s="132"/>
      <c r="AD176" s="132"/>
      <c r="AE176" s="132"/>
      <c r="AF176" s="132"/>
      <c r="AG176" s="4"/>
      <c r="AH176" s="4"/>
      <c r="AI176" s="4"/>
      <c r="AJ176" s="4"/>
      <c r="AK176" s="4"/>
      <c r="AL176" s="4"/>
      <c r="AM176" s="4"/>
      <c r="AN176" s="4"/>
      <c r="AO176" s="4"/>
      <c r="AP176" s="4"/>
      <c r="AQ176" s="4"/>
      <c r="AR176" s="4"/>
      <c r="AS176" s="4"/>
      <c r="AT176" s="4"/>
      <c r="AU176" s="4"/>
      <c r="AV176" s="161"/>
      <c r="AW176" s="5"/>
      <c r="AX176" s="4"/>
      <c r="AY176" s="5"/>
      <c r="AZ176" s="5"/>
      <c r="BA176" s="5"/>
      <c r="BB176" s="5"/>
      <c r="BC176" s="134"/>
      <c r="BD176" s="134"/>
      <c r="BE176" s="162"/>
      <c r="BF176" s="5"/>
      <c r="BG176" s="5"/>
      <c r="BH176" s="5"/>
      <c r="BI176" s="5"/>
      <c r="BJ176" s="5"/>
      <c r="BK176" s="5"/>
      <c r="BL176" s="4"/>
    </row>
    <row r="177" spans="1:64" ht="12" customHeight="1">
      <c r="A177" s="164"/>
      <c r="B177" s="164"/>
      <c r="C177" s="164"/>
      <c r="D177" s="164"/>
      <c r="E177" s="164"/>
      <c r="F177" s="164"/>
      <c r="G177" s="164"/>
      <c r="H177" s="164"/>
      <c r="I177" s="164"/>
      <c r="J177" s="4"/>
      <c r="K177" s="4"/>
      <c r="L177" s="4"/>
      <c r="M177" s="4"/>
      <c r="N177" s="4"/>
      <c r="O177" s="4"/>
      <c r="P177" s="4"/>
      <c r="Q177" s="4"/>
      <c r="R177" s="4"/>
      <c r="S177" s="4"/>
      <c r="T177" s="4"/>
      <c r="U177" s="4"/>
      <c r="V177" s="4"/>
      <c r="W177" s="4"/>
      <c r="X177" s="4"/>
      <c r="Y177" s="4"/>
      <c r="Z177" s="4"/>
      <c r="AA177" s="4"/>
      <c r="AB177" s="4"/>
      <c r="AC177" s="132"/>
      <c r="AD177" s="132"/>
      <c r="AE177" s="132"/>
      <c r="AF177" s="132"/>
      <c r="AG177" s="4"/>
      <c r="AH177" s="4"/>
      <c r="AI177" s="4"/>
      <c r="AJ177" s="4"/>
      <c r="AK177" s="4"/>
      <c r="AL177" s="4"/>
      <c r="AM177" s="4"/>
      <c r="AN177" s="4"/>
      <c r="AO177" s="4"/>
      <c r="AP177" s="4"/>
      <c r="AQ177" s="4"/>
      <c r="AR177" s="4"/>
      <c r="AS177" s="4"/>
      <c r="AT177" s="4"/>
      <c r="AU177" s="4"/>
      <c r="AV177" s="161"/>
      <c r="AW177" s="5"/>
      <c r="AX177" s="4"/>
      <c r="AY177" s="5"/>
      <c r="AZ177" s="5"/>
      <c r="BA177" s="5"/>
      <c r="BB177" s="5"/>
      <c r="BC177" s="134"/>
      <c r="BD177" s="134"/>
      <c r="BE177" s="162"/>
      <c r="BF177" s="5"/>
      <c r="BG177" s="5"/>
      <c r="BH177" s="5"/>
      <c r="BI177" s="5"/>
      <c r="BJ177" s="5"/>
      <c r="BK177" s="5"/>
      <c r="BL177" s="4"/>
    </row>
    <row r="178" spans="1:64" ht="12" customHeight="1">
      <c r="A178" s="164"/>
      <c r="B178" s="164"/>
      <c r="C178" s="164"/>
      <c r="D178" s="164"/>
      <c r="E178" s="164"/>
      <c r="F178" s="164"/>
      <c r="G178" s="164"/>
      <c r="H178" s="164"/>
      <c r="I178" s="164"/>
      <c r="J178" s="4"/>
      <c r="K178" s="4"/>
      <c r="L178" s="4"/>
      <c r="M178" s="4"/>
      <c r="N178" s="4"/>
      <c r="O178" s="4"/>
      <c r="P178" s="4"/>
      <c r="Q178" s="4"/>
      <c r="R178" s="4"/>
      <c r="S178" s="4"/>
      <c r="T178" s="4"/>
      <c r="U178" s="4"/>
      <c r="V178" s="4"/>
      <c r="W178" s="4"/>
      <c r="X178" s="4"/>
      <c r="Y178" s="4"/>
      <c r="Z178" s="4"/>
      <c r="AA178" s="4"/>
      <c r="AB178" s="4"/>
      <c r="AC178" s="132"/>
      <c r="AD178" s="132"/>
      <c r="AE178" s="132"/>
      <c r="AF178" s="132"/>
      <c r="AG178" s="4"/>
      <c r="AH178" s="4"/>
      <c r="AI178" s="4"/>
      <c r="AJ178" s="4"/>
      <c r="AK178" s="4"/>
      <c r="AL178" s="4"/>
      <c r="AM178" s="4"/>
      <c r="AN178" s="4"/>
      <c r="AO178" s="4"/>
      <c r="AP178" s="4"/>
      <c r="AQ178" s="4"/>
      <c r="AR178" s="4"/>
      <c r="AS178" s="4"/>
      <c r="AT178" s="4"/>
      <c r="AU178" s="4"/>
      <c r="AV178" s="161"/>
      <c r="AW178" s="5"/>
      <c r="AX178" s="4"/>
      <c r="AY178" s="5"/>
      <c r="AZ178" s="5"/>
      <c r="BA178" s="5"/>
      <c r="BB178" s="5"/>
      <c r="BC178" s="134"/>
      <c r="BD178" s="134"/>
      <c r="BE178" s="162"/>
      <c r="BF178" s="5"/>
      <c r="BG178" s="5"/>
      <c r="BH178" s="5"/>
      <c r="BI178" s="5"/>
      <c r="BJ178" s="5"/>
      <c r="BK178" s="5"/>
      <c r="BL178" s="4"/>
    </row>
    <row r="179" spans="1:64" ht="12" customHeight="1">
      <c r="A179" s="164"/>
      <c r="B179" s="164"/>
      <c r="C179" s="164"/>
      <c r="D179" s="164"/>
      <c r="E179" s="164"/>
      <c r="F179" s="164"/>
      <c r="G179" s="164"/>
      <c r="H179" s="164"/>
      <c r="I179" s="164"/>
      <c r="J179" s="4"/>
      <c r="K179" s="4"/>
      <c r="L179" s="4"/>
      <c r="M179" s="4"/>
      <c r="N179" s="4"/>
      <c r="O179" s="4"/>
      <c r="P179" s="4"/>
      <c r="Q179" s="4"/>
      <c r="R179" s="4"/>
      <c r="S179" s="4"/>
      <c r="T179" s="4"/>
      <c r="U179" s="4"/>
      <c r="V179" s="4"/>
      <c r="W179" s="4"/>
      <c r="X179" s="4"/>
      <c r="Y179" s="4"/>
      <c r="Z179" s="4"/>
      <c r="AA179" s="4"/>
      <c r="AB179" s="4"/>
      <c r="AC179" s="132"/>
      <c r="AD179" s="132"/>
      <c r="AE179" s="132"/>
      <c r="AF179" s="132"/>
      <c r="AG179" s="4"/>
      <c r="AH179" s="4"/>
      <c r="AI179" s="4"/>
      <c r="AJ179" s="4"/>
      <c r="AK179" s="4"/>
      <c r="AL179" s="4"/>
      <c r="AM179" s="4"/>
      <c r="AN179" s="4"/>
      <c r="AO179" s="4"/>
      <c r="AP179" s="4"/>
      <c r="AQ179" s="4"/>
      <c r="AR179" s="4"/>
      <c r="AS179" s="4"/>
      <c r="AT179" s="4"/>
      <c r="AU179" s="4"/>
      <c r="AV179" s="161"/>
      <c r="AW179" s="5"/>
      <c r="AX179" s="4"/>
      <c r="AY179" s="5"/>
      <c r="AZ179" s="5"/>
      <c r="BA179" s="5"/>
      <c r="BB179" s="5"/>
      <c r="BC179" s="134"/>
      <c r="BD179" s="134"/>
      <c r="BE179" s="162"/>
      <c r="BF179" s="5"/>
      <c r="BG179" s="5"/>
      <c r="BH179" s="5"/>
      <c r="BI179" s="5"/>
      <c r="BJ179" s="5"/>
      <c r="BK179" s="5"/>
      <c r="BL179" s="4"/>
    </row>
    <row r="180" spans="1:64" ht="12" customHeight="1">
      <c r="A180" s="164"/>
      <c r="B180" s="164"/>
      <c r="C180" s="164"/>
      <c r="D180" s="164"/>
      <c r="E180" s="164"/>
      <c r="F180" s="164"/>
      <c r="G180" s="164"/>
      <c r="H180" s="164"/>
      <c r="I180" s="164"/>
      <c r="J180" s="4"/>
      <c r="K180" s="4"/>
      <c r="L180" s="4"/>
      <c r="M180" s="4"/>
      <c r="N180" s="4"/>
      <c r="O180" s="4"/>
      <c r="P180" s="4"/>
      <c r="Q180" s="4"/>
      <c r="R180" s="4"/>
      <c r="S180" s="4"/>
      <c r="T180" s="4"/>
      <c r="U180" s="4"/>
      <c r="V180" s="4"/>
      <c r="W180" s="4"/>
      <c r="X180" s="4"/>
      <c r="Y180" s="4"/>
      <c r="Z180" s="4"/>
      <c r="AA180" s="4"/>
      <c r="AB180" s="4"/>
      <c r="AC180" s="132"/>
      <c r="AD180" s="132"/>
      <c r="AE180" s="132"/>
      <c r="AF180" s="132"/>
      <c r="AG180" s="4"/>
      <c r="AH180" s="4"/>
      <c r="AI180" s="4"/>
      <c r="AJ180" s="4"/>
      <c r="AK180" s="4"/>
      <c r="AL180" s="4"/>
      <c r="AM180" s="4"/>
      <c r="AN180" s="4"/>
      <c r="AO180" s="4"/>
      <c r="AP180" s="4"/>
      <c r="AQ180" s="4"/>
      <c r="AR180" s="4"/>
      <c r="AS180" s="4"/>
      <c r="AT180" s="4"/>
      <c r="AU180" s="4"/>
      <c r="AV180" s="161"/>
      <c r="AW180" s="5"/>
      <c r="AX180" s="4"/>
      <c r="AY180" s="5"/>
      <c r="AZ180" s="5"/>
      <c r="BA180" s="5"/>
      <c r="BB180" s="5"/>
      <c r="BC180" s="134"/>
      <c r="BD180" s="134"/>
      <c r="BE180" s="162"/>
      <c r="BF180" s="5"/>
      <c r="BG180" s="5"/>
      <c r="BH180" s="5"/>
      <c r="BI180" s="5"/>
      <c r="BJ180" s="5"/>
      <c r="BK180" s="5"/>
      <c r="BL180" s="4"/>
    </row>
    <row r="181" spans="1:64" ht="12" customHeight="1">
      <c r="A181" s="164"/>
      <c r="B181" s="164"/>
      <c r="C181" s="164"/>
      <c r="D181" s="164"/>
      <c r="E181" s="164"/>
      <c r="F181" s="164"/>
      <c r="G181" s="164"/>
      <c r="H181" s="164"/>
      <c r="I181" s="164"/>
      <c r="J181" s="4"/>
      <c r="K181" s="4"/>
      <c r="L181" s="4"/>
      <c r="M181" s="4"/>
      <c r="N181" s="4"/>
      <c r="O181" s="4"/>
      <c r="P181" s="4"/>
      <c r="Q181" s="4"/>
      <c r="R181" s="4"/>
      <c r="S181" s="4"/>
      <c r="T181" s="4"/>
      <c r="U181" s="4"/>
      <c r="V181" s="4"/>
      <c r="W181" s="4"/>
      <c r="X181" s="4"/>
      <c r="Y181" s="4"/>
      <c r="Z181" s="4"/>
      <c r="AA181" s="4"/>
      <c r="AB181" s="4"/>
      <c r="AC181" s="132"/>
      <c r="AD181" s="132"/>
      <c r="AE181" s="132"/>
      <c r="AF181" s="132"/>
      <c r="AG181" s="4"/>
      <c r="AH181" s="4"/>
      <c r="AI181" s="4"/>
      <c r="AJ181" s="4"/>
      <c r="AK181" s="4"/>
      <c r="AL181" s="4"/>
      <c r="AM181" s="4"/>
      <c r="AN181" s="4"/>
      <c r="AO181" s="4"/>
      <c r="AP181" s="4"/>
      <c r="AQ181" s="4"/>
      <c r="AR181" s="4"/>
      <c r="AS181" s="4"/>
      <c r="AT181" s="4"/>
      <c r="AU181" s="4"/>
      <c r="AV181" s="161"/>
      <c r="AW181" s="5"/>
      <c r="AX181" s="4"/>
      <c r="AY181" s="5"/>
      <c r="AZ181" s="5"/>
      <c r="BA181" s="5"/>
      <c r="BB181" s="5"/>
      <c r="BC181" s="134"/>
      <c r="BD181" s="134"/>
      <c r="BE181" s="162"/>
      <c r="BF181" s="5"/>
      <c r="BG181" s="5"/>
      <c r="BH181" s="5"/>
      <c r="BI181" s="5"/>
      <c r="BJ181" s="5"/>
      <c r="BK181" s="5"/>
      <c r="BL181" s="4"/>
    </row>
    <row r="182" spans="1:64" ht="12" customHeight="1">
      <c r="A182" s="164"/>
      <c r="B182" s="164"/>
      <c r="C182" s="164"/>
      <c r="D182" s="164"/>
      <c r="E182" s="164"/>
      <c r="F182" s="164"/>
      <c r="G182" s="164"/>
      <c r="H182" s="164"/>
      <c r="I182" s="164"/>
      <c r="J182" s="4"/>
      <c r="K182" s="4"/>
      <c r="L182" s="4"/>
      <c r="M182" s="4"/>
      <c r="N182" s="4"/>
      <c r="O182" s="4"/>
      <c r="P182" s="4"/>
      <c r="Q182" s="4"/>
      <c r="R182" s="4"/>
      <c r="S182" s="4"/>
      <c r="T182" s="4"/>
      <c r="U182" s="4"/>
      <c r="V182" s="4"/>
      <c r="W182" s="4"/>
      <c r="X182" s="4"/>
      <c r="Y182" s="4"/>
      <c r="Z182" s="4"/>
      <c r="AA182" s="4"/>
      <c r="AB182" s="4"/>
      <c r="AC182" s="132"/>
      <c r="AD182" s="132"/>
      <c r="AE182" s="132"/>
      <c r="AF182" s="132"/>
      <c r="AG182" s="4"/>
      <c r="AH182" s="4"/>
      <c r="AI182" s="4"/>
      <c r="AJ182" s="4"/>
      <c r="AK182" s="4"/>
      <c r="AL182" s="4"/>
      <c r="AM182" s="4"/>
      <c r="AN182" s="4"/>
      <c r="AO182" s="4"/>
      <c r="AP182" s="4"/>
      <c r="AQ182" s="4"/>
      <c r="AR182" s="4"/>
      <c r="AS182" s="4"/>
      <c r="AT182" s="4"/>
      <c r="AU182" s="4"/>
      <c r="AV182" s="161"/>
      <c r="AW182" s="5"/>
      <c r="AX182" s="4"/>
      <c r="AY182" s="5"/>
      <c r="AZ182" s="5"/>
      <c r="BA182" s="5"/>
      <c r="BB182" s="5"/>
      <c r="BC182" s="134"/>
      <c r="BD182" s="134"/>
      <c r="BE182" s="162"/>
      <c r="BF182" s="5"/>
      <c r="BG182" s="5"/>
      <c r="BH182" s="5"/>
      <c r="BI182" s="5"/>
      <c r="BJ182" s="5"/>
      <c r="BK182" s="5"/>
      <c r="BL182" s="4"/>
    </row>
    <row r="183" spans="1:64" ht="12" customHeight="1">
      <c r="A183" s="164"/>
      <c r="B183" s="164"/>
      <c r="C183" s="164"/>
      <c r="D183" s="164"/>
      <c r="E183" s="164"/>
      <c r="F183" s="164"/>
      <c r="G183" s="164"/>
      <c r="H183" s="164"/>
      <c r="I183" s="164"/>
      <c r="J183" s="4"/>
      <c r="K183" s="4"/>
      <c r="L183" s="4"/>
      <c r="M183" s="4"/>
      <c r="N183" s="4"/>
      <c r="O183" s="4"/>
      <c r="P183" s="4"/>
      <c r="Q183" s="4"/>
      <c r="R183" s="4"/>
      <c r="S183" s="4"/>
      <c r="T183" s="4"/>
      <c r="U183" s="4"/>
      <c r="V183" s="4"/>
      <c r="W183" s="4"/>
      <c r="X183" s="4"/>
      <c r="Y183" s="4"/>
      <c r="Z183" s="4"/>
      <c r="AA183" s="4"/>
      <c r="AB183" s="4"/>
      <c r="AC183" s="132"/>
      <c r="AD183" s="132"/>
      <c r="AE183" s="132"/>
      <c r="AF183" s="132"/>
      <c r="AG183" s="4"/>
      <c r="AH183" s="4"/>
      <c r="AI183" s="4"/>
      <c r="AJ183" s="4"/>
      <c r="AK183" s="4"/>
      <c r="AL183" s="4"/>
      <c r="AM183" s="4"/>
      <c r="AN183" s="4"/>
      <c r="AO183" s="4"/>
      <c r="AP183" s="4"/>
      <c r="AQ183" s="4"/>
      <c r="AR183" s="4"/>
      <c r="AS183" s="4"/>
      <c r="AT183" s="4"/>
      <c r="AU183" s="4"/>
      <c r="AV183" s="161"/>
      <c r="AW183" s="5"/>
      <c r="AX183" s="4"/>
      <c r="AY183" s="5"/>
      <c r="AZ183" s="5"/>
      <c r="BA183" s="5"/>
      <c r="BB183" s="5"/>
      <c r="BC183" s="134"/>
      <c r="BD183" s="134"/>
      <c r="BE183" s="162"/>
      <c r="BF183" s="5"/>
      <c r="BG183" s="5"/>
      <c r="BH183" s="5"/>
      <c r="BI183" s="5"/>
      <c r="BJ183" s="5"/>
      <c r="BK183" s="5"/>
      <c r="BL183" s="4"/>
    </row>
    <row r="184" spans="1:64" ht="12" customHeight="1">
      <c r="A184" s="164"/>
      <c r="B184" s="164"/>
      <c r="C184" s="164"/>
      <c r="D184" s="164"/>
      <c r="E184" s="164"/>
      <c r="F184" s="164"/>
      <c r="G184" s="164"/>
      <c r="H184" s="164"/>
      <c r="I184" s="164"/>
      <c r="J184" s="4"/>
      <c r="K184" s="4"/>
      <c r="L184" s="4"/>
      <c r="M184" s="4"/>
      <c r="N184" s="4"/>
      <c r="O184" s="4"/>
      <c r="P184" s="4"/>
      <c r="Q184" s="4"/>
      <c r="R184" s="4"/>
      <c r="S184" s="4"/>
      <c r="T184" s="4"/>
      <c r="U184" s="4"/>
      <c r="V184" s="4"/>
      <c r="W184" s="4"/>
      <c r="X184" s="4"/>
      <c r="Y184" s="4"/>
      <c r="Z184" s="4"/>
      <c r="AA184" s="4"/>
      <c r="AB184" s="4"/>
      <c r="AC184" s="132"/>
      <c r="AD184" s="132"/>
      <c r="AE184" s="132"/>
      <c r="AF184" s="132"/>
      <c r="AG184" s="4"/>
      <c r="AH184" s="4"/>
      <c r="AI184" s="4"/>
      <c r="AJ184" s="4"/>
      <c r="AK184" s="4"/>
      <c r="AL184" s="4"/>
      <c r="AM184" s="4"/>
      <c r="AN184" s="4"/>
      <c r="AO184" s="4"/>
      <c r="AP184" s="4"/>
      <c r="AQ184" s="4"/>
      <c r="AR184" s="4"/>
      <c r="AS184" s="4"/>
      <c r="AT184" s="4"/>
      <c r="AU184" s="4"/>
      <c r="AV184" s="161"/>
      <c r="AW184" s="5"/>
      <c r="AX184" s="4"/>
      <c r="AY184" s="5"/>
      <c r="AZ184" s="5"/>
      <c r="BA184" s="5"/>
      <c r="BB184" s="5"/>
      <c r="BC184" s="134"/>
      <c r="BD184" s="134"/>
      <c r="BE184" s="162"/>
      <c r="BF184" s="5"/>
      <c r="BG184" s="5"/>
      <c r="BH184" s="5"/>
      <c r="BI184" s="5"/>
      <c r="BJ184" s="5"/>
      <c r="BK184" s="5"/>
      <c r="BL184" s="4"/>
    </row>
    <row r="185" spans="1:64" ht="12" customHeight="1">
      <c r="A185" s="164"/>
      <c r="B185" s="164"/>
      <c r="C185" s="164"/>
      <c r="D185" s="164"/>
      <c r="E185" s="164"/>
      <c r="F185" s="164"/>
      <c r="G185" s="164"/>
      <c r="H185" s="164"/>
      <c r="I185" s="164"/>
      <c r="J185" s="4"/>
      <c r="K185" s="4"/>
      <c r="L185" s="4"/>
      <c r="M185" s="4"/>
      <c r="N185" s="4"/>
      <c r="O185" s="4"/>
      <c r="P185" s="4"/>
      <c r="Q185" s="4"/>
      <c r="R185" s="4"/>
      <c r="S185" s="4"/>
      <c r="T185" s="4"/>
      <c r="U185" s="4"/>
      <c r="V185" s="4"/>
      <c r="W185" s="4"/>
      <c r="X185" s="4"/>
      <c r="Y185" s="4"/>
      <c r="Z185" s="4"/>
      <c r="AA185" s="4"/>
      <c r="AB185" s="4"/>
      <c r="AC185" s="132"/>
      <c r="AD185" s="132"/>
      <c r="AE185" s="132"/>
      <c r="AF185" s="132"/>
      <c r="AG185" s="4"/>
      <c r="AH185" s="4"/>
      <c r="AI185" s="4"/>
      <c r="AJ185" s="4"/>
      <c r="AK185" s="4"/>
      <c r="AL185" s="4"/>
      <c r="AM185" s="4"/>
      <c r="AN185" s="4"/>
      <c r="AO185" s="4"/>
      <c r="AP185" s="4"/>
      <c r="AQ185" s="4"/>
      <c r="AR185" s="4"/>
      <c r="AS185" s="4"/>
      <c r="AT185" s="4"/>
      <c r="AU185" s="4"/>
      <c r="AV185" s="161"/>
      <c r="AW185" s="5"/>
      <c r="AX185" s="4"/>
      <c r="AY185" s="5"/>
      <c r="AZ185" s="5"/>
      <c r="BA185" s="5"/>
      <c r="BB185" s="5"/>
      <c r="BC185" s="134"/>
      <c r="BD185" s="134"/>
      <c r="BE185" s="162"/>
      <c r="BF185" s="5"/>
      <c r="BG185" s="5"/>
      <c r="BH185" s="5"/>
      <c r="BI185" s="5"/>
      <c r="BJ185" s="5"/>
      <c r="BK185" s="5"/>
      <c r="BL185" s="4"/>
    </row>
    <row r="186" spans="1:64" ht="12" customHeight="1">
      <c r="A186" s="164"/>
      <c r="B186" s="164"/>
      <c r="C186" s="164"/>
      <c r="D186" s="164"/>
      <c r="E186" s="164"/>
      <c r="F186" s="164"/>
      <c r="G186" s="164"/>
      <c r="H186" s="164"/>
      <c r="I186" s="164"/>
      <c r="J186" s="4"/>
      <c r="K186" s="4"/>
      <c r="L186" s="4"/>
      <c r="M186" s="4"/>
      <c r="N186" s="4"/>
      <c r="O186" s="4"/>
      <c r="P186" s="4"/>
      <c r="Q186" s="4"/>
      <c r="R186" s="4"/>
      <c r="S186" s="4"/>
      <c r="T186" s="4"/>
      <c r="U186" s="4"/>
      <c r="V186" s="4"/>
      <c r="W186" s="4"/>
      <c r="X186" s="4"/>
      <c r="Y186" s="4"/>
      <c r="Z186" s="4"/>
      <c r="AA186" s="4"/>
      <c r="AB186" s="4"/>
      <c r="AC186" s="132"/>
      <c r="AD186" s="132"/>
      <c r="AE186" s="132"/>
      <c r="AF186" s="132"/>
      <c r="AG186" s="4"/>
      <c r="AH186" s="4"/>
      <c r="AI186" s="4"/>
      <c r="AJ186" s="4"/>
      <c r="AK186" s="4"/>
      <c r="AL186" s="4"/>
      <c r="AM186" s="4"/>
      <c r="AN186" s="4"/>
      <c r="AO186" s="4"/>
      <c r="AP186" s="4"/>
      <c r="AQ186" s="4"/>
      <c r="AR186" s="4"/>
      <c r="AS186" s="4"/>
      <c r="AT186" s="4"/>
      <c r="AU186" s="4"/>
      <c r="AV186" s="161"/>
      <c r="AW186" s="5"/>
      <c r="AX186" s="4"/>
      <c r="AY186" s="5"/>
      <c r="AZ186" s="5"/>
      <c r="BA186" s="5"/>
      <c r="BB186" s="5"/>
      <c r="BC186" s="134"/>
      <c r="BD186" s="134"/>
      <c r="BE186" s="162"/>
      <c r="BF186" s="5"/>
      <c r="BG186" s="5"/>
      <c r="BH186" s="5"/>
      <c r="BI186" s="5"/>
      <c r="BJ186" s="5"/>
      <c r="BK186" s="5"/>
      <c r="BL186" s="4"/>
    </row>
    <row r="187" spans="1:64" ht="12" customHeight="1">
      <c r="A187" s="164"/>
      <c r="B187" s="164"/>
      <c r="C187" s="164"/>
      <c r="D187" s="164"/>
      <c r="E187" s="164"/>
      <c r="F187" s="164"/>
      <c r="G187" s="164"/>
      <c r="H187" s="164"/>
      <c r="I187" s="164"/>
      <c r="J187" s="4"/>
      <c r="K187" s="4"/>
      <c r="L187" s="4"/>
      <c r="M187" s="4"/>
      <c r="N187" s="4"/>
      <c r="O187" s="4"/>
      <c r="P187" s="4"/>
      <c r="Q187" s="4"/>
      <c r="R187" s="4"/>
      <c r="S187" s="4"/>
      <c r="T187" s="4"/>
      <c r="U187" s="4"/>
      <c r="V187" s="4"/>
      <c r="W187" s="4"/>
      <c r="X187" s="4"/>
      <c r="Y187" s="4"/>
      <c r="Z187" s="4"/>
      <c r="AA187" s="4"/>
      <c r="AB187" s="4"/>
      <c r="AC187" s="132"/>
      <c r="AD187" s="132"/>
      <c r="AE187" s="132"/>
      <c r="AF187" s="132"/>
      <c r="AG187" s="4"/>
      <c r="AH187" s="4"/>
      <c r="AI187" s="4"/>
      <c r="AJ187" s="4"/>
      <c r="AK187" s="4"/>
      <c r="AL187" s="4"/>
      <c r="AM187" s="4"/>
      <c r="AN187" s="4"/>
      <c r="AO187" s="4"/>
      <c r="AP187" s="4"/>
      <c r="AQ187" s="4"/>
      <c r="AR187" s="4"/>
      <c r="AS187" s="4"/>
      <c r="AT187" s="4"/>
      <c r="AU187" s="4"/>
      <c r="AV187" s="161"/>
      <c r="AW187" s="5"/>
      <c r="AX187" s="4"/>
      <c r="AY187" s="5"/>
      <c r="AZ187" s="5"/>
      <c r="BA187" s="5"/>
      <c r="BB187" s="5"/>
      <c r="BC187" s="134"/>
      <c r="BD187" s="134"/>
      <c r="BE187" s="162"/>
      <c r="BF187" s="5"/>
      <c r="BG187" s="5"/>
      <c r="BH187" s="5"/>
      <c r="BI187" s="5"/>
      <c r="BJ187" s="5"/>
      <c r="BK187" s="5"/>
      <c r="BL187" s="4"/>
    </row>
    <row r="188" spans="1:64" ht="12" customHeight="1">
      <c r="A188" s="164"/>
      <c r="B188" s="164"/>
      <c r="C188" s="164"/>
      <c r="D188" s="164"/>
      <c r="E188" s="164"/>
      <c r="F188" s="164"/>
      <c r="G188" s="164"/>
      <c r="H188" s="164"/>
      <c r="I188" s="164"/>
      <c r="J188" s="4"/>
      <c r="K188" s="4"/>
      <c r="L188" s="4"/>
      <c r="M188" s="4"/>
      <c r="N188" s="4"/>
      <c r="O188" s="4"/>
      <c r="P188" s="4"/>
      <c r="Q188" s="4"/>
      <c r="R188" s="4"/>
      <c r="S188" s="4"/>
      <c r="T188" s="4"/>
      <c r="U188" s="4"/>
      <c r="V188" s="4"/>
      <c r="W188" s="4"/>
      <c r="X188" s="4"/>
      <c r="Y188" s="4"/>
      <c r="Z188" s="4"/>
      <c r="AA188" s="4"/>
      <c r="AB188" s="4"/>
      <c r="AC188" s="132"/>
      <c r="AD188" s="132"/>
      <c r="AE188" s="132"/>
      <c r="AF188" s="132"/>
      <c r="AG188" s="4"/>
      <c r="AH188" s="4"/>
      <c r="AI188" s="4"/>
      <c r="AJ188" s="4"/>
      <c r="AK188" s="4"/>
      <c r="AL188" s="4"/>
      <c r="AM188" s="4"/>
      <c r="AN188" s="4"/>
      <c r="AO188" s="4"/>
      <c r="AP188" s="4"/>
      <c r="AQ188" s="4"/>
      <c r="AR188" s="4"/>
      <c r="AS188" s="4"/>
      <c r="AT188" s="4"/>
      <c r="AU188" s="4"/>
      <c r="AV188" s="161"/>
      <c r="AW188" s="5"/>
      <c r="AX188" s="4"/>
      <c r="AY188" s="5"/>
      <c r="AZ188" s="5"/>
      <c r="BA188" s="5"/>
      <c r="BB188" s="5"/>
      <c r="BC188" s="134"/>
      <c r="BD188" s="134"/>
      <c r="BE188" s="162"/>
      <c r="BF188" s="5"/>
      <c r="BG188" s="5"/>
      <c r="BH188" s="5"/>
      <c r="BI188" s="5"/>
      <c r="BJ188" s="5"/>
      <c r="BK188" s="5"/>
      <c r="BL188" s="4"/>
    </row>
    <row r="189" spans="1:64" ht="12" customHeight="1">
      <c r="A189" s="164"/>
      <c r="B189" s="164"/>
      <c r="C189" s="164"/>
      <c r="D189" s="164"/>
      <c r="E189" s="164"/>
      <c r="F189" s="164"/>
      <c r="G189" s="164"/>
      <c r="H189" s="164"/>
      <c r="I189" s="164"/>
      <c r="J189" s="4"/>
      <c r="K189" s="4"/>
      <c r="L189" s="4"/>
      <c r="M189" s="4"/>
      <c r="N189" s="4"/>
      <c r="O189" s="4"/>
      <c r="P189" s="4"/>
      <c r="Q189" s="4"/>
      <c r="R189" s="4"/>
      <c r="S189" s="4"/>
      <c r="T189" s="4"/>
      <c r="U189" s="4"/>
      <c r="V189" s="4"/>
      <c r="W189" s="4"/>
      <c r="X189" s="4"/>
      <c r="Y189" s="4"/>
      <c r="Z189" s="4"/>
      <c r="AA189" s="4"/>
      <c r="AB189" s="4"/>
      <c r="AC189" s="132"/>
      <c r="AD189" s="132"/>
      <c r="AE189" s="132"/>
      <c r="AF189" s="132"/>
      <c r="AG189" s="4"/>
      <c r="AH189" s="4"/>
      <c r="AI189" s="4"/>
      <c r="AJ189" s="4"/>
      <c r="AK189" s="4"/>
      <c r="AL189" s="4"/>
      <c r="AM189" s="4"/>
      <c r="AN189" s="4"/>
      <c r="AO189" s="4"/>
      <c r="AP189" s="4"/>
      <c r="AQ189" s="4"/>
      <c r="AR189" s="4"/>
      <c r="AS189" s="4"/>
      <c r="AT189" s="4"/>
      <c r="AU189" s="4"/>
      <c r="AV189" s="161"/>
      <c r="AW189" s="5"/>
      <c r="AX189" s="4"/>
      <c r="AY189" s="5"/>
      <c r="AZ189" s="5"/>
      <c r="BA189" s="5"/>
      <c r="BB189" s="5"/>
      <c r="BC189" s="134"/>
      <c r="BD189" s="134"/>
      <c r="BE189" s="162"/>
      <c r="BF189" s="5"/>
      <c r="BG189" s="5"/>
      <c r="BH189" s="5"/>
      <c r="BI189" s="5"/>
      <c r="BJ189" s="5"/>
      <c r="BK189" s="5"/>
      <c r="BL189" s="4"/>
    </row>
    <row r="190" spans="1:64" ht="12" customHeight="1">
      <c r="A190" s="164"/>
      <c r="B190" s="164"/>
      <c r="C190" s="164"/>
      <c r="D190" s="164"/>
      <c r="E190" s="164"/>
      <c r="F190" s="164"/>
      <c r="G190" s="164"/>
      <c r="H190" s="164"/>
      <c r="I190" s="164"/>
      <c r="J190" s="4"/>
      <c r="K190" s="4"/>
      <c r="L190" s="4"/>
      <c r="M190" s="4"/>
      <c r="N190" s="4"/>
      <c r="O190" s="4"/>
      <c r="P190" s="4"/>
      <c r="Q190" s="4"/>
      <c r="R190" s="4"/>
      <c r="S190" s="4"/>
      <c r="T190" s="4"/>
      <c r="U190" s="4"/>
      <c r="V190" s="4"/>
      <c r="W190" s="4"/>
      <c r="X190" s="4"/>
      <c r="Y190" s="4"/>
      <c r="Z190" s="4"/>
      <c r="AA190" s="4"/>
      <c r="AB190" s="4"/>
      <c r="AC190" s="132"/>
      <c r="AD190" s="132"/>
      <c r="AE190" s="132"/>
      <c r="AF190" s="132"/>
      <c r="AG190" s="4"/>
      <c r="AH190" s="4"/>
      <c r="AI190" s="4"/>
      <c r="AJ190" s="4"/>
      <c r="AK190" s="4"/>
      <c r="AL190" s="4"/>
      <c r="AM190" s="4"/>
      <c r="AN190" s="4"/>
      <c r="AO190" s="4"/>
      <c r="AP190" s="4"/>
      <c r="AQ190" s="4"/>
      <c r="AR190" s="4"/>
      <c r="AS190" s="4"/>
      <c r="AT190" s="4"/>
      <c r="AU190" s="4"/>
      <c r="AV190" s="161"/>
      <c r="AW190" s="5"/>
      <c r="AX190" s="4"/>
      <c r="AY190" s="5"/>
      <c r="AZ190" s="5"/>
      <c r="BA190" s="5"/>
      <c r="BB190" s="5"/>
      <c r="BC190" s="134"/>
      <c r="BD190" s="134"/>
      <c r="BE190" s="162"/>
      <c r="BF190" s="5"/>
      <c r="BG190" s="5"/>
      <c r="BH190" s="5"/>
      <c r="BI190" s="5"/>
      <c r="BJ190" s="5"/>
      <c r="BK190" s="5"/>
      <c r="BL190" s="4"/>
    </row>
    <row r="191" spans="1:64" ht="12" customHeight="1">
      <c r="A191" s="164"/>
      <c r="B191" s="164"/>
      <c r="C191" s="164"/>
      <c r="D191" s="164"/>
      <c r="E191" s="164"/>
      <c r="F191" s="164"/>
      <c r="G191" s="164"/>
      <c r="H191" s="164"/>
      <c r="I191" s="164"/>
      <c r="J191" s="4"/>
      <c r="K191" s="4"/>
      <c r="L191" s="4"/>
      <c r="M191" s="4"/>
      <c r="N191" s="4"/>
      <c r="O191" s="4"/>
      <c r="P191" s="4"/>
      <c r="Q191" s="4"/>
      <c r="R191" s="4"/>
      <c r="S191" s="4"/>
      <c r="T191" s="4"/>
      <c r="U191" s="4"/>
      <c r="V191" s="4"/>
      <c r="W191" s="4"/>
      <c r="X191" s="4"/>
      <c r="Y191" s="4"/>
      <c r="Z191" s="4"/>
      <c r="AA191" s="4"/>
      <c r="AB191" s="4"/>
      <c r="AC191" s="132"/>
      <c r="AD191" s="132"/>
      <c r="AE191" s="132"/>
      <c r="AF191" s="132"/>
      <c r="AG191" s="4"/>
      <c r="AH191" s="4"/>
      <c r="AI191" s="4"/>
      <c r="AJ191" s="4"/>
      <c r="AK191" s="4"/>
      <c r="AL191" s="4"/>
      <c r="AM191" s="4"/>
      <c r="AN191" s="4"/>
      <c r="AO191" s="4"/>
      <c r="AP191" s="4"/>
      <c r="AQ191" s="4"/>
      <c r="AR191" s="4"/>
      <c r="AS191" s="4"/>
      <c r="AT191" s="4"/>
      <c r="AU191" s="4"/>
      <c r="AV191" s="161"/>
      <c r="AW191" s="5"/>
      <c r="AX191" s="4"/>
      <c r="AY191" s="5"/>
      <c r="AZ191" s="5"/>
      <c r="BA191" s="5"/>
      <c r="BB191" s="5"/>
      <c r="BC191" s="134"/>
      <c r="BD191" s="134"/>
      <c r="BE191" s="162"/>
      <c r="BF191" s="5"/>
      <c r="BG191" s="5"/>
      <c r="BH191" s="5"/>
      <c r="BI191" s="5"/>
      <c r="BJ191" s="5"/>
      <c r="BK191" s="5"/>
      <c r="BL191" s="4"/>
    </row>
    <row r="192" spans="1:64" ht="12" customHeight="1">
      <c r="A192" s="164"/>
      <c r="B192" s="164"/>
      <c r="C192" s="164"/>
      <c r="D192" s="164"/>
      <c r="E192" s="164"/>
      <c r="F192" s="164"/>
      <c r="G192" s="164"/>
      <c r="H192" s="164"/>
      <c r="I192" s="164"/>
      <c r="J192" s="4"/>
      <c r="K192" s="4"/>
      <c r="L192" s="4"/>
      <c r="M192" s="4"/>
      <c r="N192" s="4"/>
      <c r="O192" s="4"/>
      <c r="P192" s="4"/>
      <c r="Q192" s="4"/>
      <c r="R192" s="4"/>
      <c r="S192" s="4"/>
      <c r="T192" s="4"/>
      <c r="U192" s="4"/>
      <c r="V192" s="4"/>
      <c r="W192" s="4"/>
      <c r="X192" s="4"/>
      <c r="Y192" s="4"/>
      <c r="Z192" s="4"/>
      <c r="AA192" s="4"/>
      <c r="AB192" s="4"/>
      <c r="AC192" s="132"/>
      <c r="AD192" s="132"/>
      <c r="AE192" s="132"/>
      <c r="AF192" s="132"/>
      <c r="AG192" s="4"/>
      <c r="AH192" s="4"/>
      <c r="AI192" s="4"/>
      <c r="AJ192" s="4"/>
      <c r="AK192" s="4"/>
      <c r="AL192" s="4"/>
      <c r="AM192" s="4"/>
      <c r="AN192" s="4"/>
      <c r="AO192" s="4"/>
      <c r="AP192" s="4"/>
      <c r="AQ192" s="4"/>
      <c r="AR192" s="4"/>
      <c r="AS192" s="4"/>
      <c r="AT192" s="4"/>
      <c r="AU192" s="4"/>
      <c r="AV192" s="161"/>
      <c r="AW192" s="5"/>
      <c r="AX192" s="4"/>
      <c r="AY192" s="5"/>
      <c r="AZ192" s="5"/>
      <c r="BA192" s="5"/>
      <c r="BB192" s="5"/>
      <c r="BC192" s="134"/>
      <c r="BD192" s="134"/>
      <c r="BE192" s="162"/>
      <c r="BF192" s="5"/>
      <c r="BG192" s="5"/>
      <c r="BH192" s="5"/>
      <c r="BI192" s="5"/>
      <c r="BJ192" s="5"/>
      <c r="BK192" s="5"/>
      <c r="BL192" s="4"/>
    </row>
    <row r="193" spans="1:64" ht="12" customHeight="1">
      <c r="A193" s="164"/>
      <c r="B193" s="164"/>
      <c r="C193" s="164"/>
      <c r="D193" s="164"/>
      <c r="E193" s="164"/>
      <c r="F193" s="164"/>
      <c r="G193" s="164"/>
      <c r="H193" s="164"/>
      <c r="I193" s="164"/>
      <c r="J193" s="4"/>
      <c r="K193" s="4"/>
      <c r="L193" s="4"/>
      <c r="M193" s="4"/>
      <c r="N193" s="4"/>
      <c r="O193" s="4"/>
      <c r="P193" s="4"/>
      <c r="Q193" s="4"/>
      <c r="R193" s="4"/>
      <c r="S193" s="4"/>
      <c r="T193" s="4"/>
      <c r="U193" s="4"/>
      <c r="V193" s="4"/>
      <c r="W193" s="4"/>
      <c r="X193" s="4"/>
      <c r="Y193" s="4"/>
      <c r="Z193" s="4"/>
      <c r="AA193" s="4"/>
      <c r="AB193" s="4"/>
      <c r="AC193" s="132"/>
      <c r="AD193" s="132"/>
      <c r="AE193" s="132"/>
      <c r="AF193" s="132"/>
      <c r="AG193" s="4"/>
      <c r="AH193" s="4"/>
      <c r="AI193" s="4"/>
      <c r="AJ193" s="4"/>
      <c r="AK193" s="4"/>
      <c r="AL193" s="4"/>
      <c r="AM193" s="4"/>
      <c r="AN193" s="4"/>
      <c r="AO193" s="4"/>
      <c r="AP193" s="4"/>
      <c r="AQ193" s="4"/>
      <c r="AR193" s="4"/>
      <c r="AS193" s="4"/>
      <c r="AT193" s="4"/>
      <c r="AU193" s="4"/>
      <c r="AV193" s="161"/>
      <c r="AW193" s="5"/>
      <c r="AX193" s="4"/>
      <c r="AY193" s="5"/>
      <c r="AZ193" s="5"/>
      <c r="BA193" s="5"/>
      <c r="BB193" s="5"/>
      <c r="BC193" s="134"/>
      <c r="BD193" s="134"/>
      <c r="BE193" s="162"/>
      <c r="BF193" s="5"/>
      <c r="BG193" s="5"/>
      <c r="BH193" s="5"/>
      <c r="BI193" s="5"/>
      <c r="BJ193" s="5"/>
      <c r="BK193" s="5"/>
      <c r="BL193" s="4"/>
    </row>
    <row r="194" spans="1:64" ht="12" customHeight="1">
      <c r="A194" s="164"/>
      <c r="B194" s="164"/>
      <c r="C194" s="164"/>
      <c r="D194" s="164"/>
      <c r="E194" s="164"/>
      <c r="F194" s="164"/>
      <c r="G194" s="164"/>
      <c r="H194" s="164"/>
      <c r="I194" s="164"/>
      <c r="J194" s="4"/>
      <c r="K194" s="4"/>
      <c r="L194" s="4"/>
      <c r="M194" s="4"/>
      <c r="N194" s="4"/>
      <c r="O194" s="4"/>
      <c r="P194" s="4"/>
      <c r="Q194" s="4"/>
      <c r="R194" s="4"/>
      <c r="S194" s="4"/>
      <c r="T194" s="4"/>
      <c r="U194" s="4"/>
      <c r="V194" s="4"/>
      <c r="W194" s="4"/>
      <c r="X194" s="4"/>
      <c r="Y194" s="4"/>
      <c r="Z194" s="4"/>
      <c r="AA194" s="4"/>
      <c r="AB194" s="4"/>
      <c r="AC194" s="132"/>
      <c r="AD194" s="132"/>
      <c r="AE194" s="132"/>
      <c r="AF194" s="132"/>
      <c r="AG194" s="4"/>
      <c r="AH194" s="4"/>
      <c r="AI194" s="4"/>
      <c r="AJ194" s="4"/>
      <c r="AK194" s="4"/>
      <c r="AL194" s="4"/>
      <c r="AM194" s="4"/>
      <c r="AN194" s="4"/>
      <c r="AO194" s="4"/>
      <c r="AP194" s="4"/>
      <c r="AQ194" s="4"/>
      <c r="AR194" s="4"/>
      <c r="AS194" s="4"/>
      <c r="AT194" s="4"/>
      <c r="AU194" s="4"/>
      <c r="AV194" s="161"/>
      <c r="AW194" s="5"/>
      <c r="AX194" s="4"/>
      <c r="AY194" s="5"/>
      <c r="AZ194" s="5"/>
      <c r="BA194" s="5"/>
      <c r="BB194" s="5"/>
      <c r="BC194" s="134"/>
      <c r="BD194" s="134"/>
      <c r="BE194" s="162"/>
      <c r="BF194" s="5"/>
      <c r="BG194" s="5"/>
      <c r="BH194" s="5"/>
      <c r="BI194" s="5"/>
      <c r="BJ194" s="5"/>
      <c r="BK194" s="5"/>
      <c r="BL194" s="4"/>
    </row>
    <row r="195" spans="1:64" ht="12" customHeight="1">
      <c r="A195" s="164"/>
      <c r="B195" s="164"/>
      <c r="C195" s="164"/>
      <c r="D195" s="164"/>
      <c r="E195" s="164"/>
      <c r="F195" s="164"/>
      <c r="G195" s="164"/>
      <c r="H195" s="164"/>
      <c r="I195" s="164"/>
      <c r="J195" s="4"/>
      <c r="K195" s="4"/>
      <c r="L195" s="4"/>
      <c r="M195" s="4"/>
      <c r="N195" s="4"/>
      <c r="O195" s="4"/>
      <c r="P195" s="4"/>
      <c r="Q195" s="4"/>
      <c r="R195" s="4"/>
      <c r="S195" s="4"/>
      <c r="T195" s="4"/>
      <c r="U195" s="4"/>
      <c r="V195" s="4"/>
      <c r="W195" s="4"/>
      <c r="X195" s="4"/>
      <c r="Y195" s="4"/>
      <c r="Z195" s="4"/>
      <c r="AA195" s="4"/>
      <c r="AB195" s="4"/>
      <c r="AC195" s="132"/>
      <c r="AD195" s="132"/>
      <c r="AE195" s="132"/>
      <c r="AF195" s="132"/>
      <c r="AG195" s="4"/>
      <c r="AH195" s="4"/>
      <c r="AI195" s="4"/>
      <c r="AJ195" s="4"/>
      <c r="AK195" s="4"/>
      <c r="AL195" s="4"/>
      <c r="AM195" s="4"/>
      <c r="AN195" s="4"/>
      <c r="AO195" s="4"/>
      <c r="AP195" s="4"/>
      <c r="AQ195" s="4"/>
      <c r="AR195" s="4"/>
      <c r="AS195" s="4"/>
      <c r="AT195" s="4"/>
      <c r="AU195" s="4"/>
      <c r="AV195" s="161"/>
      <c r="AW195" s="5"/>
      <c r="AX195" s="4"/>
      <c r="AY195" s="5"/>
      <c r="AZ195" s="5"/>
      <c r="BA195" s="5"/>
      <c r="BB195" s="5"/>
      <c r="BC195" s="134"/>
      <c r="BD195" s="134"/>
      <c r="BE195" s="162"/>
      <c r="BF195" s="5"/>
      <c r="BG195" s="5"/>
      <c r="BH195" s="5"/>
      <c r="BI195" s="5"/>
      <c r="BJ195" s="5"/>
      <c r="BK195" s="5"/>
      <c r="BL195" s="4"/>
    </row>
    <row r="196" spans="1:64" ht="12" customHeight="1">
      <c r="A196" s="164"/>
      <c r="B196" s="164"/>
      <c r="C196" s="164"/>
      <c r="D196" s="164"/>
      <c r="E196" s="164"/>
      <c r="F196" s="164"/>
      <c r="G196" s="164"/>
      <c r="H196" s="164"/>
      <c r="I196" s="164"/>
      <c r="J196" s="4"/>
      <c r="K196" s="4"/>
      <c r="L196" s="4"/>
      <c r="M196" s="4"/>
      <c r="N196" s="4"/>
      <c r="O196" s="4"/>
      <c r="P196" s="4"/>
      <c r="Q196" s="4"/>
      <c r="R196" s="4"/>
      <c r="S196" s="4"/>
      <c r="T196" s="4"/>
      <c r="U196" s="4"/>
      <c r="V196" s="4"/>
      <c r="W196" s="4"/>
      <c r="X196" s="4"/>
      <c r="Y196" s="4"/>
      <c r="Z196" s="4"/>
      <c r="AA196" s="4"/>
      <c r="AB196" s="4"/>
      <c r="AC196" s="132"/>
      <c r="AD196" s="132"/>
      <c r="AE196" s="132"/>
      <c r="AF196" s="132"/>
      <c r="AG196" s="4"/>
      <c r="AH196" s="4"/>
      <c r="AI196" s="4"/>
      <c r="AJ196" s="4"/>
      <c r="AK196" s="4"/>
      <c r="AL196" s="4"/>
      <c r="AM196" s="4"/>
      <c r="AN196" s="4"/>
      <c r="AO196" s="4"/>
      <c r="AP196" s="4"/>
      <c r="AQ196" s="4"/>
      <c r="AR196" s="4"/>
      <c r="AS196" s="4"/>
      <c r="AT196" s="4"/>
      <c r="AU196" s="4"/>
      <c r="AV196" s="161"/>
      <c r="AW196" s="5"/>
      <c r="AX196" s="4"/>
      <c r="AY196" s="5"/>
      <c r="AZ196" s="5"/>
      <c r="BA196" s="5"/>
      <c r="BB196" s="5"/>
      <c r="BC196" s="134"/>
      <c r="BD196" s="134"/>
      <c r="BE196" s="162"/>
      <c r="BF196" s="5"/>
      <c r="BG196" s="5"/>
      <c r="BH196" s="5"/>
      <c r="BI196" s="5"/>
      <c r="BJ196" s="5"/>
      <c r="BK196" s="5"/>
      <c r="BL196" s="4"/>
    </row>
    <row r="197" spans="1:64" ht="12" customHeight="1">
      <c r="A197" s="164"/>
      <c r="B197" s="164"/>
      <c r="C197" s="164"/>
      <c r="D197" s="164"/>
      <c r="E197" s="164"/>
      <c r="F197" s="164"/>
      <c r="G197" s="164"/>
      <c r="H197" s="164"/>
      <c r="I197" s="164"/>
      <c r="J197" s="4"/>
      <c r="K197" s="4"/>
      <c r="L197" s="4"/>
      <c r="M197" s="4"/>
      <c r="N197" s="4"/>
      <c r="O197" s="4"/>
      <c r="P197" s="4"/>
      <c r="Q197" s="4"/>
      <c r="R197" s="4"/>
      <c r="S197" s="4"/>
      <c r="T197" s="4"/>
      <c r="U197" s="4"/>
      <c r="V197" s="4"/>
      <c r="W197" s="4"/>
      <c r="X197" s="4"/>
      <c r="Y197" s="4"/>
      <c r="Z197" s="4"/>
      <c r="AA197" s="4"/>
      <c r="AB197" s="4"/>
      <c r="AC197" s="132"/>
      <c r="AD197" s="132"/>
      <c r="AE197" s="132"/>
      <c r="AF197" s="132"/>
      <c r="AG197" s="4"/>
      <c r="AH197" s="4"/>
      <c r="AI197" s="4"/>
      <c r="AJ197" s="4"/>
      <c r="AK197" s="4"/>
      <c r="AL197" s="4"/>
      <c r="AM197" s="4"/>
      <c r="AN197" s="4"/>
      <c r="AO197" s="4"/>
      <c r="AP197" s="4"/>
      <c r="AQ197" s="4"/>
      <c r="AR197" s="4"/>
      <c r="AS197" s="4"/>
      <c r="AT197" s="4"/>
      <c r="AU197" s="4"/>
      <c r="AV197" s="161"/>
      <c r="AW197" s="5"/>
      <c r="AX197" s="4"/>
      <c r="AY197" s="5"/>
      <c r="AZ197" s="5"/>
      <c r="BA197" s="5"/>
      <c r="BB197" s="5"/>
      <c r="BC197" s="134"/>
      <c r="BD197" s="134"/>
      <c r="BE197" s="162"/>
      <c r="BF197" s="5"/>
      <c r="BG197" s="5"/>
      <c r="BH197" s="5"/>
      <c r="BI197" s="5"/>
      <c r="BJ197" s="5"/>
      <c r="BK197" s="5"/>
      <c r="BL197" s="4"/>
    </row>
    <row r="198" spans="1:64" ht="12" customHeight="1">
      <c r="A198" s="164"/>
      <c r="B198" s="164"/>
      <c r="C198" s="164"/>
      <c r="D198" s="164"/>
      <c r="E198" s="164"/>
      <c r="F198" s="164"/>
      <c r="G198" s="164"/>
      <c r="H198" s="164"/>
      <c r="I198" s="164"/>
      <c r="J198" s="4"/>
      <c r="K198" s="4"/>
      <c r="L198" s="4"/>
      <c r="M198" s="4"/>
      <c r="N198" s="4"/>
      <c r="O198" s="4"/>
      <c r="P198" s="4"/>
      <c r="Q198" s="4"/>
      <c r="R198" s="4"/>
      <c r="S198" s="4"/>
      <c r="T198" s="4"/>
      <c r="U198" s="4"/>
      <c r="V198" s="4"/>
      <c r="W198" s="4"/>
      <c r="X198" s="4"/>
      <c r="Y198" s="4"/>
      <c r="Z198" s="4"/>
      <c r="AA198" s="4"/>
      <c r="AB198" s="4"/>
      <c r="AC198" s="132"/>
      <c r="AD198" s="132"/>
      <c r="AE198" s="132"/>
      <c r="AF198" s="132"/>
      <c r="AG198" s="4"/>
      <c r="AH198" s="4"/>
      <c r="AI198" s="4"/>
      <c r="AJ198" s="4"/>
      <c r="AK198" s="4"/>
      <c r="AL198" s="4"/>
      <c r="AM198" s="4"/>
      <c r="AN198" s="4"/>
      <c r="AO198" s="4"/>
      <c r="AP198" s="4"/>
      <c r="AQ198" s="4"/>
      <c r="AR198" s="4"/>
      <c r="AS198" s="4"/>
      <c r="AT198" s="4"/>
      <c r="AU198" s="4"/>
      <c r="AV198" s="161"/>
      <c r="AW198" s="5"/>
      <c r="AX198" s="4"/>
      <c r="AY198" s="5"/>
      <c r="AZ198" s="5"/>
      <c r="BA198" s="5"/>
      <c r="BB198" s="5"/>
      <c r="BC198" s="134"/>
      <c r="BD198" s="134"/>
      <c r="BE198" s="162"/>
      <c r="BF198" s="5"/>
      <c r="BG198" s="5"/>
      <c r="BH198" s="5"/>
      <c r="BI198" s="5"/>
      <c r="BJ198" s="5"/>
      <c r="BK198" s="5"/>
      <c r="BL198" s="4"/>
    </row>
    <row r="199" spans="1:64" ht="12" customHeight="1">
      <c r="A199" s="164"/>
      <c r="B199" s="164"/>
      <c r="C199" s="164"/>
      <c r="D199" s="164"/>
      <c r="E199" s="164"/>
      <c r="F199" s="164"/>
      <c r="G199" s="164"/>
      <c r="H199" s="164"/>
      <c r="I199" s="164"/>
      <c r="J199" s="4"/>
      <c r="K199" s="4"/>
      <c r="L199" s="4"/>
      <c r="M199" s="4"/>
      <c r="N199" s="4"/>
      <c r="O199" s="4"/>
      <c r="P199" s="4"/>
      <c r="Q199" s="4"/>
      <c r="R199" s="4"/>
      <c r="S199" s="4"/>
      <c r="T199" s="4"/>
      <c r="U199" s="4"/>
      <c r="V199" s="4"/>
      <c r="W199" s="4"/>
      <c r="X199" s="4"/>
      <c r="Y199" s="4"/>
      <c r="Z199" s="4"/>
      <c r="AA199" s="4"/>
      <c r="AB199" s="4"/>
      <c r="AC199" s="132"/>
      <c r="AD199" s="132"/>
      <c r="AE199" s="132"/>
      <c r="AF199" s="132"/>
      <c r="AG199" s="4"/>
      <c r="AH199" s="4"/>
      <c r="AI199" s="4"/>
      <c r="AJ199" s="4"/>
      <c r="AK199" s="4"/>
      <c r="AL199" s="4"/>
      <c r="AM199" s="4"/>
      <c r="AN199" s="4"/>
      <c r="AO199" s="4"/>
      <c r="AP199" s="4"/>
      <c r="AQ199" s="4"/>
      <c r="AR199" s="4"/>
      <c r="AS199" s="4"/>
      <c r="AT199" s="4"/>
      <c r="AU199" s="4"/>
      <c r="AV199" s="161"/>
      <c r="AW199" s="5"/>
      <c r="AX199" s="4"/>
      <c r="AY199" s="5"/>
      <c r="AZ199" s="5"/>
      <c r="BA199" s="5"/>
      <c r="BB199" s="5"/>
      <c r="BC199" s="134"/>
      <c r="BD199" s="134"/>
      <c r="BE199" s="162"/>
      <c r="BF199" s="5"/>
      <c r="BG199" s="5"/>
      <c r="BH199" s="5"/>
      <c r="BI199" s="5"/>
      <c r="BJ199" s="5"/>
      <c r="BK199" s="5"/>
      <c r="BL199" s="4"/>
    </row>
    <row r="200" spans="1:64" ht="12" customHeight="1">
      <c r="A200" s="164"/>
      <c r="B200" s="164"/>
      <c r="C200" s="164"/>
      <c r="D200" s="164"/>
      <c r="E200" s="164"/>
      <c r="F200" s="164"/>
      <c r="G200" s="164"/>
      <c r="H200" s="164"/>
      <c r="I200" s="164"/>
      <c r="J200" s="4"/>
      <c r="K200" s="4"/>
      <c r="L200" s="4"/>
      <c r="M200" s="4"/>
      <c r="N200" s="4"/>
      <c r="O200" s="4"/>
      <c r="P200" s="4"/>
      <c r="Q200" s="4"/>
      <c r="R200" s="4"/>
      <c r="S200" s="4"/>
      <c r="T200" s="4"/>
      <c r="U200" s="4"/>
      <c r="V200" s="4"/>
      <c r="W200" s="4"/>
      <c r="X200" s="4"/>
      <c r="Y200" s="4"/>
      <c r="Z200" s="4"/>
      <c r="AA200" s="4"/>
      <c r="AB200" s="4"/>
      <c r="AC200" s="132"/>
      <c r="AD200" s="132"/>
      <c r="AE200" s="132"/>
      <c r="AF200" s="132"/>
      <c r="AG200" s="4"/>
      <c r="AH200" s="4"/>
      <c r="AI200" s="4"/>
      <c r="AJ200" s="4"/>
      <c r="AK200" s="4"/>
      <c r="AL200" s="4"/>
      <c r="AM200" s="4"/>
      <c r="AN200" s="4"/>
      <c r="AO200" s="4"/>
      <c r="AP200" s="4"/>
      <c r="AQ200" s="4"/>
      <c r="AR200" s="4"/>
      <c r="AS200" s="4"/>
      <c r="AT200" s="4"/>
      <c r="AU200" s="4"/>
      <c r="AV200" s="161"/>
      <c r="AW200" s="5"/>
      <c r="AX200" s="4"/>
      <c r="AY200" s="5"/>
      <c r="AZ200" s="5"/>
      <c r="BA200" s="5"/>
      <c r="BB200" s="5"/>
      <c r="BC200" s="134"/>
      <c r="BD200" s="134"/>
      <c r="BE200" s="162"/>
      <c r="BF200" s="5"/>
      <c r="BG200" s="5"/>
      <c r="BH200" s="5"/>
      <c r="BI200" s="5"/>
      <c r="BJ200" s="5"/>
      <c r="BK200" s="5"/>
      <c r="BL200" s="4"/>
    </row>
    <row r="201" spans="1:64" ht="12" customHeight="1">
      <c r="A201" s="164"/>
      <c r="B201" s="164"/>
      <c r="C201" s="164"/>
      <c r="D201" s="164"/>
      <c r="E201" s="164"/>
      <c r="F201" s="164"/>
      <c r="G201" s="164"/>
      <c r="H201" s="164"/>
      <c r="I201" s="164"/>
      <c r="J201" s="4"/>
      <c r="K201" s="4"/>
      <c r="L201" s="4"/>
      <c r="M201" s="4"/>
      <c r="N201" s="4"/>
      <c r="O201" s="4"/>
      <c r="P201" s="4"/>
      <c r="Q201" s="4"/>
      <c r="R201" s="4"/>
      <c r="S201" s="4"/>
      <c r="T201" s="4"/>
      <c r="U201" s="4"/>
      <c r="V201" s="4"/>
      <c r="W201" s="4"/>
      <c r="X201" s="4"/>
      <c r="Y201" s="4"/>
      <c r="Z201" s="4"/>
      <c r="AA201" s="4"/>
      <c r="AB201" s="4"/>
      <c r="AC201" s="132"/>
      <c r="AD201" s="132"/>
      <c r="AE201" s="132"/>
      <c r="AF201" s="132"/>
      <c r="AG201" s="4"/>
      <c r="AH201" s="4"/>
      <c r="AI201" s="4"/>
      <c r="AJ201" s="4"/>
      <c r="AK201" s="4"/>
      <c r="AL201" s="4"/>
      <c r="AM201" s="4"/>
      <c r="AN201" s="4"/>
      <c r="AO201" s="4"/>
      <c r="AP201" s="4"/>
      <c r="AQ201" s="4"/>
      <c r="AR201" s="4"/>
      <c r="AS201" s="4"/>
      <c r="AT201" s="4"/>
      <c r="AU201" s="4"/>
      <c r="AV201" s="161"/>
      <c r="AW201" s="5"/>
      <c r="AX201" s="4"/>
      <c r="AY201" s="5"/>
      <c r="AZ201" s="5"/>
      <c r="BA201" s="5"/>
      <c r="BB201" s="5"/>
      <c r="BC201" s="134"/>
      <c r="BD201" s="134"/>
      <c r="BE201" s="162"/>
      <c r="BF201" s="5"/>
      <c r="BG201" s="5"/>
      <c r="BH201" s="5"/>
      <c r="BI201" s="5"/>
      <c r="BJ201" s="5"/>
      <c r="BK201" s="5"/>
      <c r="BL201" s="4"/>
    </row>
    <row r="202" spans="1:64" ht="12" customHeight="1">
      <c r="A202" s="164"/>
      <c r="B202" s="164"/>
      <c r="C202" s="164"/>
      <c r="D202" s="164"/>
      <c r="E202" s="164"/>
      <c r="F202" s="164"/>
      <c r="G202" s="164"/>
      <c r="H202" s="164"/>
      <c r="I202" s="164"/>
      <c r="J202" s="4"/>
      <c r="K202" s="4"/>
      <c r="L202" s="4"/>
      <c r="M202" s="4"/>
      <c r="N202" s="4"/>
      <c r="O202" s="4"/>
      <c r="P202" s="4"/>
      <c r="Q202" s="4"/>
      <c r="R202" s="4"/>
      <c r="S202" s="4"/>
      <c r="T202" s="4"/>
      <c r="U202" s="4"/>
      <c r="V202" s="4"/>
      <c r="W202" s="4"/>
      <c r="X202" s="4"/>
      <c r="Y202" s="4"/>
      <c r="Z202" s="4"/>
      <c r="AA202" s="4"/>
      <c r="AB202" s="4"/>
      <c r="AC202" s="132"/>
      <c r="AD202" s="132"/>
      <c r="AE202" s="132"/>
      <c r="AF202" s="132"/>
      <c r="AG202" s="4"/>
      <c r="AH202" s="4"/>
      <c r="AI202" s="4"/>
      <c r="AJ202" s="4"/>
      <c r="AK202" s="4"/>
      <c r="AL202" s="4"/>
      <c r="AM202" s="4"/>
      <c r="AN202" s="4"/>
      <c r="AO202" s="4"/>
      <c r="AP202" s="4"/>
      <c r="AQ202" s="4"/>
      <c r="AR202" s="4"/>
      <c r="AS202" s="4"/>
      <c r="AT202" s="4"/>
      <c r="AU202" s="4"/>
      <c r="AV202" s="161"/>
      <c r="AW202" s="5"/>
      <c r="AX202" s="4"/>
      <c r="AY202" s="5"/>
      <c r="AZ202" s="5"/>
      <c r="BA202" s="5"/>
      <c r="BB202" s="5"/>
      <c r="BC202" s="134"/>
      <c r="BD202" s="134"/>
      <c r="BE202" s="162"/>
      <c r="BF202" s="5"/>
      <c r="BG202" s="5"/>
      <c r="BH202" s="5"/>
      <c r="BI202" s="5"/>
      <c r="BJ202" s="5"/>
      <c r="BK202" s="5"/>
      <c r="BL202" s="4"/>
    </row>
    <row r="203" spans="1:64" ht="12" customHeight="1">
      <c r="A203" s="164"/>
      <c r="B203" s="164"/>
      <c r="C203" s="164"/>
      <c r="D203" s="164"/>
      <c r="E203" s="164"/>
      <c r="F203" s="164"/>
      <c r="G203" s="164"/>
      <c r="H203" s="164"/>
      <c r="I203" s="164"/>
      <c r="J203" s="4"/>
      <c r="K203" s="4"/>
      <c r="L203" s="4"/>
      <c r="M203" s="4"/>
      <c r="N203" s="4"/>
      <c r="O203" s="4"/>
      <c r="P203" s="4"/>
      <c r="Q203" s="4"/>
      <c r="R203" s="4"/>
      <c r="S203" s="4"/>
      <c r="T203" s="4"/>
      <c r="U203" s="4"/>
      <c r="V203" s="4"/>
      <c r="W203" s="4"/>
      <c r="X203" s="4"/>
      <c r="Y203" s="4"/>
      <c r="Z203" s="4"/>
      <c r="AA203" s="4"/>
      <c r="AB203" s="4"/>
      <c r="AC203" s="132"/>
      <c r="AD203" s="132"/>
      <c r="AE203" s="132"/>
      <c r="AF203" s="132"/>
      <c r="AG203" s="4"/>
      <c r="AH203" s="4"/>
      <c r="AI203" s="4"/>
      <c r="AJ203" s="4"/>
      <c r="AK203" s="4"/>
      <c r="AL203" s="4"/>
      <c r="AM203" s="4"/>
      <c r="AN203" s="4"/>
      <c r="AO203" s="4"/>
      <c r="AP203" s="4"/>
      <c r="AQ203" s="4"/>
      <c r="AR203" s="4"/>
      <c r="AS203" s="4"/>
      <c r="AT203" s="4"/>
      <c r="AU203" s="4"/>
      <c r="AV203" s="161"/>
      <c r="AW203" s="5"/>
      <c r="AX203" s="4"/>
      <c r="AY203" s="5"/>
      <c r="AZ203" s="5"/>
      <c r="BA203" s="5"/>
      <c r="BB203" s="5"/>
      <c r="BC203" s="134"/>
      <c r="BD203" s="134"/>
      <c r="BE203" s="162"/>
      <c r="BF203" s="5"/>
      <c r="BG203" s="5"/>
      <c r="BH203" s="5"/>
      <c r="BI203" s="5"/>
      <c r="BJ203" s="5"/>
      <c r="BK203" s="5"/>
      <c r="BL203" s="4"/>
    </row>
    <row r="204" spans="1:64" ht="12" customHeight="1">
      <c r="A204" s="164"/>
      <c r="B204" s="164"/>
      <c r="C204" s="164"/>
      <c r="D204" s="164"/>
      <c r="E204" s="164"/>
      <c r="F204" s="164"/>
      <c r="G204" s="164"/>
      <c r="H204" s="164"/>
      <c r="I204" s="164"/>
      <c r="J204" s="4"/>
      <c r="K204" s="4"/>
      <c r="L204" s="4"/>
      <c r="M204" s="4"/>
      <c r="N204" s="4"/>
      <c r="O204" s="4"/>
      <c r="P204" s="4"/>
      <c r="Q204" s="4"/>
      <c r="R204" s="4"/>
      <c r="S204" s="4"/>
      <c r="T204" s="4"/>
      <c r="U204" s="4"/>
      <c r="V204" s="4"/>
      <c r="W204" s="4"/>
      <c r="X204" s="4"/>
      <c r="Y204" s="4"/>
      <c r="Z204" s="4"/>
      <c r="AA204" s="4"/>
      <c r="AB204" s="4"/>
      <c r="AC204" s="132"/>
      <c r="AD204" s="132"/>
      <c r="AE204" s="132"/>
      <c r="AF204" s="132"/>
      <c r="AG204" s="4"/>
      <c r="AH204" s="4"/>
      <c r="AI204" s="4"/>
      <c r="AJ204" s="4"/>
      <c r="AK204" s="4"/>
      <c r="AL204" s="4"/>
      <c r="AM204" s="4"/>
      <c r="AN204" s="4"/>
      <c r="AO204" s="4"/>
      <c r="AP204" s="4"/>
      <c r="AQ204" s="4"/>
      <c r="AR204" s="4"/>
      <c r="AS204" s="4"/>
      <c r="AT204" s="4"/>
      <c r="AU204" s="4"/>
      <c r="AV204" s="161"/>
      <c r="AW204" s="5"/>
      <c r="AX204" s="4"/>
      <c r="AY204" s="5"/>
      <c r="AZ204" s="5"/>
      <c r="BA204" s="5"/>
      <c r="BB204" s="5"/>
      <c r="BC204" s="134"/>
      <c r="BD204" s="134"/>
      <c r="BE204" s="162"/>
      <c r="BF204" s="5"/>
      <c r="BG204" s="5"/>
      <c r="BH204" s="5"/>
      <c r="BI204" s="5"/>
      <c r="BJ204" s="5"/>
      <c r="BK204" s="5"/>
      <c r="BL204" s="4"/>
    </row>
    <row r="205" spans="1:64" ht="12" customHeight="1">
      <c r="A205" s="164"/>
      <c r="B205" s="164"/>
      <c r="C205" s="164"/>
      <c r="D205" s="164"/>
      <c r="E205" s="164"/>
      <c r="F205" s="164"/>
      <c r="G205" s="164"/>
      <c r="H205" s="164"/>
      <c r="I205" s="164"/>
      <c r="J205" s="4"/>
      <c r="K205" s="4"/>
      <c r="L205" s="4"/>
      <c r="M205" s="4"/>
      <c r="N205" s="4"/>
      <c r="O205" s="4"/>
      <c r="P205" s="4"/>
      <c r="Q205" s="4"/>
      <c r="R205" s="4"/>
      <c r="S205" s="4"/>
      <c r="T205" s="4"/>
      <c r="U205" s="4"/>
      <c r="V205" s="4"/>
      <c r="W205" s="4"/>
      <c r="X205" s="4"/>
      <c r="Y205" s="4"/>
      <c r="Z205" s="4"/>
      <c r="AA205" s="4"/>
      <c r="AB205" s="4"/>
      <c r="AC205" s="132"/>
      <c r="AD205" s="132"/>
      <c r="AE205" s="132"/>
      <c r="AF205" s="132"/>
      <c r="AG205" s="4"/>
      <c r="AH205" s="4"/>
      <c r="AI205" s="4"/>
      <c r="AJ205" s="4"/>
      <c r="AK205" s="4"/>
      <c r="AL205" s="4"/>
      <c r="AM205" s="4"/>
      <c r="AN205" s="4"/>
      <c r="AO205" s="4"/>
      <c r="AP205" s="4"/>
      <c r="AQ205" s="4"/>
      <c r="AR205" s="4"/>
      <c r="AS205" s="4"/>
      <c r="AT205" s="4"/>
      <c r="AU205" s="4"/>
      <c r="AV205" s="161"/>
      <c r="AW205" s="5"/>
      <c r="AX205" s="4"/>
      <c r="AY205" s="5"/>
      <c r="AZ205" s="5"/>
      <c r="BA205" s="5"/>
      <c r="BB205" s="5"/>
      <c r="BC205" s="134"/>
      <c r="BD205" s="134"/>
      <c r="BE205" s="162"/>
      <c r="BF205" s="5"/>
      <c r="BG205" s="5"/>
      <c r="BH205" s="5"/>
      <c r="BI205" s="5"/>
      <c r="BJ205" s="5"/>
      <c r="BK205" s="5"/>
      <c r="BL205" s="4"/>
    </row>
    <row r="206" spans="1:64" ht="12" customHeight="1">
      <c r="A206" s="164"/>
      <c r="B206" s="164"/>
      <c r="C206" s="164"/>
      <c r="D206" s="164"/>
      <c r="E206" s="164"/>
      <c r="F206" s="164"/>
      <c r="G206" s="164"/>
      <c r="H206" s="164"/>
      <c r="I206" s="164"/>
      <c r="J206" s="4"/>
      <c r="K206" s="4"/>
      <c r="L206" s="4"/>
      <c r="M206" s="4"/>
      <c r="N206" s="4"/>
      <c r="O206" s="4"/>
      <c r="P206" s="4"/>
      <c r="Q206" s="4"/>
      <c r="R206" s="4"/>
      <c r="S206" s="4"/>
      <c r="T206" s="4"/>
      <c r="U206" s="4"/>
      <c r="V206" s="4"/>
      <c r="W206" s="4"/>
      <c r="X206" s="4"/>
      <c r="Y206" s="4"/>
      <c r="Z206" s="4"/>
      <c r="AA206" s="4"/>
      <c r="AB206" s="4"/>
      <c r="AC206" s="132"/>
      <c r="AD206" s="132"/>
      <c r="AE206" s="132"/>
      <c r="AF206" s="132"/>
      <c r="AG206" s="4"/>
      <c r="AH206" s="4"/>
      <c r="AI206" s="4"/>
      <c r="AJ206" s="4"/>
      <c r="AK206" s="4"/>
      <c r="AL206" s="4"/>
      <c r="AM206" s="4"/>
      <c r="AN206" s="4"/>
      <c r="AO206" s="4"/>
      <c r="AP206" s="4"/>
      <c r="AQ206" s="4"/>
      <c r="AR206" s="4"/>
      <c r="AS206" s="4"/>
      <c r="AT206" s="4"/>
      <c r="AU206" s="4"/>
      <c r="AV206" s="161"/>
      <c r="AW206" s="5"/>
      <c r="AX206" s="4"/>
      <c r="AY206" s="5"/>
      <c r="AZ206" s="5"/>
      <c r="BA206" s="5"/>
      <c r="BB206" s="5"/>
      <c r="BC206" s="134"/>
      <c r="BD206" s="134"/>
      <c r="BE206" s="162"/>
      <c r="BF206" s="5"/>
      <c r="BG206" s="5"/>
      <c r="BH206" s="5"/>
      <c r="BI206" s="5"/>
      <c r="BJ206" s="5"/>
      <c r="BK206" s="5"/>
      <c r="BL206" s="4"/>
    </row>
    <row r="207" spans="1:64" ht="12" customHeight="1">
      <c r="A207" s="164"/>
      <c r="B207" s="164"/>
      <c r="C207" s="164"/>
      <c r="D207" s="164"/>
      <c r="E207" s="164"/>
      <c r="F207" s="164"/>
      <c r="G207" s="164"/>
      <c r="H207" s="164"/>
      <c r="I207" s="164"/>
      <c r="J207" s="4"/>
      <c r="K207" s="4"/>
      <c r="L207" s="4"/>
      <c r="M207" s="4"/>
      <c r="N207" s="4"/>
      <c r="O207" s="4"/>
      <c r="P207" s="4"/>
      <c r="Q207" s="4"/>
      <c r="R207" s="4"/>
      <c r="S207" s="4"/>
      <c r="T207" s="4"/>
      <c r="U207" s="4"/>
      <c r="V207" s="4"/>
      <c r="W207" s="4"/>
      <c r="X207" s="4"/>
      <c r="Y207" s="4"/>
      <c r="Z207" s="4"/>
      <c r="AA207" s="4"/>
      <c r="AB207" s="4"/>
      <c r="AC207" s="132"/>
      <c r="AD207" s="132"/>
      <c r="AE207" s="132"/>
      <c r="AF207" s="132"/>
      <c r="AG207" s="4"/>
      <c r="AH207" s="4"/>
      <c r="AI207" s="4"/>
      <c r="AJ207" s="4"/>
      <c r="AK207" s="4"/>
      <c r="AL207" s="4"/>
      <c r="AM207" s="4"/>
      <c r="AN207" s="4"/>
      <c r="AO207" s="4"/>
      <c r="AP207" s="4"/>
      <c r="AQ207" s="4"/>
      <c r="AR207" s="4"/>
      <c r="AS207" s="4"/>
      <c r="AT207" s="4"/>
      <c r="AU207" s="4"/>
      <c r="AV207" s="161"/>
      <c r="AW207" s="5"/>
      <c r="AX207" s="4"/>
      <c r="AY207" s="5"/>
      <c r="AZ207" s="5"/>
      <c r="BA207" s="5"/>
      <c r="BB207" s="5"/>
      <c r="BC207" s="134"/>
      <c r="BD207" s="134"/>
      <c r="BE207" s="162"/>
      <c r="BF207" s="5"/>
      <c r="BG207" s="5"/>
      <c r="BH207" s="5"/>
      <c r="BI207" s="5"/>
      <c r="BJ207" s="5"/>
      <c r="BK207" s="5"/>
      <c r="BL207" s="4"/>
    </row>
    <row r="208" spans="1:64" ht="12" customHeight="1">
      <c r="A208" s="164"/>
      <c r="B208" s="164"/>
      <c r="C208" s="164"/>
      <c r="D208" s="164"/>
      <c r="E208" s="164"/>
      <c r="F208" s="164"/>
      <c r="G208" s="164"/>
      <c r="H208" s="164"/>
      <c r="I208" s="164"/>
      <c r="J208" s="4"/>
      <c r="K208" s="4"/>
      <c r="L208" s="4"/>
      <c r="M208" s="4"/>
      <c r="N208" s="4"/>
      <c r="O208" s="4"/>
      <c r="P208" s="4"/>
      <c r="Q208" s="4"/>
      <c r="R208" s="4"/>
      <c r="S208" s="4"/>
      <c r="T208" s="4"/>
      <c r="U208" s="4"/>
      <c r="V208" s="4"/>
      <c r="W208" s="4"/>
      <c r="X208" s="4"/>
      <c r="Y208" s="4"/>
      <c r="Z208" s="4"/>
      <c r="AA208" s="4"/>
      <c r="AB208" s="4"/>
      <c r="AC208" s="132"/>
      <c r="AD208" s="132"/>
      <c r="AE208" s="132"/>
      <c r="AF208" s="132"/>
      <c r="AG208" s="4"/>
      <c r="AH208" s="4"/>
      <c r="AI208" s="4"/>
      <c r="AJ208" s="4"/>
      <c r="AK208" s="4"/>
      <c r="AL208" s="4"/>
      <c r="AM208" s="4"/>
      <c r="AN208" s="4"/>
      <c r="AO208" s="4"/>
      <c r="AP208" s="4"/>
      <c r="AQ208" s="4"/>
      <c r="AR208" s="4"/>
      <c r="AS208" s="4"/>
      <c r="AT208" s="4"/>
      <c r="AU208" s="4"/>
      <c r="AV208" s="161"/>
      <c r="AW208" s="5"/>
      <c r="AX208" s="4"/>
      <c r="AY208" s="5"/>
      <c r="AZ208" s="5"/>
      <c r="BA208" s="5"/>
      <c r="BB208" s="5"/>
      <c r="BC208" s="134"/>
      <c r="BD208" s="134"/>
      <c r="BE208" s="162"/>
      <c r="BF208" s="5"/>
      <c r="BG208" s="5"/>
      <c r="BH208" s="5"/>
      <c r="BI208" s="5"/>
      <c r="BJ208" s="5"/>
      <c r="BK208" s="5"/>
      <c r="BL208" s="4"/>
    </row>
    <row r="209" spans="1:64" ht="12" customHeight="1">
      <c r="A209" s="164"/>
      <c r="B209" s="164"/>
      <c r="C209" s="164"/>
      <c r="D209" s="164"/>
      <c r="E209" s="164"/>
      <c r="F209" s="164"/>
      <c r="G209" s="164"/>
      <c r="H209" s="164"/>
      <c r="I209" s="164"/>
      <c r="J209" s="4"/>
      <c r="K209" s="4"/>
      <c r="L209" s="4"/>
      <c r="M209" s="4"/>
      <c r="N209" s="4"/>
      <c r="O209" s="4"/>
      <c r="P209" s="4"/>
      <c r="Q209" s="4"/>
      <c r="R209" s="4"/>
      <c r="S209" s="4"/>
      <c r="T209" s="4"/>
      <c r="U209" s="4"/>
      <c r="V209" s="4"/>
      <c r="W209" s="4"/>
      <c r="X209" s="4"/>
      <c r="Y209" s="4"/>
      <c r="Z209" s="4"/>
      <c r="AA209" s="4"/>
      <c r="AB209" s="4"/>
      <c r="AC209" s="132"/>
      <c r="AD209" s="132"/>
      <c r="AE209" s="132"/>
      <c r="AF209" s="132"/>
      <c r="AG209" s="4"/>
      <c r="AH209" s="4"/>
      <c r="AI209" s="4"/>
      <c r="AJ209" s="4"/>
      <c r="AK209" s="4"/>
      <c r="AL209" s="4"/>
      <c r="AM209" s="4"/>
      <c r="AN209" s="4"/>
      <c r="AO209" s="4"/>
      <c r="AP209" s="4"/>
      <c r="AQ209" s="4"/>
      <c r="AR209" s="4"/>
      <c r="AS209" s="4"/>
      <c r="AT209" s="4"/>
      <c r="AU209" s="4"/>
      <c r="AV209" s="161"/>
      <c r="AW209" s="5"/>
      <c r="AX209" s="4"/>
      <c r="AY209" s="5"/>
      <c r="AZ209" s="5"/>
      <c r="BA209" s="5"/>
      <c r="BB209" s="5"/>
      <c r="BC209" s="134"/>
      <c r="BD209" s="134"/>
      <c r="BE209" s="162"/>
      <c r="BF209" s="5"/>
      <c r="BG209" s="5"/>
      <c r="BH209" s="5"/>
      <c r="BI209" s="5"/>
      <c r="BJ209" s="5"/>
      <c r="BK209" s="5"/>
      <c r="BL209" s="4"/>
    </row>
    <row r="210" spans="1:64" ht="12" customHeight="1">
      <c r="A210" s="164"/>
      <c r="B210" s="164"/>
      <c r="C210" s="164"/>
      <c r="D210" s="164"/>
      <c r="E210" s="164"/>
      <c r="F210" s="164"/>
      <c r="G210" s="164"/>
      <c r="H210" s="164"/>
      <c r="I210" s="164"/>
      <c r="J210" s="4"/>
      <c r="K210" s="4"/>
      <c r="L210" s="4"/>
      <c r="M210" s="4"/>
      <c r="N210" s="4"/>
      <c r="O210" s="4"/>
      <c r="P210" s="4"/>
      <c r="Q210" s="4"/>
      <c r="R210" s="4"/>
      <c r="S210" s="4"/>
      <c r="T210" s="4"/>
      <c r="U210" s="4"/>
      <c r="V210" s="4"/>
      <c r="W210" s="4"/>
      <c r="X210" s="4"/>
      <c r="Y210" s="4"/>
      <c r="Z210" s="4"/>
      <c r="AA210" s="4"/>
      <c r="AB210" s="4"/>
      <c r="AC210" s="132"/>
      <c r="AD210" s="132"/>
      <c r="AE210" s="132"/>
      <c r="AF210" s="132"/>
      <c r="AG210" s="4"/>
      <c r="AH210" s="4"/>
      <c r="AI210" s="4"/>
      <c r="AJ210" s="4"/>
      <c r="AK210" s="4"/>
      <c r="AL210" s="4"/>
      <c r="AM210" s="4"/>
      <c r="AN210" s="4"/>
      <c r="AO210" s="4"/>
      <c r="AP210" s="4"/>
      <c r="AQ210" s="4"/>
      <c r="AR210" s="4"/>
      <c r="AS210" s="4"/>
      <c r="AT210" s="4"/>
      <c r="AU210" s="4"/>
      <c r="AV210" s="161"/>
      <c r="AW210" s="5"/>
      <c r="AX210" s="4"/>
      <c r="AY210" s="5"/>
      <c r="AZ210" s="5"/>
      <c r="BA210" s="5"/>
      <c r="BB210" s="5"/>
      <c r="BC210" s="134"/>
      <c r="BD210" s="134"/>
      <c r="BE210" s="162"/>
      <c r="BF210" s="5"/>
      <c r="BG210" s="5"/>
      <c r="BH210" s="5"/>
      <c r="BI210" s="5"/>
      <c r="BJ210" s="5"/>
      <c r="BK210" s="5"/>
      <c r="BL210" s="4"/>
    </row>
    <row r="211" spans="1:64" ht="12" customHeight="1">
      <c r="A211" s="164"/>
      <c r="B211" s="164"/>
      <c r="C211" s="164"/>
      <c r="D211" s="164"/>
      <c r="E211" s="164"/>
      <c r="F211" s="164"/>
      <c r="G211" s="164"/>
      <c r="H211" s="164"/>
      <c r="I211" s="164"/>
      <c r="J211" s="4"/>
      <c r="K211" s="4"/>
      <c r="L211" s="4"/>
      <c r="M211" s="4"/>
      <c r="N211" s="4"/>
      <c r="O211" s="4"/>
      <c r="P211" s="4"/>
      <c r="Q211" s="4"/>
      <c r="R211" s="4"/>
      <c r="S211" s="4"/>
      <c r="T211" s="4"/>
      <c r="U211" s="4"/>
      <c r="V211" s="4"/>
      <c r="W211" s="4"/>
      <c r="X211" s="4"/>
      <c r="Y211" s="4"/>
      <c r="Z211" s="4"/>
      <c r="AA211" s="4"/>
      <c r="AB211" s="4"/>
      <c r="AC211" s="132"/>
      <c r="AD211" s="132"/>
      <c r="AE211" s="132"/>
      <c r="AF211" s="132"/>
      <c r="AG211" s="4"/>
      <c r="AH211" s="4"/>
      <c r="AI211" s="4"/>
      <c r="AJ211" s="4"/>
      <c r="AK211" s="4"/>
      <c r="AL211" s="4"/>
      <c r="AM211" s="4"/>
      <c r="AN211" s="4"/>
      <c r="AO211" s="4"/>
      <c r="AP211" s="4"/>
      <c r="AQ211" s="4"/>
      <c r="AR211" s="4"/>
      <c r="AS211" s="4"/>
      <c r="AT211" s="4"/>
      <c r="AU211" s="4"/>
      <c r="AV211" s="161"/>
      <c r="AW211" s="5"/>
      <c r="AX211" s="4"/>
      <c r="AY211" s="5"/>
      <c r="AZ211" s="5"/>
      <c r="BA211" s="5"/>
      <c r="BB211" s="5"/>
      <c r="BC211" s="134"/>
      <c r="BD211" s="134"/>
      <c r="BE211" s="162"/>
      <c r="BF211" s="5"/>
      <c r="BG211" s="5"/>
      <c r="BH211" s="5"/>
      <c r="BI211" s="5"/>
      <c r="BJ211" s="5"/>
      <c r="BK211" s="5"/>
      <c r="BL211" s="4"/>
    </row>
    <row r="212" spans="1:64" ht="12" customHeight="1">
      <c r="A212" s="164"/>
      <c r="B212" s="164"/>
      <c r="C212" s="164"/>
      <c r="D212" s="164"/>
      <c r="E212" s="164"/>
      <c r="F212" s="164"/>
      <c r="G212" s="164"/>
      <c r="H212" s="164"/>
      <c r="I212" s="164"/>
      <c r="J212" s="4"/>
      <c r="K212" s="4"/>
      <c r="L212" s="4"/>
      <c r="M212" s="4"/>
      <c r="N212" s="4"/>
      <c r="O212" s="4"/>
      <c r="P212" s="4"/>
      <c r="Q212" s="4"/>
      <c r="R212" s="4"/>
      <c r="S212" s="4"/>
      <c r="T212" s="4"/>
      <c r="U212" s="4"/>
      <c r="V212" s="4"/>
      <c r="W212" s="4"/>
      <c r="X212" s="4"/>
      <c r="Y212" s="4"/>
      <c r="Z212" s="4"/>
      <c r="AA212" s="4"/>
      <c r="AB212" s="4"/>
      <c r="AC212" s="132"/>
      <c r="AD212" s="132"/>
      <c r="AE212" s="132"/>
      <c r="AF212" s="132"/>
      <c r="AG212" s="4"/>
      <c r="AH212" s="4"/>
      <c r="AI212" s="4"/>
      <c r="AJ212" s="4"/>
      <c r="AK212" s="4"/>
      <c r="AL212" s="4"/>
      <c r="AM212" s="4"/>
      <c r="AN212" s="4"/>
      <c r="AO212" s="4"/>
      <c r="AP212" s="4"/>
      <c r="AQ212" s="4"/>
      <c r="AR212" s="4"/>
      <c r="AS212" s="4"/>
      <c r="AT212" s="4"/>
      <c r="AU212" s="4"/>
      <c r="AV212" s="161"/>
      <c r="AW212" s="5"/>
      <c r="AX212" s="4"/>
      <c r="AY212" s="5"/>
      <c r="AZ212" s="5"/>
      <c r="BA212" s="5"/>
      <c r="BB212" s="5"/>
      <c r="BC212" s="134"/>
      <c r="BD212" s="134"/>
      <c r="BE212" s="162"/>
      <c r="BF212" s="5"/>
      <c r="BG212" s="5"/>
      <c r="BH212" s="5"/>
      <c r="BI212" s="5"/>
      <c r="BJ212" s="5"/>
      <c r="BK212" s="5"/>
      <c r="BL212" s="4"/>
    </row>
    <row r="213" spans="1:64" ht="12" customHeight="1">
      <c r="A213" s="164"/>
      <c r="B213" s="164"/>
      <c r="C213" s="164"/>
      <c r="D213" s="164"/>
      <c r="E213" s="164"/>
      <c r="F213" s="164"/>
      <c r="G213" s="164"/>
      <c r="H213" s="164"/>
      <c r="I213" s="164"/>
      <c r="J213" s="4"/>
      <c r="K213" s="4"/>
      <c r="L213" s="4"/>
      <c r="M213" s="4"/>
      <c r="N213" s="4"/>
      <c r="O213" s="4"/>
      <c r="P213" s="4"/>
      <c r="Q213" s="4"/>
      <c r="R213" s="4"/>
      <c r="S213" s="4"/>
      <c r="T213" s="4"/>
      <c r="U213" s="4"/>
      <c r="V213" s="4"/>
      <c r="W213" s="4"/>
      <c r="X213" s="4"/>
      <c r="Y213" s="4"/>
      <c r="Z213" s="4"/>
      <c r="AA213" s="4"/>
      <c r="AB213" s="4"/>
      <c r="AC213" s="132"/>
      <c r="AD213" s="132"/>
      <c r="AE213" s="132"/>
      <c r="AF213" s="132"/>
      <c r="AG213" s="4"/>
      <c r="AH213" s="4"/>
      <c r="AI213" s="4"/>
      <c r="AJ213" s="4"/>
      <c r="AK213" s="4"/>
      <c r="AL213" s="4"/>
      <c r="AM213" s="4"/>
      <c r="AN213" s="4"/>
      <c r="AO213" s="4"/>
      <c r="AP213" s="4"/>
      <c r="AQ213" s="4"/>
      <c r="AR213" s="4"/>
      <c r="AS213" s="4"/>
      <c r="AT213" s="4"/>
      <c r="AU213" s="4"/>
      <c r="AV213" s="161"/>
      <c r="AW213" s="5"/>
      <c r="AX213" s="4"/>
      <c r="AY213" s="5"/>
      <c r="AZ213" s="5"/>
      <c r="BA213" s="5"/>
      <c r="BB213" s="5"/>
      <c r="BC213" s="134"/>
      <c r="BD213" s="134"/>
      <c r="BE213" s="162"/>
      <c r="BF213" s="5"/>
      <c r="BG213" s="5"/>
      <c r="BH213" s="5"/>
      <c r="BI213" s="5"/>
      <c r="BJ213" s="5"/>
      <c r="BK213" s="5"/>
      <c r="BL213" s="4"/>
    </row>
    <row r="214" spans="1:64" ht="12" customHeight="1">
      <c r="A214" s="164"/>
      <c r="B214" s="164"/>
      <c r="C214" s="164"/>
      <c r="D214" s="164"/>
      <c r="E214" s="164"/>
      <c r="F214" s="164"/>
      <c r="G214" s="164"/>
      <c r="H214" s="164"/>
      <c r="I214" s="164"/>
      <c r="J214" s="4"/>
      <c r="K214" s="4"/>
      <c r="L214" s="4"/>
      <c r="M214" s="4"/>
      <c r="N214" s="4"/>
      <c r="O214" s="4"/>
      <c r="P214" s="4"/>
      <c r="Q214" s="4"/>
      <c r="R214" s="4"/>
      <c r="S214" s="4"/>
      <c r="T214" s="4"/>
      <c r="U214" s="4"/>
      <c r="V214" s="4"/>
      <c r="W214" s="4"/>
      <c r="X214" s="4"/>
      <c r="Y214" s="4"/>
      <c r="Z214" s="4"/>
      <c r="AA214" s="4"/>
      <c r="AB214" s="4"/>
      <c r="AC214" s="132"/>
      <c r="AD214" s="132"/>
      <c r="AE214" s="132"/>
      <c r="AF214" s="132"/>
      <c r="AG214" s="4"/>
      <c r="AH214" s="4"/>
      <c r="AI214" s="4"/>
      <c r="AJ214" s="4"/>
      <c r="AK214" s="4"/>
      <c r="AL214" s="4"/>
      <c r="AM214" s="4"/>
      <c r="AN214" s="4"/>
      <c r="AO214" s="4"/>
      <c r="AP214" s="4"/>
      <c r="AQ214" s="4"/>
      <c r="AR214" s="4"/>
      <c r="AS214" s="4"/>
      <c r="AT214" s="4"/>
      <c r="AU214" s="4"/>
      <c r="AV214" s="161"/>
      <c r="AW214" s="5"/>
      <c r="AX214" s="4"/>
      <c r="AY214" s="5"/>
      <c r="AZ214" s="5"/>
      <c r="BA214" s="5"/>
      <c r="BB214" s="5"/>
      <c r="BC214" s="134"/>
      <c r="BD214" s="134"/>
      <c r="BE214" s="162"/>
      <c r="BF214" s="5"/>
      <c r="BG214" s="5"/>
      <c r="BH214" s="5"/>
      <c r="BI214" s="5"/>
      <c r="BJ214" s="5"/>
      <c r="BK214" s="5"/>
      <c r="BL214" s="4"/>
    </row>
    <row r="215" spans="1:64" ht="12" customHeight="1">
      <c r="A215" s="164"/>
      <c r="B215" s="164"/>
      <c r="C215" s="164"/>
      <c r="D215" s="164"/>
      <c r="E215" s="164"/>
      <c r="F215" s="164"/>
      <c r="G215" s="164"/>
      <c r="H215" s="164"/>
      <c r="I215" s="164"/>
      <c r="J215" s="4"/>
      <c r="K215" s="4"/>
      <c r="L215" s="4"/>
      <c r="M215" s="4"/>
      <c r="N215" s="4"/>
      <c r="O215" s="4"/>
      <c r="P215" s="4"/>
      <c r="Q215" s="4"/>
      <c r="R215" s="4"/>
      <c r="S215" s="4"/>
      <c r="T215" s="4"/>
      <c r="U215" s="4"/>
      <c r="V215" s="4"/>
      <c r="W215" s="4"/>
      <c r="X215" s="4"/>
      <c r="Y215" s="4"/>
      <c r="Z215" s="4"/>
      <c r="AA215" s="4"/>
      <c r="AB215" s="4"/>
      <c r="AC215" s="132"/>
      <c r="AD215" s="132"/>
      <c r="AE215" s="132"/>
      <c r="AF215" s="132"/>
      <c r="AG215" s="4"/>
      <c r="AH215" s="4"/>
      <c r="AI215" s="4"/>
      <c r="AJ215" s="4"/>
      <c r="AK215" s="4"/>
      <c r="AL215" s="4"/>
      <c r="AM215" s="4"/>
      <c r="AN215" s="4"/>
      <c r="AO215" s="4"/>
      <c r="AP215" s="4"/>
      <c r="AQ215" s="4"/>
      <c r="AR215" s="4"/>
      <c r="AS215" s="4"/>
      <c r="AT215" s="4"/>
      <c r="AU215" s="4"/>
      <c r="AV215" s="161"/>
      <c r="AW215" s="5"/>
      <c r="AX215" s="4"/>
      <c r="AY215" s="5"/>
      <c r="AZ215" s="5"/>
      <c r="BA215" s="5"/>
      <c r="BB215" s="5"/>
      <c r="BC215" s="134"/>
      <c r="BD215" s="134"/>
      <c r="BE215" s="162"/>
      <c r="BF215" s="5"/>
      <c r="BG215" s="5"/>
      <c r="BH215" s="5"/>
      <c r="BI215" s="5"/>
      <c r="BJ215" s="5"/>
      <c r="BK215" s="5"/>
      <c r="BL215" s="4"/>
    </row>
    <row r="216" spans="1:64" ht="12" customHeight="1">
      <c r="A216" s="164"/>
      <c r="B216" s="164"/>
      <c r="C216" s="164"/>
      <c r="D216" s="164"/>
      <c r="E216" s="164"/>
      <c r="F216" s="164"/>
      <c r="G216" s="164"/>
      <c r="H216" s="164"/>
      <c r="I216" s="164"/>
      <c r="J216" s="4"/>
      <c r="K216" s="4"/>
      <c r="L216" s="4"/>
      <c r="M216" s="4"/>
      <c r="N216" s="4"/>
      <c r="O216" s="4"/>
      <c r="P216" s="4"/>
      <c r="Q216" s="4"/>
      <c r="R216" s="4"/>
      <c r="S216" s="4"/>
      <c r="T216" s="4"/>
      <c r="U216" s="4"/>
      <c r="V216" s="4"/>
      <c r="W216" s="4"/>
      <c r="X216" s="4"/>
      <c r="Y216" s="4"/>
      <c r="Z216" s="4"/>
      <c r="AA216" s="4"/>
      <c r="AB216" s="4"/>
      <c r="AC216" s="132"/>
      <c r="AD216" s="132"/>
      <c r="AE216" s="132"/>
      <c r="AF216" s="132"/>
      <c r="AG216" s="4"/>
      <c r="AH216" s="4"/>
      <c r="AI216" s="4"/>
      <c r="AJ216" s="4"/>
      <c r="AK216" s="4"/>
      <c r="AL216" s="4"/>
      <c r="AM216" s="4"/>
      <c r="AN216" s="4"/>
      <c r="AO216" s="4"/>
      <c r="AP216" s="4"/>
      <c r="AQ216" s="4"/>
      <c r="AR216" s="4"/>
      <c r="AS216" s="4"/>
      <c r="AT216" s="4"/>
      <c r="AU216" s="4"/>
      <c r="AV216" s="161"/>
      <c r="AW216" s="5"/>
      <c r="AX216" s="4"/>
      <c r="AY216" s="5"/>
      <c r="AZ216" s="5"/>
      <c r="BA216" s="5"/>
      <c r="BB216" s="5"/>
      <c r="BC216" s="134"/>
      <c r="BD216" s="134"/>
      <c r="BE216" s="162"/>
      <c r="BF216" s="5"/>
      <c r="BG216" s="5"/>
      <c r="BH216" s="5"/>
      <c r="BI216" s="5"/>
      <c r="BJ216" s="5"/>
      <c r="BK216" s="5"/>
      <c r="BL216" s="4"/>
    </row>
    <row r="217" spans="1:64" ht="12" customHeight="1">
      <c r="A217" s="164"/>
      <c r="B217" s="164"/>
      <c r="C217" s="164"/>
      <c r="D217" s="164"/>
      <c r="E217" s="164"/>
      <c r="F217" s="164"/>
      <c r="G217" s="164"/>
      <c r="H217" s="164"/>
      <c r="I217" s="164"/>
      <c r="J217" s="4"/>
      <c r="K217" s="4"/>
      <c r="L217" s="4"/>
      <c r="M217" s="4"/>
      <c r="N217" s="4"/>
      <c r="O217" s="4"/>
      <c r="P217" s="4"/>
      <c r="Q217" s="4"/>
      <c r="R217" s="4"/>
      <c r="S217" s="4"/>
      <c r="T217" s="4"/>
      <c r="U217" s="4"/>
      <c r="V217" s="4"/>
      <c r="W217" s="4"/>
      <c r="X217" s="4"/>
      <c r="Y217" s="4"/>
      <c r="Z217" s="4"/>
      <c r="AA217" s="4"/>
      <c r="AB217" s="4"/>
      <c r="AC217" s="132"/>
      <c r="AD217" s="132"/>
      <c r="AE217" s="132"/>
      <c r="AF217" s="132"/>
      <c r="AG217" s="4"/>
      <c r="AH217" s="4"/>
      <c r="AI217" s="4"/>
      <c r="AJ217" s="4"/>
      <c r="AK217" s="4"/>
      <c r="AL217" s="4"/>
      <c r="AM217" s="4"/>
      <c r="AN217" s="4"/>
      <c r="AO217" s="4"/>
      <c r="AP217" s="4"/>
      <c r="AQ217" s="4"/>
      <c r="AR217" s="4"/>
      <c r="AS217" s="4"/>
      <c r="AT217" s="4"/>
      <c r="AU217" s="4"/>
      <c r="AV217" s="161"/>
      <c r="AW217" s="5"/>
      <c r="AX217" s="4"/>
      <c r="AY217" s="5"/>
      <c r="AZ217" s="5"/>
      <c r="BA217" s="5"/>
      <c r="BB217" s="5"/>
      <c r="BC217" s="134"/>
      <c r="BD217" s="134"/>
      <c r="BE217" s="162"/>
      <c r="BF217" s="5"/>
      <c r="BG217" s="5"/>
      <c r="BH217" s="5"/>
      <c r="BI217" s="5"/>
      <c r="BJ217" s="5"/>
      <c r="BK217" s="5"/>
      <c r="BL217" s="4"/>
    </row>
    <row r="218" spans="1:64" ht="12" customHeight="1">
      <c r="A218" s="164"/>
      <c r="B218" s="164"/>
      <c r="C218" s="164"/>
      <c r="D218" s="164"/>
      <c r="E218" s="164"/>
      <c r="F218" s="164"/>
      <c r="G218" s="164"/>
      <c r="H218" s="164"/>
      <c r="I218" s="164"/>
      <c r="J218" s="4"/>
      <c r="K218" s="4"/>
      <c r="L218" s="4"/>
      <c r="M218" s="4"/>
      <c r="N218" s="4"/>
      <c r="O218" s="4"/>
      <c r="P218" s="4"/>
      <c r="Q218" s="4"/>
      <c r="R218" s="4"/>
      <c r="S218" s="4"/>
      <c r="T218" s="4"/>
      <c r="U218" s="4"/>
      <c r="V218" s="4"/>
      <c r="W218" s="4"/>
      <c r="X218" s="4"/>
      <c r="Y218" s="4"/>
      <c r="Z218" s="4"/>
      <c r="AA218" s="4"/>
      <c r="AB218" s="4"/>
      <c r="AC218" s="132"/>
      <c r="AD218" s="132"/>
      <c r="AE218" s="132"/>
      <c r="AF218" s="132"/>
      <c r="AG218" s="4"/>
      <c r="AH218" s="4"/>
      <c r="AI218" s="4"/>
      <c r="AJ218" s="4"/>
      <c r="AK218" s="4"/>
      <c r="AL218" s="4"/>
      <c r="AM218" s="4"/>
      <c r="AN218" s="4"/>
      <c r="AO218" s="4"/>
      <c r="AP218" s="4"/>
      <c r="AQ218" s="4"/>
      <c r="AR218" s="4"/>
      <c r="AS218" s="4"/>
      <c r="AT218" s="4"/>
      <c r="AU218" s="4"/>
      <c r="AV218" s="161"/>
      <c r="AW218" s="5"/>
      <c r="AX218" s="4"/>
      <c r="AY218" s="5"/>
      <c r="AZ218" s="5"/>
      <c r="BA218" s="5"/>
      <c r="BB218" s="5"/>
      <c r="BC218" s="134"/>
      <c r="BD218" s="134"/>
      <c r="BE218" s="162"/>
      <c r="BF218" s="5"/>
      <c r="BG218" s="5"/>
      <c r="BH218" s="5"/>
      <c r="BI218" s="5"/>
      <c r="BJ218" s="5"/>
      <c r="BK218" s="5"/>
      <c r="BL218" s="4"/>
    </row>
    <row r="219" spans="1:64" ht="12" customHeight="1">
      <c r="A219" s="164"/>
      <c r="B219" s="164"/>
      <c r="C219" s="164"/>
      <c r="D219" s="164"/>
      <c r="E219" s="164"/>
      <c r="F219" s="164"/>
      <c r="G219" s="164"/>
      <c r="H219" s="164"/>
      <c r="I219" s="164"/>
      <c r="J219" s="4"/>
      <c r="K219" s="4"/>
      <c r="L219" s="4"/>
      <c r="M219" s="4"/>
      <c r="N219" s="4"/>
      <c r="O219" s="4"/>
      <c r="P219" s="4"/>
      <c r="Q219" s="4"/>
      <c r="R219" s="4"/>
      <c r="S219" s="4"/>
      <c r="T219" s="4"/>
      <c r="U219" s="4"/>
      <c r="V219" s="4"/>
      <c r="W219" s="4"/>
      <c r="X219" s="4"/>
      <c r="Y219" s="4"/>
      <c r="Z219" s="4"/>
      <c r="AA219" s="4"/>
      <c r="AB219" s="4"/>
      <c r="AC219" s="132"/>
      <c r="AD219" s="132"/>
      <c r="AE219" s="132"/>
      <c r="AF219" s="132"/>
      <c r="AG219" s="4"/>
      <c r="AH219" s="4"/>
      <c r="AI219" s="4"/>
      <c r="AJ219" s="4"/>
      <c r="AK219" s="4"/>
      <c r="AL219" s="4"/>
      <c r="AM219" s="4"/>
      <c r="AN219" s="4"/>
      <c r="AO219" s="4"/>
      <c r="AP219" s="4"/>
      <c r="AQ219" s="4"/>
      <c r="AR219" s="4"/>
      <c r="AS219" s="4"/>
      <c r="AT219" s="4"/>
      <c r="AU219" s="4"/>
      <c r="AV219" s="161"/>
      <c r="AW219" s="5"/>
      <c r="AX219" s="4"/>
      <c r="AY219" s="5"/>
      <c r="AZ219" s="5"/>
      <c r="BA219" s="5"/>
      <c r="BB219" s="5"/>
      <c r="BC219" s="134"/>
      <c r="BD219" s="134"/>
      <c r="BE219" s="162"/>
      <c r="BF219" s="5"/>
      <c r="BG219" s="5"/>
      <c r="BH219" s="5"/>
      <c r="BI219" s="5"/>
      <c r="BJ219" s="5"/>
      <c r="BK219" s="5"/>
      <c r="BL219" s="4"/>
    </row>
    <row r="220" spans="1:64" ht="12" customHeight="1">
      <c r="A220" s="164"/>
      <c r="B220" s="164"/>
      <c r="C220" s="164"/>
      <c r="D220" s="164"/>
      <c r="E220" s="164"/>
      <c r="F220" s="164"/>
      <c r="G220" s="164"/>
      <c r="H220" s="164"/>
      <c r="I220" s="164"/>
      <c r="J220" s="4"/>
      <c r="K220" s="4"/>
      <c r="L220" s="4"/>
      <c r="M220" s="4"/>
      <c r="N220" s="4"/>
      <c r="O220" s="4"/>
      <c r="P220" s="4"/>
      <c r="Q220" s="4"/>
      <c r="R220" s="4"/>
      <c r="S220" s="4"/>
      <c r="T220" s="4"/>
      <c r="U220" s="4"/>
      <c r="V220" s="4"/>
      <c r="W220" s="4"/>
      <c r="X220" s="4"/>
      <c r="Y220" s="4"/>
      <c r="Z220" s="4"/>
      <c r="AA220" s="4"/>
      <c r="AB220" s="4"/>
      <c r="AC220" s="132"/>
      <c r="AD220" s="132"/>
      <c r="AE220" s="132"/>
      <c r="AF220" s="132"/>
      <c r="AG220" s="4"/>
      <c r="AH220" s="4"/>
      <c r="AI220" s="4"/>
      <c r="AJ220" s="4"/>
      <c r="AK220" s="4"/>
      <c r="AL220" s="4"/>
      <c r="AM220" s="4"/>
      <c r="AN220" s="4"/>
      <c r="AO220" s="4"/>
      <c r="AP220" s="4"/>
      <c r="AQ220" s="4"/>
      <c r="AR220" s="4"/>
      <c r="AS220" s="4"/>
      <c r="AT220" s="4"/>
      <c r="AU220" s="4"/>
      <c r="AV220" s="161"/>
      <c r="AW220" s="5"/>
      <c r="AX220" s="4"/>
      <c r="AY220" s="5"/>
      <c r="AZ220" s="5"/>
      <c r="BA220" s="5"/>
      <c r="BB220" s="5"/>
      <c r="BC220" s="134"/>
      <c r="BD220" s="134"/>
      <c r="BE220" s="162"/>
      <c r="BF220" s="5"/>
      <c r="BG220" s="5"/>
      <c r="BH220" s="5"/>
      <c r="BI220" s="5"/>
      <c r="BJ220" s="5"/>
      <c r="BK220" s="5"/>
      <c r="BL220" s="4"/>
    </row>
    <row r="221" spans="1:64" ht="12" customHeight="1">
      <c r="A221" s="164"/>
      <c r="B221" s="164"/>
      <c r="C221" s="164"/>
      <c r="D221" s="164"/>
      <c r="E221" s="164"/>
      <c r="F221" s="164"/>
      <c r="G221" s="164"/>
      <c r="H221" s="164"/>
      <c r="I221" s="164"/>
      <c r="J221" s="4"/>
      <c r="K221" s="4"/>
      <c r="L221" s="4"/>
      <c r="M221" s="4"/>
      <c r="N221" s="4"/>
      <c r="O221" s="4"/>
      <c r="P221" s="4"/>
      <c r="Q221" s="4"/>
      <c r="R221" s="4"/>
      <c r="S221" s="4"/>
      <c r="T221" s="4"/>
      <c r="U221" s="4"/>
      <c r="V221" s="4"/>
      <c r="W221" s="4"/>
      <c r="X221" s="4"/>
      <c r="Y221" s="4"/>
      <c r="Z221" s="4"/>
      <c r="AA221" s="4"/>
      <c r="AB221" s="4"/>
      <c r="AC221" s="132"/>
      <c r="AD221" s="132"/>
      <c r="AE221" s="132"/>
      <c r="AF221" s="132"/>
      <c r="AG221" s="4"/>
      <c r="AH221" s="4"/>
      <c r="AI221" s="4"/>
      <c r="AJ221" s="4"/>
      <c r="AK221" s="4"/>
      <c r="AL221" s="4"/>
      <c r="AM221" s="4"/>
      <c r="AN221" s="4"/>
      <c r="AO221" s="4"/>
      <c r="AP221" s="4"/>
      <c r="AQ221" s="4"/>
      <c r="AR221" s="4"/>
      <c r="AS221" s="4"/>
      <c r="AT221" s="4"/>
      <c r="AU221" s="4"/>
      <c r="AV221" s="161"/>
      <c r="AW221" s="5"/>
      <c r="AX221" s="4"/>
      <c r="AY221" s="5"/>
      <c r="AZ221" s="5"/>
      <c r="BA221" s="5"/>
      <c r="BB221" s="5"/>
      <c r="BC221" s="134"/>
      <c r="BD221" s="134"/>
      <c r="BE221" s="162"/>
      <c r="BF221" s="5"/>
      <c r="BG221" s="5"/>
      <c r="BH221" s="5"/>
      <c r="BI221" s="5"/>
      <c r="BJ221" s="5"/>
      <c r="BK221" s="5"/>
      <c r="BL221" s="4"/>
    </row>
    <row r="222" spans="1:64" ht="12" customHeight="1">
      <c r="A222" s="164"/>
      <c r="B222" s="164"/>
      <c r="C222" s="164"/>
      <c r="D222" s="164"/>
      <c r="E222" s="164"/>
      <c r="F222" s="164"/>
      <c r="G222" s="164"/>
      <c r="H222" s="164"/>
      <c r="I222" s="164"/>
      <c r="J222" s="4"/>
      <c r="K222" s="4"/>
      <c r="L222" s="4"/>
      <c r="M222" s="4"/>
      <c r="N222" s="4"/>
      <c r="O222" s="4"/>
      <c r="P222" s="4"/>
      <c r="Q222" s="4"/>
      <c r="R222" s="4"/>
      <c r="S222" s="4"/>
      <c r="T222" s="4"/>
      <c r="U222" s="4"/>
      <c r="V222" s="4"/>
      <c r="W222" s="4"/>
      <c r="X222" s="4"/>
      <c r="Y222" s="4"/>
      <c r="Z222" s="4"/>
      <c r="AA222" s="4"/>
      <c r="AB222" s="4"/>
      <c r="AC222" s="132"/>
      <c r="AD222" s="132"/>
      <c r="AE222" s="132"/>
      <c r="AF222" s="132"/>
      <c r="AG222" s="4"/>
      <c r="AH222" s="4"/>
      <c r="AI222" s="4"/>
      <c r="AJ222" s="4"/>
      <c r="AK222" s="4"/>
      <c r="AL222" s="4"/>
      <c r="AM222" s="4"/>
      <c r="AN222" s="4"/>
      <c r="AO222" s="4"/>
      <c r="AP222" s="4"/>
      <c r="AQ222" s="4"/>
      <c r="AR222" s="4"/>
      <c r="AS222" s="4"/>
      <c r="AT222" s="4"/>
      <c r="AU222" s="4"/>
      <c r="AV222" s="161"/>
      <c r="AW222" s="5"/>
      <c r="AX222" s="4"/>
      <c r="AY222" s="5"/>
      <c r="AZ222" s="5"/>
      <c r="BA222" s="5"/>
      <c r="BB222" s="5"/>
      <c r="BC222" s="134"/>
      <c r="BD222" s="134"/>
      <c r="BE222" s="162"/>
      <c r="BF222" s="5"/>
      <c r="BG222" s="5"/>
      <c r="BH222" s="5"/>
      <c r="BI222" s="5"/>
      <c r="BJ222" s="5"/>
      <c r="BK222" s="5"/>
      <c r="BL222" s="4"/>
    </row>
    <row r="223" spans="1:64" ht="12" customHeight="1">
      <c r="A223" s="164"/>
      <c r="B223" s="164"/>
      <c r="C223" s="164"/>
      <c r="D223" s="164"/>
      <c r="E223" s="164"/>
      <c r="F223" s="164"/>
      <c r="G223" s="164"/>
      <c r="H223" s="164"/>
      <c r="I223" s="164"/>
      <c r="J223" s="4"/>
      <c r="K223" s="4"/>
      <c r="L223" s="4"/>
      <c r="M223" s="4"/>
      <c r="N223" s="4"/>
      <c r="O223" s="4"/>
      <c r="P223" s="4"/>
      <c r="Q223" s="4"/>
      <c r="R223" s="4"/>
      <c r="S223" s="4"/>
      <c r="T223" s="4"/>
      <c r="U223" s="4"/>
      <c r="V223" s="4"/>
      <c r="W223" s="4"/>
      <c r="X223" s="4"/>
      <c r="Y223" s="4"/>
      <c r="Z223" s="4"/>
      <c r="AA223" s="4"/>
      <c r="AB223" s="4"/>
      <c r="AC223" s="132"/>
      <c r="AD223" s="132"/>
      <c r="AE223" s="132"/>
      <c r="AF223" s="132"/>
      <c r="AG223" s="4"/>
      <c r="AH223" s="4"/>
      <c r="AI223" s="4"/>
      <c r="AJ223" s="4"/>
      <c r="AK223" s="4"/>
      <c r="AL223" s="4"/>
      <c r="AM223" s="4"/>
      <c r="AN223" s="4"/>
      <c r="AO223" s="4"/>
      <c r="AP223" s="4"/>
      <c r="AQ223" s="4"/>
      <c r="AR223" s="4"/>
      <c r="AS223" s="4"/>
      <c r="AT223" s="4"/>
      <c r="AU223" s="4"/>
      <c r="AV223" s="161"/>
      <c r="AW223" s="5"/>
      <c r="AX223" s="4"/>
      <c r="AY223" s="5"/>
      <c r="AZ223" s="5"/>
      <c r="BA223" s="5"/>
      <c r="BB223" s="5"/>
      <c r="BC223" s="134"/>
      <c r="BD223" s="134"/>
      <c r="BE223" s="162"/>
      <c r="BF223" s="5"/>
      <c r="BG223" s="5"/>
      <c r="BH223" s="5"/>
      <c r="BI223" s="5"/>
      <c r="BJ223" s="5"/>
      <c r="BK223" s="5"/>
      <c r="BL223" s="4"/>
    </row>
    <row r="224" spans="1:64" ht="12" customHeight="1">
      <c r="A224" s="164"/>
      <c r="B224" s="164"/>
      <c r="C224" s="164"/>
      <c r="D224" s="164"/>
      <c r="E224" s="164"/>
      <c r="F224" s="164"/>
      <c r="G224" s="164"/>
      <c r="H224" s="164"/>
      <c r="I224" s="164"/>
      <c r="J224" s="4"/>
      <c r="K224" s="4"/>
      <c r="L224" s="4"/>
      <c r="M224" s="4"/>
      <c r="N224" s="4"/>
      <c r="O224" s="4"/>
      <c r="P224" s="4"/>
      <c r="Q224" s="4"/>
      <c r="R224" s="4"/>
      <c r="S224" s="4"/>
      <c r="T224" s="4"/>
      <c r="U224" s="4"/>
      <c r="V224" s="4"/>
      <c r="W224" s="4"/>
      <c r="X224" s="4"/>
      <c r="Y224" s="4"/>
      <c r="Z224" s="4"/>
      <c r="AA224" s="4"/>
      <c r="AB224" s="4"/>
      <c r="AC224" s="132"/>
      <c r="AD224" s="132"/>
      <c r="AE224" s="132"/>
      <c r="AF224" s="132"/>
      <c r="AG224" s="4"/>
      <c r="AH224" s="4"/>
      <c r="AI224" s="4"/>
      <c r="AJ224" s="4"/>
      <c r="AK224" s="4"/>
      <c r="AL224" s="4"/>
      <c r="AM224" s="4"/>
      <c r="AN224" s="4"/>
      <c r="AO224" s="4"/>
      <c r="AP224" s="4"/>
      <c r="AQ224" s="4"/>
      <c r="AR224" s="4"/>
      <c r="AS224" s="4"/>
      <c r="AT224" s="4"/>
      <c r="AU224" s="4"/>
      <c r="AV224" s="161"/>
      <c r="AW224" s="5"/>
      <c r="AX224" s="4"/>
      <c r="AY224" s="5"/>
      <c r="AZ224" s="5"/>
      <c r="BA224" s="5"/>
      <c r="BB224" s="5"/>
      <c r="BC224" s="134"/>
      <c r="BD224" s="134"/>
      <c r="BE224" s="162"/>
      <c r="BF224" s="5"/>
      <c r="BG224" s="5"/>
      <c r="BH224" s="5"/>
      <c r="BI224" s="5"/>
      <c r="BJ224" s="5"/>
      <c r="BK224" s="5"/>
      <c r="BL224" s="4"/>
    </row>
    <row r="225" spans="1:64" ht="12" customHeight="1">
      <c r="A225" s="164"/>
      <c r="B225" s="164"/>
      <c r="C225" s="164"/>
      <c r="D225" s="164"/>
      <c r="E225" s="164"/>
      <c r="F225" s="164"/>
      <c r="G225" s="164"/>
      <c r="H225" s="164"/>
      <c r="I225" s="164"/>
      <c r="J225" s="4"/>
      <c r="K225" s="4"/>
      <c r="L225" s="4"/>
      <c r="M225" s="4"/>
      <c r="N225" s="4"/>
      <c r="O225" s="4"/>
      <c r="P225" s="4"/>
      <c r="Q225" s="4"/>
      <c r="R225" s="4"/>
      <c r="S225" s="4"/>
      <c r="T225" s="4"/>
      <c r="U225" s="4"/>
      <c r="V225" s="4"/>
      <c r="W225" s="4"/>
      <c r="X225" s="4"/>
      <c r="Y225" s="4"/>
      <c r="Z225" s="4"/>
      <c r="AA225" s="4"/>
      <c r="AB225" s="4"/>
      <c r="AC225" s="132"/>
      <c r="AD225" s="132"/>
      <c r="AE225" s="132"/>
      <c r="AF225" s="132"/>
      <c r="AG225" s="4"/>
      <c r="AH225" s="4"/>
      <c r="AI225" s="4"/>
      <c r="AJ225" s="4"/>
      <c r="AK225" s="4"/>
      <c r="AL225" s="4"/>
      <c r="AM225" s="4"/>
      <c r="AN225" s="4"/>
      <c r="AO225" s="4"/>
      <c r="AP225" s="4"/>
      <c r="AQ225" s="4"/>
      <c r="AR225" s="4"/>
      <c r="AS225" s="4"/>
      <c r="AT225" s="4"/>
      <c r="AU225" s="4"/>
      <c r="AV225" s="161"/>
      <c r="AW225" s="5"/>
      <c r="AX225" s="4"/>
      <c r="AY225" s="5"/>
      <c r="AZ225" s="5"/>
      <c r="BA225" s="5"/>
      <c r="BB225" s="5"/>
      <c r="BC225" s="134"/>
      <c r="BD225" s="134"/>
      <c r="BE225" s="162"/>
      <c r="BF225" s="5"/>
      <c r="BG225" s="5"/>
      <c r="BH225" s="5"/>
      <c r="BI225" s="5"/>
      <c r="BJ225" s="5"/>
      <c r="BK225" s="5"/>
      <c r="BL225" s="4"/>
    </row>
    <row r="226" spans="1:64" ht="12" customHeight="1">
      <c r="A226" s="164"/>
      <c r="B226" s="164"/>
      <c r="C226" s="164"/>
      <c r="D226" s="164"/>
      <c r="E226" s="164"/>
      <c r="F226" s="164"/>
      <c r="G226" s="164"/>
      <c r="H226" s="164"/>
      <c r="I226" s="164"/>
      <c r="J226" s="4"/>
      <c r="K226" s="4"/>
      <c r="L226" s="4"/>
      <c r="M226" s="4"/>
      <c r="N226" s="4"/>
      <c r="O226" s="4"/>
      <c r="P226" s="4"/>
      <c r="Q226" s="4"/>
      <c r="R226" s="4"/>
      <c r="S226" s="4"/>
      <c r="T226" s="4"/>
      <c r="U226" s="4"/>
      <c r="V226" s="4"/>
      <c r="W226" s="4"/>
      <c r="X226" s="4"/>
      <c r="Y226" s="4"/>
      <c r="Z226" s="4"/>
      <c r="AA226" s="4"/>
      <c r="AB226" s="4"/>
      <c r="AC226" s="132"/>
      <c r="AD226" s="132"/>
      <c r="AE226" s="132"/>
      <c r="AF226" s="132"/>
      <c r="AG226" s="4"/>
      <c r="AH226" s="4"/>
      <c r="AI226" s="4"/>
      <c r="AJ226" s="4"/>
      <c r="AK226" s="4"/>
      <c r="AL226" s="4"/>
      <c r="AM226" s="4"/>
      <c r="AN226" s="4"/>
      <c r="AO226" s="4"/>
      <c r="AP226" s="4"/>
      <c r="AQ226" s="4"/>
      <c r="AR226" s="4"/>
      <c r="AS226" s="4"/>
      <c r="AT226" s="4"/>
      <c r="AU226" s="4"/>
      <c r="AV226" s="161"/>
      <c r="AW226" s="5"/>
      <c r="AX226" s="4"/>
      <c r="AY226" s="5"/>
      <c r="AZ226" s="5"/>
      <c r="BA226" s="5"/>
      <c r="BB226" s="5"/>
      <c r="BC226" s="134"/>
      <c r="BD226" s="134"/>
      <c r="BE226" s="162"/>
      <c r="BF226" s="5"/>
      <c r="BG226" s="5"/>
      <c r="BH226" s="5"/>
      <c r="BI226" s="5"/>
      <c r="BJ226" s="5"/>
      <c r="BK226" s="5"/>
      <c r="BL226" s="4"/>
    </row>
    <row r="227" spans="1:64" ht="12" customHeight="1">
      <c r="A227" s="164"/>
      <c r="B227" s="164"/>
      <c r="C227" s="164"/>
      <c r="D227" s="164"/>
      <c r="E227" s="164"/>
      <c r="F227" s="164"/>
      <c r="G227" s="164"/>
      <c r="H227" s="164"/>
      <c r="I227" s="164"/>
      <c r="J227" s="4"/>
      <c r="K227" s="4"/>
      <c r="L227" s="4"/>
      <c r="M227" s="4"/>
      <c r="N227" s="4"/>
      <c r="O227" s="4"/>
      <c r="P227" s="4"/>
      <c r="Q227" s="4"/>
      <c r="R227" s="4"/>
      <c r="S227" s="4"/>
      <c r="T227" s="4"/>
      <c r="U227" s="4"/>
      <c r="V227" s="4"/>
      <c r="W227" s="4"/>
      <c r="X227" s="4"/>
      <c r="Y227" s="4"/>
      <c r="Z227" s="4"/>
      <c r="AA227" s="4"/>
      <c r="AB227" s="4"/>
      <c r="AC227" s="132"/>
      <c r="AD227" s="132"/>
      <c r="AE227" s="132"/>
      <c r="AF227" s="132"/>
      <c r="AG227" s="4"/>
      <c r="AH227" s="4"/>
      <c r="AI227" s="4"/>
      <c r="AJ227" s="4"/>
      <c r="AK227" s="4"/>
      <c r="AL227" s="4"/>
      <c r="AM227" s="4"/>
      <c r="AN227" s="4"/>
      <c r="AO227" s="4"/>
      <c r="AP227" s="4"/>
      <c r="AQ227" s="4"/>
      <c r="AR227" s="4"/>
      <c r="AS227" s="4"/>
      <c r="AT227" s="4"/>
      <c r="AU227" s="4"/>
      <c r="AV227" s="161"/>
      <c r="AW227" s="5"/>
      <c r="AX227" s="4"/>
      <c r="AY227" s="5"/>
      <c r="AZ227" s="5"/>
      <c r="BA227" s="5"/>
      <c r="BB227" s="5"/>
      <c r="BC227" s="134"/>
      <c r="BD227" s="134"/>
      <c r="BE227" s="162"/>
      <c r="BF227" s="5"/>
      <c r="BG227" s="5"/>
      <c r="BH227" s="5"/>
      <c r="BI227" s="5"/>
      <c r="BJ227" s="5"/>
      <c r="BK227" s="5"/>
      <c r="BL227" s="4"/>
    </row>
    <row r="228" spans="1:64" ht="12" customHeight="1">
      <c r="A228" s="164"/>
      <c r="B228" s="164"/>
      <c r="C228" s="164"/>
      <c r="D228" s="164"/>
      <c r="E228" s="164"/>
      <c r="F228" s="164"/>
      <c r="G228" s="164"/>
      <c r="H228" s="164"/>
      <c r="I228" s="164"/>
      <c r="J228" s="4"/>
      <c r="K228" s="4"/>
      <c r="L228" s="4"/>
      <c r="M228" s="4"/>
      <c r="N228" s="4"/>
      <c r="O228" s="4"/>
      <c r="P228" s="4"/>
      <c r="Q228" s="4"/>
      <c r="R228" s="4"/>
      <c r="S228" s="4"/>
      <c r="T228" s="4"/>
      <c r="U228" s="4"/>
      <c r="V228" s="4"/>
      <c r="W228" s="4"/>
      <c r="X228" s="4"/>
      <c r="Y228" s="4"/>
      <c r="Z228" s="4"/>
      <c r="AA228" s="4"/>
      <c r="AB228" s="4"/>
      <c r="AC228" s="132"/>
      <c r="AD228" s="132"/>
      <c r="AE228" s="132"/>
      <c r="AF228" s="132"/>
      <c r="AG228" s="4"/>
      <c r="AH228" s="4"/>
      <c r="AI228" s="4"/>
      <c r="AJ228" s="4"/>
      <c r="AK228" s="4"/>
      <c r="AL228" s="4"/>
      <c r="AM228" s="4"/>
      <c r="AN228" s="4"/>
      <c r="AO228" s="4"/>
      <c r="AP228" s="4"/>
      <c r="AQ228" s="4"/>
      <c r="AR228" s="4"/>
      <c r="AS228" s="4"/>
      <c r="AT228" s="4"/>
      <c r="AU228" s="4"/>
      <c r="AV228" s="161"/>
      <c r="AW228" s="5"/>
      <c r="AX228" s="4"/>
      <c r="AY228" s="5"/>
      <c r="AZ228" s="5"/>
      <c r="BA228" s="5"/>
      <c r="BB228" s="5"/>
      <c r="BC228" s="134"/>
      <c r="BD228" s="134"/>
      <c r="BE228" s="162"/>
      <c r="BF228" s="5"/>
      <c r="BG228" s="5"/>
      <c r="BH228" s="5"/>
      <c r="BI228" s="5"/>
      <c r="BJ228" s="5"/>
      <c r="BK228" s="5"/>
      <c r="BL228" s="4"/>
    </row>
    <row r="229" spans="1:64" ht="12" customHeight="1">
      <c r="A229" s="164"/>
      <c r="B229" s="164"/>
      <c r="C229" s="164"/>
      <c r="D229" s="164"/>
      <c r="E229" s="164"/>
      <c r="F229" s="164"/>
      <c r="G229" s="164"/>
      <c r="H229" s="164"/>
      <c r="I229" s="164"/>
      <c r="J229" s="4"/>
      <c r="K229" s="4"/>
      <c r="L229" s="4"/>
      <c r="M229" s="4"/>
      <c r="N229" s="4"/>
      <c r="O229" s="4"/>
      <c r="P229" s="4"/>
      <c r="Q229" s="4"/>
      <c r="R229" s="4"/>
      <c r="S229" s="4"/>
      <c r="T229" s="4"/>
      <c r="U229" s="4"/>
      <c r="V229" s="4"/>
      <c r="W229" s="4"/>
      <c r="X229" s="4"/>
      <c r="Y229" s="4"/>
      <c r="Z229" s="4"/>
      <c r="AA229" s="4"/>
      <c r="AB229" s="4"/>
      <c r="AC229" s="132"/>
      <c r="AD229" s="132"/>
      <c r="AE229" s="132"/>
      <c r="AF229" s="132"/>
      <c r="AG229" s="4"/>
      <c r="AH229" s="4"/>
      <c r="AI229" s="4"/>
      <c r="AJ229" s="4"/>
      <c r="AK229" s="4"/>
      <c r="AL229" s="4"/>
      <c r="AM229" s="4"/>
      <c r="AN229" s="4"/>
      <c r="AO229" s="4"/>
      <c r="AP229" s="4"/>
      <c r="AQ229" s="4"/>
      <c r="AR229" s="4"/>
      <c r="AS229" s="4"/>
      <c r="AT229" s="4"/>
      <c r="AU229" s="4"/>
      <c r="AV229" s="161"/>
      <c r="AW229" s="5"/>
      <c r="AX229" s="4"/>
      <c r="AY229" s="5"/>
      <c r="AZ229" s="5"/>
      <c r="BA229" s="5"/>
      <c r="BB229" s="5"/>
      <c r="BC229" s="134"/>
      <c r="BD229" s="134"/>
      <c r="BE229" s="162"/>
      <c r="BF229" s="5"/>
      <c r="BG229" s="5"/>
      <c r="BH229" s="5"/>
      <c r="BI229" s="5"/>
      <c r="BJ229" s="5"/>
      <c r="BK229" s="5"/>
      <c r="BL229" s="4"/>
    </row>
    <row r="230" spans="1:64" ht="12" customHeight="1">
      <c r="A230" s="164"/>
      <c r="B230" s="164"/>
      <c r="C230" s="164"/>
      <c r="D230" s="164"/>
      <c r="E230" s="164"/>
      <c r="F230" s="164"/>
      <c r="G230" s="164"/>
      <c r="H230" s="164"/>
      <c r="I230" s="164"/>
      <c r="J230" s="4"/>
      <c r="K230" s="4"/>
      <c r="L230" s="4"/>
      <c r="M230" s="4"/>
      <c r="N230" s="4"/>
      <c r="O230" s="4"/>
      <c r="P230" s="4"/>
      <c r="Q230" s="4"/>
      <c r="R230" s="4"/>
      <c r="S230" s="4"/>
      <c r="T230" s="4"/>
      <c r="U230" s="4"/>
      <c r="V230" s="4"/>
      <c r="W230" s="4"/>
      <c r="X230" s="4"/>
      <c r="Y230" s="4"/>
      <c r="Z230" s="4"/>
      <c r="AA230" s="4"/>
      <c r="AB230" s="4"/>
      <c r="AC230" s="132"/>
      <c r="AD230" s="132"/>
      <c r="AE230" s="132"/>
      <c r="AF230" s="132"/>
      <c r="AG230" s="4"/>
      <c r="AH230" s="4"/>
      <c r="AI230" s="4"/>
      <c r="AJ230" s="4"/>
      <c r="AK230" s="4"/>
      <c r="AL230" s="4"/>
      <c r="AM230" s="4"/>
      <c r="AN230" s="4"/>
      <c r="AO230" s="4"/>
      <c r="AP230" s="4"/>
      <c r="AQ230" s="4"/>
      <c r="AR230" s="4"/>
      <c r="AS230" s="4"/>
      <c r="AT230" s="4"/>
      <c r="AU230" s="4"/>
      <c r="AV230" s="161"/>
      <c r="AW230" s="5"/>
      <c r="AX230" s="4"/>
      <c r="AY230" s="5"/>
      <c r="AZ230" s="5"/>
      <c r="BA230" s="5"/>
      <c r="BB230" s="5"/>
      <c r="BC230" s="134"/>
      <c r="BD230" s="134"/>
      <c r="BE230" s="162"/>
      <c r="BF230" s="5"/>
      <c r="BG230" s="5"/>
      <c r="BH230" s="5"/>
      <c r="BI230" s="5"/>
      <c r="BJ230" s="5"/>
      <c r="BK230" s="5"/>
      <c r="BL230" s="4"/>
    </row>
    <row r="231" spans="1:64" ht="12" customHeight="1">
      <c r="A231" s="164"/>
      <c r="B231" s="164"/>
      <c r="C231" s="164"/>
      <c r="D231" s="164"/>
      <c r="E231" s="164"/>
      <c r="F231" s="164"/>
      <c r="G231" s="164"/>
      <c r="H231" s="164"/>
      <c r="I231" s="164"/>
      <c r="J231" s="4"/>
      <c r="K231" s="4"/>
      <c r="L231" s="4"/>
      <c r="M231" s="4"/>
      <c r="N231" s="4"/>
      <c r="O231" s="4"/>
      <c r="P231" s="4"/>
      <c r="Q231" s="4"/>
      <c r="R231" s="4"/>
      <c r="S231" s="4"/>
      <c r="T231" s="4"/>
      <c r="U231" s="4"/>
      <c r="V231" s="4"/>
      <c r="W231" s="4"/>
      <c r="X231" s="4"/>
      <c r="Y231" s="4"/>
      <c r="Z231" s="4"/>
      <c r="AA231" s="4"/>
      <c r="AB231" s="4"/>
      <c r="AC231" s="132"/>
      <c r="AD231" s="132"/>
      <c r="AE231" s="132"/>
      <c r="AF231" s="132"/>
      <c r="AG231" s="4"/>
      <c r="AH231" s="4"/>
      <c r="AI231" s="4"/>
      <c r="AJ231" s="4"/>
      <c r="AK231" s="4"/>
      <c r="AL231" s="4"/>
      <c r="AM231" s="4"/>
      <c r="AN231" s="4"/>
      <c r="AO231" s="4"/>
      <c r="AP231" s="4"/>
      <c r="AQ231" s="4"/>
      <c r="AR231" s="4"/>
      <c r="AS231" s="4"/>
      <c r="AT231" s="4"/>
      <c r="AU231" s="4"/>
      <c r="AV231" s="161"/>
      <c r="AW231" s="5"/>
      <c r="AX231" s="4"/>
      <c r="AY231" s="5"/>
      <c r="AZ231" s="5"/>
      <c r="BA231" s="5"/>
      <c r="BB231" s="5"/>
      <c r="BC231" s="134"/>
      <c r="BD231" s="134"/>
      <c r="BE231" s="162"/>
      <c r="BF231" s="5"/>
      <c r="BG231" s="5"/>
      <c r="BH231" s="5"/>
      <c r="BI231" s="5"/>
      <c r="BJ231" s="5"/>
      <c r="BK231" s="5"/>
      <c r="BL231" s="4"/>
    </row>
    <row r="232" spans="1:64" ht="12" customHeight="1">
      <c r="A232" s="164"/>
      <c r="B232" s="164"/>
      <c r="C232" s="164"/>
      <c r="D232" s="164"/>
      <c r="E232" s="164"/>
      <c r="F232" s="164"/>
      <c r="G232" s="164"/>
      <c r="H232" s="164"/>
      <c r="I232" s="164"/>
      <c r="J232" s="4"/>
      <c r="K232" s="4"/>
      <c r="L232" s="4"/>
      <c r="M232" s="4"/>
      <c r="N232" s="4"/>
      <c r="O232" s="4"/>
      <c r="P232" s="4"/>
      <c r="Q232" s="4"/>
      <c r="R232" s="4"/>
      <c r="S232" s="4"/>
      <c r="T232" s="4"/>
      <c r="U232" s="4"/>
      <c r="V232" s="4"/>
      <c r="W232" s="4"/>
      <c r="X232" s="4"/>
      <c r="Y232" s="4"/>
      <c r="Z232" s="4"/>
      <c r="AA232" s="4"/>
      <c r="AB232" s="4"/>
      <c r="AC232" s="132"/>
      <c r="AD232" s="132"/>
      <c r="AE232" s="132"/>
      <c r="AF232" s="132"/>
      <c r="AG232" s="4"/>
      <c r="AH232" s="4"/>
      <c r="AI232" s="4"/>
      <c r="AJ232" s="4"/>
      <c r="AK232" s="4"/>
      <c r="AL232" s="4"/>
      <c r="AM232" s="4"/>
      <c r="AN232" s="4"/>
      <c r="AO232" s="4"/>
      <c r="AP232" s="4"/>
      <c r="AQ232" s="4"/>
      <c r="AR232" s="4"/>
      <c r="AS232" s="4"/>
      <c r="AT232" s="4"/>
      <c r="AU232" s="4"/>
      <c r="AV232" s="161"/>
      <c r="AW232" s="5"/>
      <c r="AX232" s="4"/>
      <c r="AY232" s="5"/>
      <c r="AZ232" s="5"/>
      <c r="BA232" s="5"/>
      <c r="BB232" s="5"/>
      <c r="BC232" s="134"/>
      <c r="BD232" s="134"/>
      <c r="BE232" s="162"/>
      <c r="BF232" s="5"/>
      <c r="BG232" s="5"/>
      <c r="BH232" s="5"/>
      <c r="BI232" s="5"/>
      <c r="BJ232" s="5"/>
      <c r="BK232" s="5"/>
      <c r="BL232" s="4"/>
    </row>
    <row r="233" spans="1:64" ht="12" customHeight="1">
      <c r="A233" s="164"/>
      <c r="B233" s="164"/>
      <c r="C233" s="164"/>
      <c r="D233" s="164"/>
      <c r="E233" s="164"/>
      <c r="F233" s="164"/>
      <c r="G233" s="164"/>
      <c r="H233" s="164"/>
      <c r="I233" s="164"/>
      <c r="J233" s="4"/>
      <c r="K233" s="4"/>
      <c r="L233" s="4"/>
      <c r="M233" s="4"/>
      <c r="N233" s="4"/>
      <c r="O233" s="4"/>
      <c r="P233" s="4"/>
      <c r="Q233" s="4"/>
      <c r="R233" s="4"/>
      <c r="S233" s="4"/>
      <c r="T233" s="4"/>
      <c r="U233" s="4"/>
      <c r="V233" s="4"/>
      <c r="W233" s="4"/>
      <c r="X233" s="4"/>
      <c r="Y233" s="4"/>
      <c r="Z233" s="4"/>
      <c r="AA233" s="4"/>
      <c r="AB233" s="4"/>
      <c r="AC233" s="132"/>
      <c r="AD233" s="132"/>
      <c r="AE233" s="132"/>
      <c r="AF233" s="132"/>
      <c r="AG233" s="4"/>
      <c r="AH233" s="4"/>
      <c r="AI233" s="4"/>
      <c r="AJ233" s="4"/>
      <c r="AK233" s="4"/>
      <c r="AL233" s="4"/>
      <c r="AM233" s="4"/>
      <c r="AN233" s="4"/>
      <c r="AO233" s="4"/>
      <c r="AP233" s="4"/>
      <c r="AQ233" s="4"/>
      <c r="AR233" s="4"/>
      <c r="AS233" s="4"/>
      <c r="AT233" s="4"/>
      <c r="AU233" s="4"/>
      <c r="AV233" s="161"/>
      <c r="AW233" s="5"/>
      <c r="AX233" s="4"/>
      <c r="AY233" s="5"/>
      <c r="AZ233" s="5"/>
      <c r="BA233" s="5"/>
      <c r="BB233" s="5"/>
      <c r="BC233" s="134"/>
      <c r="BD233" s="134"/>
      <c r="BE233" s="162"/>
      <c r="BF233" s="5"/>
      <c r="BG233" s="5"/>
      <c r="BH233" s="5"/>
      <c r="BI233" s="5"/>
      <c r="BJ233" s="5"/>
      <c r="BK233" s="5"/>
      <c r="BL233" s="4"/>
    </row>
    <row r="234" spans="1:64" ht="12" customHeight="1">
      <c r="A234" s="164"/>
      <c r="B234" s="164"/>
      <c r="C234" s="164"/>
      <c r="D234" s="164"/>
      <c r="E234" s="164"/>
      <c r="F234" s="164"/>
      <c r="G234" s="164"/>
      <c r="H234" s="164"/>
      <c r="I234" s="164"/>
      <c r="J234" s="4"/>
      <c r="K234" s="4"/>
      <c r="L234" s="4"/>
      <c r="M234" s="4"/>
      <c r="N234" s="4"/>
      <c r="O234" s="4"/>
      <c r="P234" s="4"/>
      <c r="Q234" s="4"/>
      <c r="R234" s="4"/>
      <c r="S234" s="4"/>
      <c r="T234" s="4"/>
      <c r="U234" s="4"/>
      <c r="V234" s="4"/>
      <c r="W234" s="4"/>
      <c r="X234" s="4"/>
      <c r="Y234" s="4"/>
      <c r="Z234" s="4"/>
      <c r="AA234" s="4"/>
      <c r="AB234" s="4"/>
      <c r="AC234" s="132"/>
      <c r="AD234" s="132"/>
      <c r="AE234" s="132"/>
      <c r="AF234" s="132"/>
      <c r="AG234" s="4"/>
      <c r="AH234" s="4"/>
      <c r="AI234" s="4"/>
      <c r="AJ234" s="4"/>
      <c r="AK234" s="4"/>
      <c r="AL234" s="4"/>
      <c r="AM234" s="4"/>
      <c r="AN234" s="4"/>
      <c r="AO234" s="4"/>
      <c r="AP234" s="4"/>
      <c r="AQ234" s="4"/>
      <c r="AR234" s="4"/>
      <c r="AS234" s="4"/>
      <c r="AT234" s="4"/>
      <c r="AU234" s="4"/>
      <c r="AV234" s="161"/>
      <c r="AW234" s="5"/>
      <c r="AX234" s="4"/>
      <c r="AY234" s="5"/>
      <c r="AZ234" s="5"/>
      <c r="BA234" s="5"/>
      <c r="BB234" s="5"/>
      <c r="BC234" s="134"/>
      <c r="BD234" s="134"/>
      <c r="BE234" s="162"/>
      <c r="BF234" s="5"/>
      <c r="BG234" s="5"/>
      <c r="BH234" s="5"/>
      <c r="BI234" s="5"/>
      <c r="BJ234" s="5"/>
      <c r="BK234" s="5"/>
      <c r="BL234" s="4"/>
    </row>
    <row r="235" spans="1:64" ht="12" customHeight="1">
      <c r="A235" s="164"/>
      <c r="B235" s="164"/>
      <c r="C235" s="164"/>
      <c r="D235" s="164"/>
      <c r="E235" s="164"/>
      <c r="F235" s="164"/>
      <c r="G235" s="164"/>
      <c r="H235" s="164"/>
      <c r="I235" s="164"/>
      <c r="J235" s="4"/>
      <c r="K235" s="4"/>
      <c r="L235" s="4"/>
      <c r="M235" s="4"/>
      <c r="N235" s="4"/>
      <c r="O235" s="4"/>
      <c r="P235" s="4"/>
      <c r="Q235" s="4"/>
      <c r="R235" s="4"/>
      <c r="S235" s="4"/>
      <c r="T235" s="4"/>
      <c r="U235" s="4"/>
      <c r="V235" s="4"/>
      <c r="W235" s="4"/>
      <c r="X235" s="4"/>
      <c r="Y235" s="4"/>
      <c r="Z235" s="4"/>
      <c r="AA235" s="4"/>
      <c r="AB235" s="4"/>
      <c r="AC235" s="132"/>
      <c r="AD235" s="132"/>
      <c r="AE235" s="132"/>
      <c r="AF235" s="132"/>
      <c r="AG235" s="4"/>
      <c r="AH235" s="4"/>
      <c r="AI235" s="4"/>
      <c r="AJ235" s="4"/>
      <c r="AK235" s="4"/>
      <c r="AL235" s="4"/>
      <c r="AM235" s="4"/>
      <c r="AN235" s="4"/>
      <c r="AO235" s="4"/>
      <c r="AP235" s="4"/>
      <c r="AQ235" s="4"/>
      <c r="AR235" s="4"/>
      <c r="AS235" s="4"/>
      <c r="AT235" s="4"/>
      <c r="AU235" s="4"/>
      <c r="AV235" s="161"/>
      <c r="AW235" s="5"/>
      <c r="AX235" s="4"/>
      <c r="AY235" s="5"/>
      <c r="AZ235" s="5"/>
      <c r="BA235" s="5"/>
      <c r="BB235" s="5"/>
      <c r="BC235" s="134"/>
      <c r="BD235" s="134"/>
      <c r="BE235" s="162"/>
      <c r="BF235" s="5"/>
      <c r="BG235" s="5"/>
      <c r="BH235" s="5"/>
      <c r="BI235" s="5"/>
      <c r="BJ235" s="5"/>
      <c r="BK235" s="5"/>
      <c r="BL235" s="4"/>
    </row>
    <row r="236" spans="1:64" ht="12" customHeight="1">
      <c r="A236" s="164"/>
      <c r="B236" s="164"/>
      <c r="C236" s="164"/>
      <c r="D236" s="164"/>
      <c r="E236" s="164"/>
      <c r="F236" s="164"/>
      <c r="G236" s="164"/>
      <c r="H236" s="164"/>
      <c r="I236" s="164"/>
      <c r="J236" s="4"/>
      <c r="K236" s="4"/>
      <c r="L236" s="4"/>
      <c r="M236" s="4"/>
      <c r="N236" s="4"/>
      <c r="O236" s="4"/>
      <c r="P236" s="4"/>
      <c r="Q236" s="4"/>
      <c r="R236" s="4"/>
      <c r="S236" s="4"/>
      <c r="T236" s="4"/>
      <c r="U236" s="4"/>
      <c r="V236" s="4"/>
      <c r="W236" s="4"/>
      <c r="X236" s="4"/>
      <c r="Y236" s="4"/>
      <c r="Z236" s="4"/>
      <c r="AA236" s="4"/>
      <c r="AB236" s="4"/>
      <c r="AC236" s="132"/>
      <c r="AD236" s="132"/>
      <c r="AE236" s="132"/>
      <c r="AF236" s="132"/>
      <c r="AG236" s="4"/>
      <c r="AH236" s="4"/>
      <c r="AI236" s="4"/>
      <c r="AJ236" s="4"/>
      <c r="AK236" s="4"/>
      <c r="AL236" s="4"/>
      <c r="AM236" s="4"/>
      <c r="AN236" s="4"/>
      <c r="AO236" s="4"/>
      <c r="AP236" s="4"/>
      <c r="AQ236" s="4"/>
      <c r="AR236" s="4"/>
      <c r="AS236" s="4"/>
      <c r="AT236" s="4"/>
      <c r="AU236" s="4"/>
      <c r="AV236" s="161"/>
      <c r="AW236" s="5"/>
      <c r="AX236" s="4"/>
      <c r="AY236" s="5"/>
      <c r="AZ236" s="5"/>
      <c r="BA236" s="5"/>
      <c r="BB236" s="5"/>
      <c r="BC236" s="134"/>
      <c r="BD236" s="134"/>
      <c r="BE236" s="162"/>
      <c r="BF236" s="5"/>
      <c r="BG236" s="5"/>
      <c r="BH236" s="5"/>
      <c r="BI236" s="5"/>
      <c r="BJ236" s="5"/>
      <c r="BK236" s="5"/>
      <c r="BL236" s="4"/>
    </row>
    <row r="237" spans="1:64" ht="12" customHeight="1">
      <c r="A237" s="164"/>
      <c r="B237" s="164"/>
      <c r="C237" s="164"/>
      <c r="D237" s="164"/>
      <c r="E237" s="164"/>
      <c r="F237" s="164"/>
      <c r="G237" s="164"/>
      <c r="H237" s="164"/>
      <c r="I237" s="164"/>
      <c r="J237" s="4"/>
      <c r="K237" s="4"/>
      <c r="L237" s="4"/>
      <c r="M237" s="4"/>
      <c r="N237" s="4"/>
      <c r="O237" s="4"/>
      <c r="P237" s="4"/>
      <c r="Q237" s="4"/>
      <c r="R237" s="4"/>
      <c r="S237" s="4"/>
      <c r="T237" s="4"/>
      <c r="U237" s="4"/>
      <c r="V237" s="4"/>
      <c r="W237" s="4"/>
      <c r="X237" s="4"/>
      <c r="Y237" s="4"/>
      <c r="Z237" s="4"/>
      <c r="AA237" s="4"/>
      <c r="AB237" s="4"/>
      <c r="AC237" s="132"/>
      <c r="AD237" s="132"/>
      <c r="AE237" s="132"/>
      <c r="AF237" s="132"/>
      <c r="AG237" s="4"/>
      <c r="AH237" s="4"/>
      <c r="AI237" s="4"/>
      <c r="AJ237" s="4"/>
      <c r="AK237" s="4"/>
      <c r="AL237" s="4"/>
      <c r="AM237" s="4"/>
      <c r="AN237" s="4"/>
      <c r="AO237" s="4"/>
      <c r="AP237" s="4"/>
      <c r="AQ237" s="4"/>
      <c r="AR237" s="4"/>
      <c r="AS237" s="4"/>
      <c r="AT237" s="4"/>
      <c r="AU237" s="4"/>
      <c r="AV237" s="161"/>
      <c r="AW237" s="5"/>
      <c r="AX237" s="4"/>
      <c r="AY237" s="5"/>
      <c r="AZ237" s="5"/>
      <c r="BA237" s="5"/>
      <c r="BB237" s="5"/>
      <c r="BC237" s="134"/>
      <c r="BD237" s="134"/>
      <c r="BE237" s="162"/>
      <c r="BF237" s="5"/>
      <c r="BG237" s="5"/>
      <c r="BH237" s="5"/>
      <c r="BI237" s="5"/>
      <c r="BJ237" s="5"/>
      <c r="BK237" s="5"/>
      <c r="BL237" s="4"/>
    </row>
    <row r="238" spans="1:64" ht="12" customHeight="1">
      <c r="A238" s="164"/>
      <c r="B238" s="164"/>
      <c r="C238" s="164"/>
      <c r="D238" s="164"/>
      <c r="E238" s="164"/>
      <c r="F238" s="164"/>
      <c r="G238" s="164"/>
      <c r="H238" s="164"/>
      <c r="I238" s="164"/>
      <c r="J238" s="4"/>
      <c r="K238" s="4"/>
      <c r="L238" s="4"/>
      <c r="M238" s="4"/>
      <c r="N238" s="4"/>
      <c r="O238" s="4"/>
      <c r="P238" s="4"/>
      <c r="Q238" s="4"/>
      <c r="R238" s="4"/>
      <c r="S238" s="4"/>
      <c r="T238" s="4"/>
      <c r="U238" s="4"/>
      <c r="V238" s="4"/>
      <c r="W238" s="4"/>
      <c r="X238" s="4"/>
      <c r="Y238" s="4"/>
      <c r="Z238" s="4"/>
      <c r="AA238" s="4"/>
      <c r="AB238" s="4"/>
      <c r="AC238" s="132"/>
      <c r="AD238" s="132"/>
      <c r="AE238" s="132"/>
      <c r="AF238" s="132"/>
      <c r="AG238" s="4"/>
      <c r="AH238" s="4"/>
      <c r="AI238" s="4"/>
      <c r="AJ238" s="4"/>
      <c r="AK238" s="4"/>
      <c r="AL238" s="4"/>
      <c r="AM238" s="4"/>
      <c r="AN238" s="4"/>
      <c r="AO238" s="4"/>
      <c r="AP238" s="4"/>
      <c r="AQ238" s="4"/>
      <c r="AR238" s="4"/>
      <c r="AS238" s="4"/>
      <c r="AT238" s="4"/>
      <c r="AU238" s="4"/>
      <c r="AV238" s="161"/>
      <c r="AW238" s="5"/>
      <c r="AX238" s="4"/>
      <c r="AY238" s="5"/>
      <c r="AZ238" s="5"/>
      <c r="BA238" s="5"/>
      <c r="BB238" s="5"/>
      <c r="BC238" s="134"/>
      <c r="BD238" s="134"/>
      <c r="BE238" s="162"/>
      <c r="BF238" s="5"/>
      <c r="BG238" s="5"/>
      <c r="BH238" s="5"/>
      <c r="BI238" s="5"/>
      <c r="BJ238" s="5"/>
      <c r="BK238" s="5"/>
      <c r="BL238" s="4"/>
    </row>
    <row r="239" spans="1:64" ht="12" customHeight="1">
      <c r="A239" s="164"/>
      <c r="B239" s="164"/>
      <c r="C239" s="164"/>
      <c r="D239" s="164"/>
      <c r="E239" s="164"/>
      <c r="F239" s="164"/>
      <c r="G239" s="164"/>
      <c r="H239" s="164"/>
      <c r="I239" s="164"/>
      <c r="J239" s="4"/>
      <c r="K239" s="4"/>
      <c r="L239" s="4"/>
      <c r="M239" s="4"/>
      <c r="N239" s="4"/>
      <c r="O239" s="4"/>
      <c r="P239" s="4"/>
      <c r="Q239" s="4"/>
      <c r="R239" s="4"/>
      <c r="S239" s="4"/>
      <c r="T239" s="4"/>
      <c r="U239" s="4"/>
      <c r="V239" s="4"/>
      <c r="W239" s="4"/>
      <c r="X239" s="4"/>
      <c r="Y239" s="4"/>
      <c r="Z239" s="4"/>
      <c r="AA239" s="4"/>
      <c r="AB239" s="4"/>
      <c r="AC239" s="132"/>
      <c r="AD239" s="132"/>
      <c r="AE239" s="132"/>
      <c r="AF239" s="132"/>
      <c r="AG239" s="4"/>
      <c r="AH239" s="4"/>
      <c r="AI239" s="4"/>
      <c r="AJ239" s="4"/>
      <c r="AK239" s="4"/>
      <c r="AL239" s="4"/>
      <c r="AM239" s="4"/>
      <c r="AN239" s="4"/>
      <c r="AO239" s="4"/>
      <c r="AP239" s="4"/>
      <c r="AQ239" s="4"/>
      <c r="AR239" s="4"/>
      <c r="AS239" s="4"/>
      <c r="AT239" s="4"/>
      <c r="AU239" s="4"/>
      <c r="AV239" s="161"/>
      <c r="AW239" s="5"/>
      <c r="AX239" s="4"/>
      <c r="AY239" s="5"/>
      <c r="AZ239" s="5"/>
      <c r="BA239" s="5"/>
      <c r="BB239" s="5"/>
      <c r="BC239" s="134"/>
      <c r="BD239" s="134"/>
      <c r="BE239" s="162"/>
      <c r="BF239" s="5"/>
      <c r="BG239" s="5"/>
      <c r="BH239" s="5"/>
      <c r="BI239" s="5"/>
      <c r="BJ239" s="5"/>
      <c r="BK239" s="5"/>
      <c r="BL239" s="4"/>
    </row>
    <row r="240" spans="1:64" ht="12" customHeight="1">
      <c r="A240" s="164"/>
      <c r="B240" s="164"/>
      <c r="C240" s="164"/>
      <c r="D240" s="164"/>
      <c r="E240" s="164"/>
      <c r="F240" s="164"/>
      <c r="G240" s="164"/>
      <c r="H240" s="164"/>
      <c r="I240" s="164"/>
      <c r="J240" s="4"/>
      <c r="K240" s="4"/>
      <c r="L240" s="4"/>
      <c r="M240" s="4"/>
      <c r="N240" s="4"/>
      <c r="O240" s="4"/>
      <c r="P240" s="4"/>
      <c r="Q240" s="4"/>
      <c r="R240" s="4"/>
      <c r="S240" s="4"/>
      <c r="T240" s="4"/>
      <c r="U240" s="4"/>
      <c r="V240" s="4"/>
      <c r="W240" s="4"/>
      <c r="X240" s="4"/>
      <c r="Y240" s="4"/>
      <c r="Z240" s="4"/>
      <c r="AA240" s="4"/>
      <c r="AB240" s="4"/>
      <c r="AC240" s="132"/>
      <c r="AD240" s="132"/>
      <c r="AE240" s="132"/>
      <c r="AF240" s="132"/>
      <c r="AG240" s="4"/>
      <c r="AH240" s="4"/>
      <c r="AI240" s="4"/>
      <c r="AJ240" s="4"/>
      <c r="AK240" s="4"/>
      <c r="AL240" s="4"/>
      <c r="AM240" s="4"/>
      <c r="AN240" s="4"/>
      <c r="AO240" s="4"/>
      <c r="AP240" s="4"/>
      <c r="AQ240" s="4"/>
      <c r="AR240" s="4"/>
      <c r="AS240" s="4"/>
      <c r="AT240" s="4"/>
      <c r="AU240" s="4"/>
      <c r="AV240" s="161"/>
      <c r="AW240" s="5"/>
      <c r="AX240" s="4"/>
      <c r="AY240" s="5"/>
      <c r="AZ240" s="5"/>
      <c r="BA240" s="5"/>
      <c r="BB240" s="5"/>
      <c r="BC240" s="134"/>
      <c r="BD240" s="134"/>
      <c r="BE240" s="162"/>
      <c r="BF240" s="5"/>
      <c r="BG240" s="5"/>
      <c r="BH240" s="5"/>
      <c r="BI240" s="5"/>
      <c r="BJ240" s="5"/>
      <c r="BK240" s="5"/>
      <c r="BL240" s="4"/>
    </row>
    <row r="241" spans="1:64" ht="12" customHeight="1">
      <c r="A241" s="164"/>
      <c r="B241" s="164"/>
      <c r="C241" s="164"/>
      <c r="D241" s="164"/>
      <c r="E241" s="164"/>
      <c r="F241" s="164"/>
      <c r="G241" s="164"/>
      <c r="H241" s="164"/>
      <c r="I241" s="164"/>
      <c r="J241" s="4"/>
      <c r="K241" s="4"/>
      <c r="L241" s="4"/>
      <c r="M241" s="4"/>
      <c r="N241" s="4"/>
      <c r="O241" s="4"/>
      <c r="P241" s="4"/>
      <c r="Q241" s="4"/>
      <c r="R241" s="4"/>
      <c r="S241" s="4"/>
      <c r="T241" s="4"/>
      <c r="U241" s="4"/>
      <c r="V241" s="4"/>
      <c r="W241" s="4"/>
      <c r="X241" s="4"/>
      <c r="Y241" s="4"/>
      <c r="Z241" s="4"/>
      <c r="AA241" s="4"/>
      <c r="AB241" s="4"/>
      <c r="AC241" s="132"/>
      <c r="AD241" s="132"/>
      <c r="AE241" s="132"/>
      <c r="AF241" s="132"/>
      <c r="AG241" s="4"/>
      <c r="AH241" s="4"/>
      <c r="AI241" s="4"/>
      <c r="AJ241" s="4"/>
      <c r="AK241" s="4"/>
      <c r="AL241" s="4"/>
      <c r="AM241" s="4"/>
      <c r="AN241" s="4"/>
      <c r="AO241" s="4"/>
      <c r="AP241" s="4"/>
      <c r="AQ241" s="4"/>
      <c r="AR241" s="4"/>
      <c r="AS241" s="4"/>
      <c r="AT241" s="4"/>
      <c r="AU241" s="4"/>
      <c r="AV241" s="161"/>
      <c r="AW241" s="5"/>
      <c r="AX241" s="4"/>
      <c r="AY241" s="5"/>
      <c r="AZ241" s="5"/>
      <c r="BA241" s="5"/>
      <c r="BB241" s="5"/>
      <c r="BC241" s="134"/>
      <c r="BD241" s="134"/>
      <c r="BE241" s="162"/>
      <c r="BF241" s="5"/>
      <c r="BG241" s="5"/>
      <c r="BH241" s="5"/>
      <c r="BI241" s="5"/>
      <c r="BJ241" s="5"/>
      <c r="BK241" s="5"/>
      <c r="BL241" s="4"/>
    </row>
    <row r="242" spans="1:64" ht="12" customHeight="1">
      <c r="A242" s="164"/>
      <c r="B242" s="164"/>
      <c r="C242" s="164"/>
      <c r="D242" s="164"/>
      <c r="E242" s="164"/>
      <c r="F242" s="164"/>
      <c r="G242" s="164"/>
      <c r="H242" s="164"/>
      <c r="I242" s="164"/>
      <c r="J242" s="4"/>
      <c r="K242" s="4"/>
      <c r="L242" s="4"/>
      <c r="M242" s="4"/>
      <c r="N242" s="4"/>
      <c r="O242" s="4"/>
      <c r="P242" s="4"/>
      <c r="Q242" s="4"/>
      <c r="R242" s="4"/>
      <c r="S242" s="4"/>
      <c r="T242" s="4"/>
      <c r="U242" s="4"/>
      <c r="V242" s="4"/>
      <c r="W242" s="4"/>
      <c r="X242" s="4"/>
      <c r="Y242" s="4"/>
      <c r="Z242" s="4"/>
      <c r="AA242" s="4"/>
      <c r="AB242" s="4"/>
      <c r="AC242" s="132"/>
      <c r="AD242" s="132"/>
      <c r="AE242" s="132"/>
      <c r="AF242" s="132"/>
      <c r="AG242" s="4"/>
      <c r="AH242" s="4"/>
      <c r="AI242" s="4"/>
      <c r="AJ242" s="4"/>
      <c r="AK242" s="4"/>
      <c r="AL242" s="4"/>
      <c r="AM242" s="4"/>
      <c r="AN242" s="4"/>
      <c r="AO242" s="4"/>
      <c r="AP242" s="4"/>
      <c r="AQ242" s="4"/>
      <c r="AR242" s="4"/>
      <c r="AS242" s="4"/>
      <c r="AT242" s="4"/>
      <c r="AU242" s="4"/>
      <c r="AV242" s="161"/>
      <c r="AW242" s="5"/>
      <c r="AX242" s="4"/>
      <c r="AY242" s="5"/>
      <c r="AZ242" s="5"/>
      <c r="BA242" s="5"/>
      <c r="BB242" s="5"/>
      <c r="BC242" s="134"/>
      <c r="BD242" s="134"/>
      <c r="BE242" s="162"/>
      <c r="BF242" s="5"/>
      <c r="BG242" s="5"/>
      <c r="BH242" s="5"/>
      <c r="BI242" s="5"/>
      <c r="BJ242" s="5"/>
      <c r="BK242" s="5"/>
      <c r="BL242" s="4"/>
    </row>
    <row r="243" spans="1:64" ht="12" customHeight="1">
      <c r="A243" s="164"/>
      <c r="B243" s="164"/>
      <c r="C243" s="164"/>
      <c r="D243" s="164"/>
      <c r="E243" s="164"/>
      <c r="F243" s="164"/>
      <c r="G243" s="164"/>
      <c r="H243" s="164"/>
      <c r="I243" s="164"/>
      <c r="J243" s="4"/>
      <c r="K243" s="4"/>
      <c r="L243" s="4"/>
      <c r="M243" s="4"/>
      <c r="N243" s="4"/>
      <c r="O243" s="4"/>
      <c r="P243" s="4"/>
      <c r="Q243" s="4"/>
      <c r="R243" s="4"/>
      <c r="S243" s="4"/>
      <c r="T243" s="4"/>
      <c r="U243" s="4"/>
      <c r="V243" s="4"/>
      <c r="W243" s="4"/>
      <c r="X243" s="4"/>
      <c r="Y243" s="4"/>
      <c r="Z243" s="4"/>
      <c r="AA243" s="4"/>
      <c r="AB243" s="4"/>
      <c r="AC243" s="132"/>
      <c r="AD243" s="132"/>
      <c r="AE243" s="132"/>
      <c r="AF243" s="132"/>
      <c r="AG243" s="4"/>
      <c r="AH243" s="4"/>
      <c r="AI243" s="4"/>
      <c r="AJ243" s="4"/>
      <c r="AK243" s="4"/>
      <c r="AL243" s="4"/>
      <c r="AM243" s="4"/>
      <c r="AN243" s="4"/>
      <c r="AO243" s="4"/>
      <c r="AP243" s="4"/>
      <c r="AQ243" s="4"/>
      <c r="AR243" s="4"/>
      <c r="AS243" s="4"/>
      <c r="AT243" s="4"/>
      <c r="AU243" s="4"/>
      <c r="AV243" s="161"/>
      <c r="AW243" s="5"/>
      <c r="AX243" s="4"/>
      <c r="AY243" s="5"/>
      <c r="AZ243" s="5"/>
      <c r="BA243" s="5"/>
      <c r="BB243" s="5"/>
      <c r="BC243" s="134"/>
      <c r="BD243" s="134"/>
      <c r="BE243" s="162"/>
      <c r="BF243" s="5"/>
      <c r="BG243" s="5"/>
      <c r="BH243" s="5"/>
      <c r="BI243" s="5"/>
      <c r="BJ243" s="5"/>
      <c r="BK243" s="5"/>
      <c r="BL243" s="4"/>
    </row>
    <row r="244" spans="1:64" ht="12" customHeight="1">
      <c r="A244" s="164"/>
      <c r="B244" s="164"/>
      <c r="C244" s="164"/>
      <c r="D244" s="164"/>
      <c r="E244" s="164"/>
      <c r="F244" s="164"/>
      <c r="G244" s="164"/>
      <c r="H244" s="164"/>
      <c r="I244" s="164"/>
      <c r="J244" s="4"/>
      <c r="K244" s="4"/>
      <c r="L244" s="4"/>
      <c r="M244" s="4"/>
      <c r="N244" s="4"/>
      <c r="O244" s="4"/>
      <c r="P244" s="4"/>
      <c r="Q244" s="4"/>
      <c r="R244" s="4"/>
      <c r="S244" s="4"/>
      <c r="T244" s="4"/>
      <c r="U244" s="4"/>
      <c r="V244" s="4"/>
      <c r="W244" s="4"/>
      <c r="X244" s="4"/>
      <c r="Y244" s="4"/>
      <c r="Z244" s="4"/>
      <c r="AA244" s="4"/>
      <c r="AB244" s="4"/>
      <c r="AC244" s="132"/>
      <c r="AD244" s="132"/>
      <c r="AE244" s="132"/>
      <c r="AF244" s="132"/>
      <c r="AG244" s="4"/>
      <c r="AH244" s="4"/>
      <c r="AI244" s="4"/>
      <c r="AJ244" s="4"/>
      <c r="AK244" s="4"/>
      <c r="AL244" s="4"/>
      <c r="AM244" s="4"/>
      <c r="AN244" s="4"/>
      <c r="AO244" s="4"/>
      <c r="AP244" s="4"/>
      <c r="AQ244" s="4"/>
      <c r="AR244" s="4"/>
      <c r="AS244" s="4"/>
      <c r="AT244" s="4"/>
      <c r="AU244" s="4"/>
      <c r="AV244" s="161"/>
      <c r="AW244" s="5"/>
      <c r="AX244" s="4"/>
      <c r="AY244" s="5"/>
      <c r="AZ244" s="5"/>
      <c r="BA244" s="5"/>
      <c r="BB244" s="5"/>
      <c r="BC244" s="134"/>
      <c r="BD244" s="134"/>
      <c r="BE244" s="162"/>
      <c r="BF244" s="5"/>
      <c r="BG244" s="5"/>
      <c r="BH244" s="5"/>
      <c r="BI244" s="5"/>
      <c r="BJ244" s="5"/>
      <c r="BK244" s="5"/>
      <c r="BL244" s="4"/>
    </row>
    <row r="245" spans="1:64" ht="12" customHeight="1">
      <c r="A245" s="164"/>
      <c r="B245" s="164"/>
      <c r="C245" s="164"/>
      <c r="D245" s="164"/>
      <c r="E245" s="164"/>
      <c r="F245" s="164"/>
      <c r="G245" s="164"/>
      <c r="H245" s="164"/>
      <c r="I245" s="164"/>
      <c r="J245" s="4"/>
      <c r="K245" s="4"/>
      <c r="L245" s="4"/>
      <c r="M245" s="4"/>
      <c r="N245" s="4"/>
      <c r="O245" s="4"/>
      <c r="P245" s="4"/>
      <c r="Q245" s="4"/>
      <c r="R245" s="4"/>
      <c r="S245" s="4"/>
      <c r="T245" s="4"/>
      <c r="U245" s="4"/>
      <c r="V245" s="4"/>
      <c r="W245" s="4"/>
      <c r="X245" s="4"/>
      <c r="Y245" s="4"/>
      <c r="Z245" s="4"/>
      <c r="AA245" s="4"/>
      <c r="AB245" s="4"/>
      <c r="AC245" s="132"/>
      <c r="AD245" s="132"/>
      <c r="AE245" s="132"/>
      <c r="AF245" s="132"/>
      <c r="AG245" s="4"/>
      <c r="AH245" s="4"/>
      <c r="AI245" s="4"/>
      <c r="AJ245" s="4"/>
      <c r="AK245" s="4"/>
      <c r="AL245" s="4"/>
      <c r="AM245" s="4"/>
      <c r="AN245" s="4"/>
      <c r="AO245" s="4"/>
      <c r="AP245" s="4"/>
      <c r="AQ245" s="4"/>
      <c r="AR245" s="4"/>
      <c r="AS245" s="4"/>
      <c r="AT245" s="4"/>
      <c r="AU245" s="4"/>
      <c r="AV245" s="161"/>
      <c r="AW245" s="5"/>
      <c r="AX245" s="4"/>
      <c r="AY245" s="5"/>
      <c r="AZ245" s="5"/>
      <c r="BA245" s="5"/>
      <c r="BB245" s="5"/>
      <c r="BC245" s="134"/>
      <c r="BD245" s="134"/>
      <c r="BE245" s="162"/>
      <c r="BF245" s="5"/>
      <c r="BG245" s="5"/>
      <c r="BH245" s="5"/>
      <c r="BI245" s="5"/>
      <c r="BJ245" s="5"/>
      <c r="BK245" s="5"/>
      <c r="BL245" s="4"/>
    </row>
    <row r="246" spans="1:64" ht="12" customHeight="1">
      <c r="A246" s="164"/>
      <c r="B246" s="164"/>
      <c r="C246" s="164"/>
      <c r="D246" s="164"/>
      <c r="E246" s="164"/>
      <c r="F246" s="164"/>
      <c r="G246" s="164"/>
      <c r="H246" s="164"/>
      <c r="I246" s="164"/>
      <c r="J246" s="4"/>
      <c r="K246" s="4"/>
      <c r="L246" s="4"/>
      <c r="M246" s="4"/>
      <c r="N246" s="4"/>
      <c r="O246" s="4"/>
      <c r="P246" s="4"/>
      <c r="Q246" s="4"/>
      <c r="R246" s="4"/>
      <c r="S246" s="4"/>
      <c r="T246" s="4"/>
      <c r="U246" s="4"/>
      <c r="V246" s="4"/>
      <c r="W246" s="4"/>
      <c r="X246" s="4"/>
      <c r="Y246" s="4"/>
      <c r="Z246" s="4"/>
      <c r="AA246" s="4"/>
      <c r="AB246" s="4"/>
      <c r="AC246" s="132"/>
      <c r="AD246" s="132"/>
      <c r="AE246" s="132"/>
      <c r="AF246" s="132"/>
      <c r="AG246" s="4"/>
      <c r="AH246" s="4"/>
      <c r="AI246" s="4"/>
      <c r="AJ246" s="4"/>
      <c r="AK246" s="4"/>
      <c r="AL246" s="4"/>
      <c r="AM246" s="4"/>
      <c r="AN246" s="4"/>
      <c r="AO246" s="4"/>
      <c r="AP246" s="4"/>
      <c r="AQ246" s="4"/>
      <c r="AR246" s="4"/>
      <c r="AS246" s="4"/>
      <c r="AT246" s="4"/>
      <c r="AU246" s="4"/>
      <c r="AV246" s="161"/>
      <c r="AW246" s="5"/>
      <c r="AX246" s="4"/>
      <c r="AY246" s="5"/>
      <c r="AZ246" s="5"/>
      <c r="BA246" s="5"/>
      <c r="BB246" s="5"/>
      <c r="BC246" s="134"/>
      <c r="BD246" s="134"/>
      <c r="BE246" s="162"/>
      <c r="BF246" s="5"/>
      <c r="BG246" s="5"/>
      <c r="BH246" s="5"/>
      <c r="BI246" s="5"/>
      <c r="BJ246" s="5"/>
      <c r="BK246" s="5"/>
      <c r="BL246" s="4"/>
    </row>
    <row r="247" spans="1:64" ht="12" customHeight="1">
      <c r="A247" s="164"/>
      <c r="B247" s="164"/>
      <c r="C247" s="164"/>
      <c r="D247" s="164"/>
      <c r="E247" s="164"/>
      <c r="F247" s="164"/>
      <c r="G247" s="164"/>
      <c r="H247" s="164"/>
      <c r="I247" s="164"/>
      <c r="J247" s="4"/>
      <c r="K247" s="4"/>
      <c r="L247" s="4"/>
      <c r="M247" s="4"/>
      <c r="N247" s="4"/>
      <c r="O247" s="4"/>
      <c r="P247" s="4"/>
      <c r="Q247" s="4"/>
      <c r="R247" s="4"/>
      <c r="S247" s="4"/>
      <c r="T247" s="4"/>
      <c r="U247" s="4"/>
      <c r="V247" s="4"/>
      <c r="W247" s="4"/>
      <c r="X247" s="4"/>
      <c r="Y247" s="4"/>
      <c r="Z247" s="4"/>
      <c r="AA247" s="4"/>
      <c r="AB247" s="4"/>
      <c r="AC247" s="132"/>
      <c r="AD247" s="132"/>
      <c r="AE247" s="132"/>
      <c r="AF247" s="132"/>
      <c r="AG247" s="4"/>
      <c r="AH247" s="4"/>
      <c r="AI247" s="4"/>
      <c r="AJ247" s="4"/>
      <c r="AK247" s="4"/>
      <c r="AL247" s="4"/>
      <c r="AM247" s="4"/>
      <c r="AN247" s="4"/>
      <c r="AO247" s="4"/>
      <c r="AP247" s="4"/>
      <c r="AQ247" s="4"/>
      <c r="AR247" s="4"/>
      <c r="AS247" s="4"/>
      <c r="AT247" s="4"/>
      <c r="AU247" s="4"/>
      <c r="AV247" s="161"/>
      <c r="AW247" s="5"/>
      <c r="AX247" s="4"/>
      <c r="AY247" s="5"/>
      <c r="AZ247" s="5"/>
      <c r="BA247" s="5"/>
      <c r="BB247" s="5"/>
      <c r="BC247" s="134"/>
      <c r="BD247" s="134"/>
      <c r="BE247" s="162"/>
      <c r="BF247" s="5"/>
      <c r="BG247" s="5"/>
      <c r="BH247" s="5"/>
      <c r="BI247" s="5"/>
      <c r="BJ247" s="5"/>
      <c r="BK247" s="5"/>
      <c r="BL247" s="4"/>
    </row>
    <row r="248" spans="1:64" ht="12" customHeight="1">
      <c r="A248" s="164"/>
      <c r="B248" s="164"/>
      <c r="C248" s="164"/>
      <c r="D248" s="164"/>
      <c r="E248" s="164"/>
      <c r="F248" s="164"/>
      <c r="G248" s="164"/>
      <c r="H248" s="164"/>
      <c r="I248" s="164"/>
      <c r="J248" s="4"/>
      <c r="K248" s="4"/>
      <c r="L248" s="4"/>
      <c r="M248" s="4"/>
      <c r="N248" s="4"/>
      <c r="O248" s="4"/>
      <c r="P248" s="4"/>
      <c r="Q248" s="4"/>
      <c r="R248" s="4"/>
      <c r="S248" s="4"/>
      <c r="T248" s="4"/>
      <c r="U248" s="4"/>
      <c r="V248" s="4"/>
      <c r="W248" s="4"/>
      <c r="X248" s="4"/>
      <c r="Y248" s="4"/>
      <c r="Z248" s="4"/>
      <c r="AA248" s="4"/>
      <c r="AB248" s="4"/>
      <c r="AC248" s="132"/>
      <c r="AD248" s="132"/>
      <c r="AE248" s="132"/>
      <c r="AF248" s="132"/>
      <c r="AG248" s="4"/>
      <c r="AH248" s="4"/>
      <c r="AI248" s="4"/>
      <c r="AJ248" s="4"/>
      <c r="AK248" s="4"/>
      <c r="AL248" s="4"/>
      <c r="AM248" s="4"/>
      <c r="AN248" s="4"/>
      <c r="AO248" s="4"/>
      <c r="AP248" s="4"/>
      <c r="AQ248" s="4"/>
      <c r="AR248" s="4"/>
      <c r="AS248" s="4"/>
      <c r="AT248" s="4"/>
      <c r="AU248" s="4"/>
      <c r="AV248" s="161"/>
      <c r="AW248" s="5"/>
      <c r="AX248" s="4"/>
      <c r="AY248" s="5"/>
      <c r="AZ248" s="5"/>
      <c r="BA248" s="5"/>
      <c r="BB248" s="5"/>
      <c r="BC248" s="134"/>
      <c r="BD248" s="134"/>
      <c r="BE248" s="162"/>
      <c r="BF248" s="5"/>
      <c r="BG248" s="5"/>
      <c r="BH248" s="5"/>
      <c r="BI248" s="5"/>
      <c r="BJ248" s="5"/>
      <c r="BK248" s="5"/>
      <c r="BL248" s="4"/>
    </row>
    <row r="249" spans="1:64" ht="12" customHeight="1">
      <c r="A249" s="164"/>
      <c r="B249" s="164"/>
      <c r="C249" s="164"/>
      <c r="D249" s="164"/>
      <c r="E249" s="164"/>
      <c r="F249" s="164"/>
      <c r="G249" s="164"/>
      <c r="H249" s="164"/>
      <c r="I249" s="164"/>
      <c r="J249" s="4"/>
      <c r="K249" s="4"/>
      <c r="L249" s="4"/>
      <c r="M249" s="4"/>
      <c r="N249" s="4"/>
      <c r="O249" s="4"/>
      <c r="P249" s="4"/>
      <c r="Q249" s="4"/>
      <c r="R249" s="4"/>
      <c r="S249" s="4"/>
      <c r="T249" s="4"/>
      <c r="U249" s="4"/>
      <c r="V249" s="4"/>
      <c r="W249" s="4"/>
      <c r="X249" s="4"/>
      <c r="Y249" s="4"/>
      <c r="Z249" s="4"/>
      <c r="AA249" s="4"/>
      <c r="AB249" s="4"/>
      <c r="AC249" s="132"/>
      <c r="AD249" s="132"/>
      <c r="AE249" s="132"/>
      <c r="AF249" s="132"/>
      <c r="AG249" s="4"/>
      <c r="AH249" s="4"/>
      <c r="AI249" s="4"/>
      <c r="AJ249" s="4"/>
      <c r="AK249" s="4"/>
      <c r="AL249" s="4"/>
      <c r="AM249" s="4"/>
      <c r="AN249" s="4"/>
      <c r="AO249" s="4"/>
      <c r="AP249" s="4"/>
      <c r="AQ249" s="4"/>
      <c r="AR249" s="4"/>
      <c r="AS249" s="4"/>
      <c r="AT249" s="4"/>
      <c r="AU249" s="4"/>
      <c r="AV249" s="161"/>
      <c r="AW249" s="5"/>
      <c r="AX249" s="4"/>
      <c r="AY249" s="5"/>
      <c r="AZ249" s="5"/>
      <c r="BA249" s="5"/>
      <c r="BB249" s="5"/>
      <c r="BC249" s="134"/>
      <c r="BD249" s="134"/>
      <c r="BE249" s="162"/>
      <c r="BF249" s="5"/>
      <c r="BG249" s="5"/>
      <c r="BH249" s="5"/>
      <c r="BI249" s="5"/>
      <c r="BJ249" s="5"/>
      <c r="BK249" s="5"/>
      <c r="BL249" s="4"/>
    </row>
    <row r="250" spans="1:64" ht="12" customHeight="1">
      <c r="A250" s="164"/>
      <c r="B250" s="164"/>
      <c r="C250" s="164"/>
      <c r="D250" s="164"/>
      <c r="E250" s="164"/>
      <c r="F250" s="164"/>
      <c r="G250" s="164"/>
      <c r="H250" s="164"/>
      <c r="I250" s="164"/>
      <c r="J250" s="4"/>
      <c r="K250" s="4"/>
      <c r="L250" s="4"/>
      <c r="M250" s="4"/>
      <c r="N250" s="4"/>
      <c r="O250" s="4"/>
      <c r="P250" s="4"/>
      <c r="Q250" s="4"/>
      <c r="R250" s="4"/>
      <c r="S250" s="4"/>
      <c r="T250" s="4"/>
      <c r="U250" s="4"/>
      <c r="V250" s="4"/>
      <c r="W250" s="4"/>
      <c r="X250" s="4"/>
      <c r="Y250" s="4"/>
      <c r="Z250" s="4"/>
      <c r="AA250" s="4"/>
      <c r="AB250" s="4"/>
      <c r="AC250" s="132"/>
      <c r="AD250" s="132"/>
      <c r="AE250" s="132"/>
      <c r="AF250" s="132"/>
      <c r="AG250" s="4"/>
      <c r="AH250" s="4"/>
      <c r="AI250" s="4"/>
      <c r="AJ250" s="4"/>
      <c r="AK250" s="4"/>
      <c r="AL250" s="4"/>
      <c r="AM250" s="4"/>
      <c r="AN250" s="4"/>
      <c r="AO250" s="4"/>
      <c r="AP250" s="4"/>
      <c r="AQ250" s="4"/>
      <c r="AR250" s="4"/>
      <c r="AS250" s="4"/>
      <c r="AT250" s="4"/>
      <c r="AU250" s="4"/>
      <c r="AV250" s="161"/>
      <c r="AW250" s="5"/>
      <c r="AX250" s="4"/>
      <c r="AY250" s="5"/>
      <c r="AZ250" s="5"/>
      <c r="BA250" s="5"/>
      <c r="BB250" s="5"/>
      <c r="BC250" s="134"/>
      <c r="BD250" s="134"/>
      <c r="BE250" s="162"/>
      <c r="BF250" s="5"/>
      <c r="BG250" s="5"/>
      <c r="BH250" s="5"/>
      <c r="BI250" s="5"/>
      <c r="BJ250" s="5"/>
      <c r="BK250" s="5"/>
      <c r="BL250" s="4"/>
    </row>
    <row r="251" spans="1:64" ht="12" customHeight="1">
      <c r="A251" s="164"/>
      <c r="B251" s="164"/>
      <c r="C251" s="164"/>
      <c r="D251" s="164"/>
      <c r="E251" s="164"/>
      <c r="F251" s="164"/>
      <c r="G251" s="164"/>
      <c r="H251" s="164"/>
      <c r="I251" s="164"/>
      <c r="J251" s="4"/>
      <c r="K251" s="4"/>
      <c r="L251" s="4"/>
      <c r="M251" s="4"/>
      <c r="N251" s="4"/>
      <c r="O251" s="4"/>
      <c r="P251" s="4"/>
      <c r="Q251" s="4"/>
      <c r="R251" s="4"/>
      <c r="S251" s="4"/>
      <c r="T251" s="4"/>
      <c r="U251" s="4"/>
      <c r="V251" s="4"/>
      <c r="W251" s="4"/>
      <c r="X251" s="4"/>
      <c r="Y251" s="4"/>
      <c r="Z251" s="4"/>
      <c r="AA251" s="4"/>
      <c r="AB251" s="4"/>
      <c r="AC251" s="132"/>
      <c r="AD251" s="132"/>
      <c r="AE251" s="132"/>
      <c r="AF251" s="132"/>
      <c r="AG251" s="4"/>
      <c r="AH251" s="4"/>
      <c r="AI251" s="4"/>
      <c r="AJ251" s="4"/>
      <c r="AK251" s="4"/>
      <c r="AL251" s="4"/>
      <c r="AM251" s="4"/>
      <c r="AN251" s="4"/>
      <c r="AO251" s="4"/>
      <c r="AP251" s="4"/>
      <c r="AQ251" s="4"/>
      <c r="AR251" s="4"/>
      <c r="AS251" s="4"/>
      <c r="AT251" s="4"/>
      <c r="AU251" s="4"/>
      <c r="AV251" s="161"/>
      <c r="AW251" s="5"/>
      <c r="AX251" s="4"/>
      <c r="AY251" s="5"/>
      <c r="AZ251" s="5"/>
      <c r="BA251" s="5"/>
      <c r="BB251" s="5"/>
      <c r="BC251" s="134"/>
      <c r="BD251" s="134"/>
      <c r="BE251" s="162"/>
      <c r="BF251" s="5"/>
      <c r="BG251" s="5"/>
      <c r="BH251" s="5"/>
      <c r="BI251" s="5"/>
      <c r="BJ251" s="5"/>
      <c r="BK251" s="5"/>
      <c r="BL251" s="4"/>
    </row>
    <row r="252" spans="1:64" ht="12" customHeight="1">
      <c r="A252" s="164"/>
      <c r="B252" s="164"/>
      <c r="C252" s="164"/>
      <c r="D252" s="164"/>
      <c r="E252" s="164"/>
      <c r="F252" s="164"/>
      <c r="G252" s="164"/>
      <c r="H252" s="164"/>
      <c r="I252" s="164"/>
      <c r="J252" s="4"/>
      <c r="K252" s="4"/>
      <c r="L252" s="4"/>
      <c r="M252" s="4"/>
      <c r="N252" s="4"/>
      <c r="O252" s="4"/>
      <c r="P252" s="4"/>
      <c r="Q252" s="4"/>
      <c r="R252" s="4"/>
      <c r="S252" s="4"/>
      <c r="T252" s="4"/>
      <c r="U252" s="4"/>
      <c r="V252" s="4"/>
      <c r="W252" s="4"/>
      <c r="X252" s="4"/>
      <c r="Y252" s="4"/>
      <c r="Z252" s="4"/>
      <c r="AA252" s="4"/>
      <c r="AB252" s="4"/>
      <c r="AC252" s="132"/>
      <c r="AD252" s="132"/>
      <c r="AE252" s="132"/>
      <c r="AF252" s="132"/>
      <c r="AG252" s="4"/>
      <c r="AH252" s="4"/>
      <c r="AI252" s="4"/>
      <c r="AJ252" s="4"/>
      <c r="AK252" s="4"/>
      <c r="AL252" s="4"/>
      <c r="AM252" s="4"/>
      <c r="AN252" s="4"/>
      <c r="AO252" s="4"/>
      <c r="AP252" s="4"/>
      <c r="AQ252" s="4"/>
      <c r="AR252" s="4"/>
      <c r="AS252" s="4"/>
      <c r="AT252" s="4"/>
      <c r="AU252" s="4"/>
      <c r="AV252" s="161"/>
      <c r="AW252" s="5"/>
      <c r="AX252" s="4"/>
      <c r="AY252" s="5"/>
      <c r="AZ252" s="5"/>
      <c r="BA252" s="5"/>
      <c r="BB252" s="5"/>
      <c r="BC252" s="134"/>
      <c r="BD252" s="134"/>
      <c r="BE252" s="162"/>
      <c r="BF252" s="5"/>
      <c r="BG252" s="5"/>
      <c r="BH252" s="5"/>
      <c r="BI252" s="5"/>
      <c r="BJ252" s="5"/>
      <c r="BK252" s="5"/>
      <c r="BL252" s="4"/>
    </row>
    <row r="253" spans="1:64" ht="12" customHeight="1">
      <c r="A253" s="164"/>
      <c r="B253" s="164"/>
      <c r="C253" s="164"/>
      <c r="D253" s="164"/>
      <c r="E253" s="164"/>
      <c r="F253" s="164"/>
      <c r="G253" s="164"/>
      <c r="H253" s="164"/>
      <c r="I253" s="164"/>
      <c r="J253" s="4"/>
      <c r="K253" s="4"/>
      <c r="L253" s="4"/>
      <c r="M253" s="4"/>
      <c r="N253" s="4"/>
      <c r="O253" s="4"/>
      <c r="P253" s="4"/>
      <c r="Q253" s="4"/>
      <c r="R253" s="4"/>
      <c r="S253" s="4"/>
      <c r="T253" s="4"/>
      <c r="U253" s="4"/>
      <c r="V253" s="4"/>
      <c r="W253" s="4"/>
      <c r="X253" s="4"/>
      <c r="Y253" s="4"/>
      <c r="Z253" s="4"/>
      <c r="AA253" s="4"/>
      <c r="AB253" s="4"/>
      <c r="AC253" s="132"/>
      <c r="AD253" s="132"/>
      <c r="AE253" s="132"/>
      <c r="AF253" s="132"/>
      <c r="AG253" s="4"/>
      <c r="AH253" s="4"/>
      <c r="AI253" s="4"/>
      <c r="AJ253" s="4"/>
      <c r="AK253" s="4"/>
      <c r="AL253" s="4"/>
      <c r="AM253" s="4"/>
      <c r="AN253" s="4"/>
      <c r="AO253" s="4"/>
      <c r="AP253" s="4"/>
      <c r="AQ253" s="4"/>
      <c r="AR253" s="4"/>
      <c r="AS253" s="4"/>
      <c r="AT253" s="4"/>
      <c r="AU253" s="4"/>
      <c r="AV253" s="161"/>
      <c r="AW253" s="5"/>
      <c r="AX253" s="4"/>
      <c r="AY253" s="5"/>
      <c r="AZ253" s="5"/>
      <c r="BA253" s="5"/>
      <c r="BB253" s="5"/>
      <c r="BC253" s="134"/>
      <c r="BD253" s="134"/>
      <c r="BE253" s="162"/>
      <c r="BF253" s="5"/>
      <c r="BG253" s="5"/>
      <c r="BH253" s="5"/>
      <c r="BI253" s="5"/>
      <c r="BJ253" s="5"/>
      <c r="BK253" s="5"/>
      <c r="BL253" s="4"/>
    </row>
    <row r="254" spans="1:64" ht="12" customHeight="1">
      <c r="A254" s="164"/>
      <c r="B254" s="164"/>
      <c r="C254" s="164"/>
      <c r="D254" s="164"/>
      <c r="E254" s="164"/>
      <c r="F254" s="164"/>
      <c r="G254" s="164"/>
      <c r="H254" s="164"/>
      <c r="I254" s="164"/>
      <c r="J254" s="4"/>
      <c r="K254" s="4"/>
      <c r="L254" s="4"/>
      <c r="M254" s="4"/>
      <c r="N254" s="4"/>
      <c r="O254" s="4"/>
      <c r="P254" s="4"/>
      <c r="Q254" s="4"/>
      <c r="R254" s="4"/>
      <c r="S254" s="4"/>
      <c r="T254" s="4"/>
      <c r="U254" s="4"/>
      <c r="V254" s="4"/>
      <c r="W254" s="4"/>
      <c r="X254" s="4"/>
      <c r="Y254" s="4"/>
      <c r="Z254" s="4"/>
      <c r="AA254" s="4"/>
      <c r="AB254" s="4"/>
      <c r="AC254" s="132"/>
      <c r="AD254" s="132"/>
      <c r="AE254" s="132"/>
      <c r="AF254" s="132"/>
      <c r="AG254" s="4"/>
      <c r="AH254" s="4"/>
      <c r="AI254" s="4"/>
      <c r="AJ254" s="4"/>
      <c r="AK254" s="4"/>
      <c r="AL254" s="4"/>
      <c r="AM254" s="4"/>
      <c r="AN254" s="4"/>
      <c r="AO254" s="4"/>
      <c r="AP254" s="4"/>
      <c r="AQ254" s="4"/>
      <c r="AR254" s="4"/>
      <c r="AS254" s="4"/>
      <c r="AT254" s="4"/>
      <c r="AU254" s="4"/>
      <c r="AV254" s="161"/>
      <c r="AW254" s="5"/>
      <c r="AX254" s="4"/>
      <c r="AY254" s="5"/>
      <c r="AZ254" s="5"/>
      <c r="BA254" s="5"/>
      <c r="BB254" s="5"/>
      <c r="BC254" s="134"/>
      <c r="BD254" s="134"/>
      <c r="BE254" s="162"/>
      <c r="BF254" s="5"/>
      <c r="BG254" s="5"/>
      <c r="BH254" s="5"/>
      <c r="BI254" s="5"/>
      <c r="BJ254" s="5"/>
      <c r="BK254" s="5"/>
      <c r="BL254" s="4"/>
    </row>
    <row r="255" spans="1:64" ht="12" customHeight="1">
      <c r="A255" s="164"/>
      <c r="B255" s="164"/>
      <c r="C255" s="164"/>
      <c r="D255" s="164"/>
      <c r="E255" s="164"/>
      <c r="F255" s="164"/>
      <c r="G255" s="164"/>
      <c r="H255" s="164"/>
      <c r="I255" s="164"/>
      <c r="J255" s="4"/>
      <c r="K255" s="4"/>
      <c r="L255" s="4"/>
      <c r="M255" s="4"/>
      <c r="N255" s="4"/>
      <c r="O255" s="4"/>
      <c r="P255" s="4"/>
      <c r="Q255" s="4"/>
      <c r="R255" s="4"/>
      <c r="S255" s="4"/>
      <c r="T255" s="4"/>
      <c r="U255" s="4"/>
      <c r="V255" s="4"/>
      <c r="W255" s="4"/>
      <c r="X255" s="4"/>
      <c r="Y255" s="4"/>
      <c r="Z255" s="4"/>
      <c r="AA255" s="4"/>
      <c r="AB255" s="4"/>
      <c r="AC255" s="132"/>
      <c r="AD255" s="132"/>
      <c r="AE255" s="132"/>
      <c r="AF255" s="132"/>
      <c r="AG255" s="4"/>
      <c r="AH255" s="4"/>
      <c r="AI255" s="4"/>
      <c r="AJ255" s="4"/>
      <c r="AK255" s="4"/>
      <c r="AL255" s="4"/>
      <c r="AM255" s="4"/>
      <c r="AN255" s="4"/>
      <c r="AO255" s="4"/>
      <c r="AP255" s="4"/>
      <c r="AQ255" s="4"/>
      <c r="AR255" s="4"/>
      <c r="AS255" s="4"/>
      <c r="AT255" s="4"/>
      <c r="AU255" s="4"/>
      <c r="AV255" s="161"/>
      <c r="AW255" s="5"/>
      <c r="AX255" s="4"/>
      <c r="AY255" s="5"/>
      <c r="AZ255" s="5"/>
      <c r="BA255" s="5"/>
      <c r="BB255" s="5"/>
      <c r="BC255" s="134"/>
      <c r="BD255" s="134"/>
      <c r="BE255" s="162"/>
      <c r="BF255" s="5"/>
      <c r="BG255" s="5"/>
      <c r="BH255" s="5"/>
      <c r="BI255" s="5"/>
      <c r="BJ255" s="5"/>
      <c r="BK255" s="5"/>
      <c r="BL255" s="4"/>
    </row>
    <row r="256" spans="1:64" ht="12" customHeight="1">
      <c r="A256" s="164"/>
      <c r="B256" s="164"/>
      <c r="C256" s="164"/>
      <c r="D256" s="164"/>
      <c r="E256" s="164"/>
      <c r="F256" s="164"/>
      <c r="G256" s="164"/>
      <c r="H256" s="164"/>
      <c r="I256" s="164"/>
      <c r="J256" s="4"/>
      <c r="K256" s="4"/>
      <c r="L256" s="4"/>
      <c r="M256" s="4"/>
      <c r="N256" s="4"/>
      <c r="O256" s="4"/>
      <c r="P256" s="4"/>
      <c r="Q256" s="4"/>
      <c r="R256" s="4"/>
      <c r="S256" s="4"/>
      <c r="T256" s="4"/>
      <c r="U256" s="4"/>
      <c r="V256" s="4"/>
      <c r="W256" s="4"/>
      <c r="X256" s="4"/>
      <c r="Y256" s="4"/>
      <c r="Z256" s="4"/>
      <c r="AA256" s="4"/>
      <c r="AB256" s="4"/>
      <c r="AC256" s="132"/>
      <c r="AD256" s="132"/>
      <c r="AE256" s="132"/>
      <c r="AF256" s="132"/>
      <c r="AG256" s="4"/>
      <c r="AH256" s="4"/>
      <c r="AI256" s="4"/>
      <c r="AJ256" s="4"/>
      <c r="AK256" s="4"/>
      <c r="AL256" s="4"/>
      <c r="AM256" s="4"/>
      <c r="AN256" s="4"/>
      <c r="AO256" s="4"/>
      <c r="AP256" s="4"/>
      <c r="AQ256" s="4"/>
      <c r="AR256" s="4"/>
      <c r="AS256" s="4"/>
      <c r="AT256" s="4"/>
      <c r="AU256" s="4"/>
      <c r="AV256" s="161"/>
      <c r="AW256" s="5"/>
      <c r="AX256" s="4"/>
      <c r="AY256" s="5"/>
      <c r="AZ256" s="5"/>
      <c r="BA256" s="5"/>
      <c r="BB256" s="5"/>
      <c r="BC256" s="134"/>
      <c r="BD256" s="134"/>
      <c r="BE256" s="162"/>
      <c r="BF256" s="5"/>
      <c r="BG256" s="5"/>
      <c r="BH256" s="5"/>
      <c r="BI256" s="5"/>
      <c r="BJ256" s="5"/>
      <c r="BK256" s="5"/>
      <c r="BL256" s="4"/>
    </row>
    <row r="257" spans="1:64" ht="12" customHeight="1">
      <c r="A257" s="164"/>
      <c r="B257" s="164"/>
      <c r="C257" s="164"/>
      <c r="D257" s="164"/>
      <c r="E257" s="164"/>
      <c r="F257" s="164"/>
      <c r="G257" s="164"/>
      <c r="H257" s="164"/>
      <c r="I257" s="164"/>
      <c r="J257" s="4"/>
      <c r="K257" s="4"/>
      <c r="L257" s="4"/>
      <c r="M257" s="4"/>
      <c r="N257" s="4"/>
      <c r="O257" s="4"/>
      <c r="P257" s="4"/>
      <c r="Q257" s="4"/>
      <c r="R257" s="4"/>
      <c r="S257" s="4"/>
      <c r="T257" s="4"/>
      <c r="U257" s="4"/>
      <c r="V257" s="4"/>
      <c r="W257" s="4"/>
      <c r="X257" s="4"/>
      <c r="Y257" s="4"/>
      <c r="Z257" s="4"/>
      <c r="AA257" s="4"/>
      <c r="AB257" s="4"/>
      <c r="AC257" s="132"/>
      <c r="AD257" s="132"/>
      <c r="AE257" s="132"/>
      <c r="AF257" s="132"/>
      <c r="AG257" s="4"/>
      <c r="AH257" s="4"/>
      <c r="AI257" s="4"/>
      <c r="AJ257" s="4"/>
      <c r="AK257" s="4"/>
      <c r="AL257" s="4"/>
      <c r="AM257" s="4"/>
      <c r="AN257" s="4"/>
      <c r="AO257" s="4"/>
      <c r="AP257" s="4"/>
      <c r="AQ257" s="4"/>
      <c r="AR257" s="4"/>
      <c r="AS257" s="4"/>
      <c r="AT257" s="4"/>
      <c r="AU257" s="4"/>
      <c r="AV257" s="161"/>
      <c r="AW257" s="5"/>
      <c r="AX257" s="4"/>
      <c r="AY257" s="5"/>
      <c r="AZ257" s="5"/>
      <c r="BA257" s="5"/>
      <c r="BB257" s="5"/>
      <c r="BC257" s="134"/>
      <c r="BD257" s="134"/>
      <c r="BE257" s="162"/>
      <c r="BF257" s="5"/>
      <c r="BG257" s="5"/>
      <c r="BH257" s="5"/>
      <c r="BI257" s="5"/>
      <c r="BJ257" s="5"/>
      <c r="BK257" s="5"/>
      <c r="BL257" s="4"/>
    </row>
    <row r="258" spans="1:64" ht="12" customHeight="1">
      <c r="A258" s="164"/>
      <c r="B258" s="164"/>
      <c r="C258" s="164"/>
      <c r="D258" s="164"/>
      <c r="E258" s="164"/>
      <c r="F258" s="164"/>
      <c r="G258" s="164"/>
      <c r="H258" s="164"/>
      <c r="I258" s="164"/>
      <c r="J258" s="4"/>
      <c r="K258" s="4"/>
      <c r="L258" s="4"/>
      <c r="M258" s="4"/>
      <c r="N258" s="4"/>
      <c r="O258" s="4"/>
      <c r="P258" s="4"/>
      <c r="Q258" s="4"/>
      <c r="R258" s="4"/>
      <c r="S258" s="4"/>
      <c r="T258" s="4"/>
      <c r="U258" s="4"/>
      <c r="V258" s="4"/>
      <c r="W258" s="4"/>
      <c r="X258" s="4"/>
      <c r="Y258" s="4"/>
      <c r="Z258" s="4"/>
      <c r="AA258" s="4"/>
      <c r="AB258" s="4"/>
      <c r="AC258" s="132"/>
      <c r="AD258" s="132"/>
      <c r="AE258" s="132"/>
      <c r="AF258" s="132"/>
      <c r="AG258" s="4"/>
      <c r="AH258" s="4"/>
      <c r="AI258" s="4"/>
      <c r="AJ258" s="4"/>
      <c r="AK258" s="4"/>
      <c r="AL258" s="4"/>
      <c r="AM258" s="4"/>
      <c r="AN258" s="4"/>
      <c r="AO258" s="4"/>
      <c r="AP258" s="4"/>
      <c r="AQ258" s="4"/>
      <c r="AR258" s="4"/>
      <c r="AS258" s="4"/>
      <c r="AT258" s="4"/>
      <c r="AU258" s="4"/>
      <c r="AV258" s="161"/>
      <c r="AW258" s="5"/>
      <c r="AX258" s="4"/>
      <c r="AY258" s="5"/>
      <c r="AZ258" s="5"/>
      <c r="BA258" s="5"/>
      <c r="BB258" s="5"/>
      <c r="BC258" s="134"/>
      <c r="BD258" s="134"/>
      <c r="BE258" s="162"/>
      <c r="BF258" s="5"/>
      <c r="BG258" s="5"/>
      <c r="BH258" s="5"/>
      <c r="BI258" s="5"/>
      <c r="BJ258" s="5"/>
      <c r="BK258" s="5"/>
      <c r="BL258" s="4"/>
    </row>
    <row r="259" spans="1:64" ht="12" customHeight="1">
      <c r="A259" s="164"/>
      <c r="B259" s="164"/>
      <c r="C259" s="164"/>
      <c r="D259" s="164"/>
      <c r="E259" s="164"/>
      <c r="F259" s="164"/>
      <c r="G259" s="164"/>
      <c r="H259" s="164"/>
      <c r="I259" s="164"/>
      <c r="J259" s="4"/>
      <c r="K259" s="4"/>
      <c r="L259" s="4"/>
      <c r="M259" s="4"/>
      <c r="N259" s="4"/>
      <c r="O259" s="4"/>
      <c r="P259" s="4"/>
      <c r="Q259" s="4"/>
      <c r="R259" s="4"/>
      <c r="S259" s="4"/>
      <c r="T259" s="4"/>
      <c r="U259" s="4"/>
      <c r="V259" s="4"/>
      <c r="W259" s="4"/>
      <c r="X259" s="4"/>
      <c r="Y259" s="4"/>
      <c r="Z259" s="4"/>
      <c r="AA259" s="4"/>
      <c r="AB259" s="4"/>
      <c r="AC259" s="132"/>
      <c r="AD259" s="132"/>
      <c r="AE259" s="132"/>
      <c r="AF259" s="132"/>
      <c r="AG259" s="4"/>
      <c r="AH259" s="4"/>
      <c r="AI259" s="4"/>
      <c r="AJ259" s="4"/>
      <c r="AK259" s="4"/>
      <c r="AL259" s="4"/>
      <c r="AM259" s="4"/>
      <c r="AN259" s="4"/>
      <c r="AO259" s="4"/>
      <c r="AP259" s="4"/>
      <c r="AQ259" s="4"/>
      <c r="AR259" s="4"/>
      <c r="AS259" s="4"/>
      <c r="AT259" s="4"/>
      <c r="AU259" s="4"/>
      <c r="AV259" s="161"/>
      <c r="AW259" s="5"/>
      <c r="AX259" s="4"/>
      <c r="AY259" s="5"/>
      <c r="AZ259" s="5"/>
      <c r="BA259" s="5"/>
      <c r="BB259" s="5"/>
      <c r="BC259" s="134"/>
      <c r="BD259" s="134"/>
      <c r="BE259" s="162"/>
      <c r="BF259" s="5"/>
      <c r="BG259" s="5"/>
      <c r="BH259" s="5"/>
      <c r="BI259" s="5"/>
      <c r="BJ259" s="5"/>
      <c r="BK259" s="5"/>
      <c r="BL259" s="4"/>
    </row>
    <row r="260" spans="1:64" ht="12" customHeight="1">
      <c r="A260" s="164"/>
      <c r="B260" s="164"/>
      <c r="C260" s="164"/>
      <c r="D260" s="164"/>
      <c r="E260" s="164"/>
      <c r="F260" s="164"/>
      <c r="G260" s="164"/>
      <c r="H260" s="164"/>
      <c r="I260" s="164"/>
      <c r="J260" s="4"/>
      <c r="K260" s="4"/>
      <c r="L260" s="4"/>
      <c r="M260" s="4"/>
      <c r="N260" s="4"/>
      <c r="O260" s="4"/>
      <c r="P260" s="4"/>
      <c r="Q260" s="4"/>
      <c r="R260" s="4"/>
      <c r="S260" s="4"/>
      <c r="T260" s="4"/>
      <c r="U260" s="4"/>
      <c r="V260" s="4"/>
      <c r="W260" s="4"/>
      <c r="X260" s="4"/>
      <c r="Y260" s="4"/>
      <c r="Z260" s="4"/>
      <c r="AA260" s="4"/>
      <c r="AB260" s="4"/>
      <c r="AC260" s="132"/>
      <c r="AD260" s="132"/>
      <c r="AE260" s="132"/>
      <c r="AF260" s="132"/>
      <c r="AG260" s="4"/>
      <c r="AH260" s="4"/>
      <c r="AI260" s="4"/>
      <c r="AJ260" s="4"/>
      <c r="AK260" s="4"/>
      <c r="AL260" s="4"/>
      <c r="AM260" s="4"/>
      <c r="AN260" s="4"/>
      <c r="AO260" s="4"/>
      <c r="AP260" s="4"/>
      <c r="AQ260" s="4"/>
      <c r="AR260" s="4"/>
      <c r="AS260" s="4"/>
      <c r="AT260" s="4"/>
      <c r="AU260" s="4"/>
      <c r="AV260" s="161"/>
      <c r="AW260" s="5"/>
      <c r="AX260" s="4"/>
      <c r="AY260" s="5"/>
      <c r="AZ260" s="5"/>
      <c r="BA260" s="5"/>
      <c r="BB260" s="5"/>
      <c r="BC260" s="134"/>
      <c r="BD260" s="134"/>
      <c r="BE260" s="162"/>
      <c r="BF260" s="5"/>
      <c r="BG260" s="5"/>
      <c r="BH260" s="5"/>
      <c r="BI260" s="5"/>
      <c r="BJ260" s="5"/>
      <c r="BK260" s="5"/>
      <c r="BL260" s="4"/>
    </row>
    <row r="261" spans="1:64" ht="12" customHeight="1">
      <c r="A261" s="164"/>
      <c r="B261" s="164"/>
      <c r="C261" s="164"/>
      <c r="D261" s="164"/>
      <c r="E261" s="164"/>
      <c r="F261" s="164"/>
      <c r="G261" s="164"/>
      <c r="H261" s="164"/>
      <c r="I261" s="164"/>
      <c r="J261" s="4"/>
      <c r="K261" s="4"/>
      <c r="L261" s="4"/>
      <c r="M261" s="4"/>
      <c r="N261" s="4"/>
      <c r="O261" s="4"/>
      <c r="P261" s="4"/>
      <c r="Q261" s="4"/>
      <c r="R261" s="4"/>
      <c r="S261" s="4"/>
      <c r="T261" s="4"/>
      <c r="U261" s="4"/>
      <c r="V261" s="4"/>
      <c r="W261" s="4"/>
      <c r="X261" s="4"/>
      <c r="Y261" s="4"/>
      <c r="Z261" s="4"/>
      <c r="AA261" s="4"/>
      <c r="AB261" s="4"/>
      <c r="AC261" s="132"/>
      <c r="AD261" s="132"/>
      <c r="AE261" s="132"/>
      <c r="AF261" s="132"/>
      <c r="AG261" s="4"/>
      <c r="AH261" s="4"/>
      <c r="AI261" s="4"/>
      <c r="AJ261" s="4"/>
      <c r="AK261" s="4"/>
      <c r="AL261" s="4"/>
      <c r="AM261" s="4"/>
      <c r="AN261" s="4"/>
      <c r="AO261" s="4"/>
      <c r="AP261" s="4"/>
      <c r="AQ261" s="4"/>
      <c r="AR261" s="4"/>
      <c r="AS261" s="4"/>
      <c r="AT261" s="4"/>
      <c r="AU261" s="4"/>
      <c r="AV261" s="161"/>
      <c r="AW261" s="5"/>
      <c r="AX261" s="4"/>
      <c r="AY261" s="5"/>
      <c r="AZ261" s="5"/>
      <c r="BA261" s="5"/>
      <c r="BB261" s="5"/>
      <c r="BC261" s="134"/>
      <c r="BD261" s="134"/>
      <c r="BE261" s="162"/>
      <c r="BF261" s="5"/>
      <c r="BG261" s="5"/>
      <c r="BH261" s="5"/>
      <c r="BI261" s="5"/>
      <c r="BJ261" s="5"/>
      <c r="BK261" s="5"/>
      <c r="BL261" s="4"/>
    </row>
    <row r="262" spans="1:64" ht="12" customHeight="1">
      <c r="A262" s="164"/>
      <c r="B262" s="164"/>
      <c r="C262" s="164"/>
      <c r="D262" s="164"/>
      <c r="E262" s="164"/>
      <c r="F262" s="164"/>
      <c r="G262" s="164"/>
      <c r="H262" s="164"/>
      <c r="I262" s="164"/>
      <c r="J262" s="4"/>
      <c r="K262" s="4"/>
      <c r="L262" s="4"/>
      <c r="M262" s="4"/>
      <c r="N262" s="4"/>
      <c r="O262" s="4"/>
      <c r="P262" s="4"/>
      <c r="Q262" s="4"/>
      <c r="R262" s="4"/>
      <c r="S262" s="4"/>
      <c r="T262" s="4"/>
      <c r="U262" s="4"/>
      <c r="V262" s="4"/>
      <c r="W262" s="4"/>
      <c r="X262" s="4"/>
      <c r="Y262" s="4"/>
      <c r="Z262" s="4"/>
      <c r="AA262" s="4"/>
      <c r="AB262" s="4"/>
      <c r="AC262" s="132"/>
      <c r="AD262" s="132"/>
      <c r="AE262" s="132"/>
      <c r="AF262" s="132"/>
      <c r="AG262" s="4"/>
      <c r="AH262" s="4"/>
      <c r="AI262" s="4"/>
      <c r="AJ262" s="4"/>
      <c r="AK262" s="4"/>
      <c r="AL262" s="4"/>
      <c r="AM262" s="4"/>
      <c r="AN262" s="4"/>
      <c r="AO262" s="4"/>
      <c r="AP262" s="4"/>
      <c r="AQ262" s="4"/>
      <c r="AR262" s="4"/>
      <c r="AS262" s="4"/>
      <c r="AT262" s="4"/>
      <c r="AU262" s="4"/>
      <c r="AV262" s="161"/>
      <c r="AW262" s="5"/>
      <c r="AX262" s="4"/>
      <c r="AY262" s="5"/>
      <c r="AZ262" s="5"/>
      <c r="BA262" s="5"/>
      <c r="BB262" s="5"/>
      <c r="BC262" s="134"/>
      <c r="BD262" s="134"/>
      <c r="BE262" s="162"/>
      <c r="BF262" s="5"/>
      <c r="BG262" s="5"/>
      <c r="BH262" s="5"/>
      <c r="BI262" s="5"/>
      <c r="BJ262" s="5"/>
      <c r="BK262" s="5"/>
      <c r="BL262" s="4"/>
    </row>
    <row r="263" spans="1:64" ht="12" customHeight="1">
      <c r="A263" s="164"/>
      <c r="B263" s="164"/>
      <c r="C263" s="164"/>
      <c r="D263" s="164"/>
      <c r="E263" s="164"/>
      <c r="F263" s="164"/>
      <c r="G263" s="164"/>
      <c r="H263" s="164"/>
      <c r="I263" s="164"/>
      <c r="J263" s="4"/>
      <c r="K263" s="4"/>
      <c r="L263" s="4"/>
      <c r="M263" s="4"/>
      <c r="N263" s="4"/>
      <c r="O263" s="4"/>
      <c r="P263" s="4"/>
      <c r="Q263" s="4"/>
      <c r="R263" s="4"/>
      <c r="S263" s="4"/>
      <c r="T263" s="4"/>
      <c r="U263" s="4"/>
      <c r="V263" s="4"/>
      <c r="W263" s="4"/>
      <c r="X263" s="4"/>
      <c r="Y263" s="4"/>
      <c r="Z263" s="4"/>
      <c r="AA263" s="4"/>
      <c r="AB263" s="4"/>
      <c r="AC263" s="132"/>
      <c r="AD263" s="132"/>
      <c r="AE263" s="132"/>
      <c r="AF263" s="132"/>
      <c r="AG263" s="4"/>
      <c r="AH263" s="4"/>
      <c r="AI263" s="4"/>
      <c r="AJ263" s="4"/>
      <c r="AK263" s="4"/>
      <c r="AL263" s="4"/>
      <c r="AM263" s="4"/>
      <c r="AN263" s="4"/>
      <c r="AO263" s="4"/>
      <c r="AP263" s="4"/>
      <c r="AQ263" s="4"/>
      <c r="AR263" s="4"/>
      <c r="AS263" s="4"/>
      <c r="AT263" s="4"/>
      <c r="AU263" s="4"/>
      <c r="AV263" s="161"/>
      <c r="AW263" s="5"/>
      <c r="AX263" s="4"/>
      <c r="AY263" s="5"/>
      <c r="AZ263" s="5"/>
      <c r="BA263" s="5"/>
      <c r="BB263" s="5"/>
      <c r="BC263" s="134"/>
      <c r="BD263" s="134"/>
      <c r="BE263" s="162"/>
      <c r="BF263" s="5"/>
      <c r="BG263" s="5"/>
      <c r="BH263" s="5"/>
      <c r="BI263" s="5"/>
      <c r="BJ263" s="5"/>
      <c r="BK263" s="5"/>
      <c r="BL263" s="4"/>
    </row>
    <row r="264" spans="1:64" ht="12" customHeight="1">
      <c r="A264" s="164"/>
      <c r="B264" s="164"/>
      <c r="C264" s="164"/>
      <c r="D264" s="164"/>
      <c r="E264" s="164"/>
      <c r="F264" s="164"/>
      <c r="G264" s="164"/>
      <c r="H264" s="164"/>
      <c r="I264" s="164"/>
      <c r="J264" s="4"/>
      <c r="K264" s="4"/>
      <c r="L264" s="4"/>
      <c r="M264" s="4"/>
      <c r="N264" s="4"/>
      <c r="O264" s="4"/>
      <c r="P264" s="4"/>
      <c r="Q264" s="4"/>
      <c r="R264" s="4"/>
      <c r="S264" s="4"/>
      <c r="T264" s="4"/>
      <c r="U264" s="4"/>
      <c r="V264" s="4"/>
      <c r="W264" s="4"/>
      <c r="X264" s="4"/>
      <c r="Y264" s="4"/>
      <c r="Z264" s="4"/>
      <c r="AA264" s="4"/>
      <c r="AB264" s="4"/>
      <c r="AC264" s="132"/>
      <c r="AD264" s="132"/>
      <c r="AE264" s="132"/>
      <c r="AF264" s="132"/>
      <c r="AG264" s="4"/>
      <c r="AH264" s="4"/>
      <c r="AI264" s="4"/>
      <c r="AJ264" s="4"/>
      <c r="AK264" s="4"/>
      <c r="AL264" s="4"/>
      <c r="AM264" s="4"/>
      <c r="AN264" s="4"/>
      <c r="AO264" s="4"/>
      <c r="AP264" s="4"/>
      <c r="AQ264" s="4"/>
      <c r="AR264" s="4"/>
      <c r="AS264" s="4"/>
      <c r="AT264" s="4"/>
      <c r="AU264" s="4"/>
      <c r="AV264" s="161"/>
      <c r="AW264" s="5"/>
      <c r="AX264" s="4"/>
      <c r="AY264" s="5"/>
      <c r="AZ264" s="5"/>
      <c r="BA264" s="5"/>
      <c r="BB264" s="5"/>
      <c r="BC264" s="134"/>
      <c r="BD264" s="134"/>
      <c r="BE264" s="162"/>
      <c r="BF264" s="5"/>
      <c r="BG264" s="5"/>
      <c r="BH264" s="5"/>
      <c r="BI264" s="5"/>
      <c r="BJ264" s="5"/>
      <c r="BK264" s="5"/>
      <c r="BL264" s="4"/>
    </row>
    <row r="265" spans="1:64" ht="12" customHeight="1">
      <c r="A265" s="164"/>
      <c r="B265" s="164"/>
      <c r="C265" s="164"/>
      <c r="D265" s="164"/>
      <c r="E265" s="164"/>
      <c r="F265" s="164"/>
      <c r="G265" s="164"/>
      <c r="H265" s="164"/>
      <c r="I265" s="164"/>
      <c r="J265" s="4"/>
      <c r="K265" s="4"/>
      <c r="L265" s="4"/>
      <c r="M265" s="4"/>
      <c r="N265" s="4"/>
      <c r="O265" s="4"/>
      <c r="P265" s="4"/>
      <c r="Q265" s="4"/>
      <c r="R265" s="4"/>
      <c r="S265" s="4"/>
      <c r="T265" s="4"/>
      <c r="U265" s="4"/>
      <c r="V265" s="4"/>
      <c r="W265" s="4"/>
      <c r="X265" s="4"/>
      <c r="Y265" s="4"/>
      <c r="Z265" s="4"/>
      <c r="AA265" s="4"/>
      <c r="AB265" s="4"/>
      <c r="AC265" s="132"/>
      <c r="AD265" s="132"/>
      <c r="AE265" s="132"/>
      <c r="AF265" s="132"/>
      <c r="AG265" s="4"/>
      <c r="AH265" s="4"/>
      <c r="AI265" s="4"/>
      <c r="AJ265" s="4"/>
      <c r="AK265" s="4"/>
      <c r="AL265" s="4"/>
      <c r="AM265" s="4"/>
      <c r="AN265" s="4"/>
      <c r="AO265" s="4"/>
      <c r="AP265" s="4"/>
      <c r="AQ265" s="4"/>
      <c r="AR265" s="4"/>
      <c r="AS265" s="4"/>
      <c r="AT265" s="4"/>
      <c r="AU265" s="4"/>
      <c r="AV265" s="161"/>
      <c r="AW265" s="5"/>
      <c r="AX265" s="4"/>
      <c r="AY265" s="5"/>
      <c r="AZ265" s="5"/>
      <c r="BA265" s="5"/>
      <c r="BB265" s="5"/>
      <c r="BC265" s="134"/>
      <c r="BD265" s="134"/>
      <c r="BE265" s="162"/>
      <c r="BF265" s="5"/>
      <c r="BG265" s="5"/>
      <c r="BH265" s="5"/>
      <c r="BI265" s="5"/>
      <c r="BJ265" s="5"/>
      <c r="BK265" s="5"/>
      <c r="BL265" s="4"/>
    </row>
    <row r="266" spans="1:64" ht="12" customHeight="1">
      <c r="A266" s="164"/>
      <c r="B266" s="164"/>
      <c r="C266" s="164"/>
      <c r="D266" s="164"/>
      <c r="E266" s="164"/>
      <c r="F266" s="164"/>
      <c r="G266" s="164"/>
      <c r="H266" s="164"/>
      <c r="I266" s="164"/>
      <c r="J266" s="4"/>
      <c r="K266" s="4"/>
      <c r="L266" s="4"/>
      <c r="M266" s="4"/>
      <c r="N266" s="4"/>
      <c r="O266" s="4"/>
      <c r="P266" s="4"/>
      <c r="Q266" s="4"/>
      <c r="R266" s="4"/>
      <c r="S266" s="4"/>
      <c r="T266" s="4"/>
      <c r="U266" s="4"/>
      <c r="V266" s="4"/>
      <c r="W266" s="4"/>
      <c r="X266" s="4"/>
      <c r="Y266" s="4"/>
      <c r="Z266" s="4"/>
      <c r="AA266" s="4"/>
      <c r="AB266" s="4"/>
      <c r="AC266" s="132"/>
      <c r="AD266" s="132"/>
      <c r="AE266" s="132"/>
      <c r="AF266" s="132"/>
      <c r="AG266" s="4"/>
      <c r="AH266" s="4"/>
      <c r="AI266" s="4"/>
      <c r="AJ266" s="4"/>
      <c r="AK266" s="4"/>
      <c r="AL266" s="4"/>
      <c r="AM266" s="4"/>
      <c r="AN266" s="4"/>
      <c r="AO266" s="4"/>
      <c r="AP266" s="4"/>
      <c r="AQ266" s="4"/>
      <c r="AR266" s="4"/>
      <c r="AS266" s="4"/>
      <c r="AT266" s="4"/>
      <c r="AU266" s="4"/>
      <c r="AV266" s="161"/>
      <c r="AW266" s="5"/>
      <c r="AX266" s="4"/>
      <c r="AY266" s="5"/>
      <c r="AZ266" s="5"/>
      <c r="BA266" s="5"/>
      <c r="BB266" s="5"/>
      <c r="BC266" s="134"/>
      <c r="BD266" s="134"/>
      <c r="BE266" s="162"/>
      <c r="BF266" s="5"/>
      <c r="BG266" s="5"/>
      <c r="BH266" s="5"/>
      <c r="BI266" s="5"/>
      <c r="BJ266" s="5"/>
      <c r="BK266" s="5"/>
      <c r="BL266" s="4"/>
    </row>
    <row r="267" spans="1:64" ht="12" customHeight="1">
      <c r="A267" s="164"/>
      <c r="B267" s="164"/>
      <c r="C267" s="164"/>
      <c r="D267" s="164"/>
      <c r="E267" s="164"/>
      <c r="F267" s="164"/>
      <c r="G267" s="164"/>
      <c r="H267" s="164"/>
      <c r="I267" s="164"/>
      <c r="J267" s="4"/>
      <c r="K267" s="4"/>
      <c r="L267" s="4"/>
      <c r="M267" s="4"/>
      <c r="N267" s="4"/>
      <c r="O267" s="4"/>
      <c r="P267" s="4"/>
      <c r="Q267" s="4"/>
      <c r="R267" s="4"/>
      <c r="S267" s="4"/>
      <c r="T267" s="4"/>
      <c r="U267" s="4"/>
      <c r="V267" s="4"/>
      <c r="W267" s="4"/>
      <c r="X267" s="4"/>
      <c r="Y267" s="4"/>
      <c r="Z267" s="4"/>
      <c r="AA267" s="4"/>
      <c r="AB267" s="4"/>
      <c r="AC267" s="132"/>
      <c r="AD267" s="132"/>
      <c r="AE267" s="132"/>
      <c r="AF267" s="132"/>
      <c r="AG267" s="4"/>
      <c r="AH267" s="4"/>
      <c r="AI267" s="4"/>
      <c r="AJ267" s="4"/>
      <c r="AK267" s="4"/>
      <c r="AL267" s="4"/>
      <c r="AM267" s="4"/>
      <c r="AN267" s="4"/>
      <c r="AO267" s="4"/>
      <c r="AP267" s="4"/>
      <c r="AQ267" s="4"/>
      <c r="AR267" s="4"/>
      <c r="AS267" s="4"/>
      <c r="AT267" s="4"/>
      <c r="AU267" s="4"/>
      <c r="AV267" s="161"/>
      <c r="AW267" s="5"/>
      <c r="AX267" s="4"/>
      <c r="AY267" s="5"/>
      <c r="AZ267" s="5"/>
      <c r="BA267" s="5"/>
      <c r="BB267" s="5"/>
      <c r="BC267" s="134"/>
      <c r="BD267" s="134"/>
      <c r="BE267" s="162"/>
      <c r="BF267" s="5"/>
      <c r="BG267" s="5"/>
      <c r="BH267" s="5"/>
      <c r="BI267" s="5"/>
      <c r="BJ267" s="5"/>
      <c r="BK267" s="5"/>
      <c r="BL267" s="4"/>
    </row>
    <row r="268" spans="1:64" ht="12" customHeight="1">
      <c r="A268" s="164"/>
      <c r="B268" s="164"/>
      <c r="C268" s="164"/>
      <c r="D268" s="164"/>
      <c r="E268" s="164"/>
      <c r="F268" s="164"/>
      <c r="G268" s="164"/>
      <c r="H268" s="164"/>
      <c r="I268" s="164"/>
      <c r="J268" s="4"/>
      <c r="K268" s="4"/>
      <c r="L268" s="4"/>
      <c r="M268" s="4"/>
      <c r="N268" s="4"/>
      <c r="O268" s="4"/>
      <c r="P268" s="4"/>
      <c r="Q268" s="4"/>
      <c r="R268" s="4"/>
      <c r="S268" s="4"/>
      <c r="T268" s="4"/>
      <c r="U268" s="4"/>
      <c r="V268" s="4"/>
      <c r="W268" s="4"/>
      <c r="X268" s="4"/>
      <c r="Y268" s="4"/>
      <c r="Z268" s="4"/>
      <c r="AA268" s="4"/>
      <c r="AB268" s="4"/>
      <c r="AC268" s="132"/>
      <c r="AD268" s="132"/>
      <c r="AE268" s="132"/>
      <c r="AF268" s="132"/>
      <c r="AG268" s="4"/>
      <c r="AH268" s="4"/>
      <c r="AI268" s="4"/>
      <c r="AJ268" s="4"/>
      <c r="AK268" s="4"/>
      <c r="AL268" s="4"/>
      <c r="AM268" s="4"/>
      <c r="AN268" s="4"/>
      <c r="AO268" s="4"/>
      <c r="AP268" s="4"/>
      <c r="AQ268" s="4"/>
      <c r="AR268" s="4"/>
      <c r="AS268" s="4"/>
      <c r="AT268" s="4"/>
      <c r="AU268" s="4"/>
      <c r="AV268" s="161"/>
      <c r="AW268" s="5"/>
      <c r="AX268" s="4"/>
      <c r="AY268" s="5"/>
      <c r="AZ268" s="5"/>
      <c r="BA268" s="5"/>
      <c r="BB268" s="5"/>
      <c r="BC268" s="134"/>
      <c r="BD268" s="134"/>
      <c r="BE268" s="162"/>
      <c r="BF268" s="5"/>
      <c r="BG268" s="5"/>
      <c r="BH268" s="5"/>
      <c r="BI268" s="5"/>
      <c r="BJ268" s="5"/>
      <c r="BK268" s="5"/>
      <c r="BL268" s="4"/>
    </row>
    <row r="269" spans="1:64" ht="12" customHeight="1">
      <c r="A269" s="164"/>
      <c r="B269" s="164"/>
      <c r="C269" s="164"/>
      <c r="D269" s="164"/>
      <c r="E269" s="164"/>
      <c r="F269" s="164"/>
      <c r="G269" s="164"/>
      <c r="H269" s="164"/>
      <c r="I269" s="164"/>
      <c r="J269" s="4"/>
      <c r="K269" s="4"/>
      <c r="L269" s="4"/>
      <c r="M269" s="4"/>
      <c r="N269" s="4"/>
      <c r="O269" s="4"/>
      <c r="P269" s="4"/>
      <c r="Q269" s="4"/>
      <c r="R269" s="4"/>
      <c r="S269" s="4"/>
      <c r="T269" s="4"/>
      <c r="U269" s="4"/>
      <c r="V269" s="4"/>
      <c r="W269" s="4"/>
      <c r="X269" s="4"/>
      <c r="Y269" s="4"/>
      <c r="Z269" s="4"/>
      <c r="AA269" s="4"/>
      <c r="AB269" s="4"/>
      <c r="AC269" s="132"/>
      <c r="AD269" s="132"/>
      <c r="AE269" s="132"/>
      <c r="AF269" s="132"/>
      <c r="AG269" s="4"/>
      <c r="AH269" s="4"/>
      <c r="AI269" s="4"/>
      <c r="AJ269" s="4"/>
      <c r="AK269" s="4"/>
      <c r="AL269" s="4"/>
      <c r="AM269" s="4"/>
      <c r="AN269" s="4"/>
      <c r="AO269" s="4"/>
      <c r="AP269" s="4"/>
      <c r="AQ269" s="4"/>
      <c r="AR269" s="4"/>
      <c r="AS269" s="4"/>
      <c r="AT269" s="4"/>
      <c r="AU269" s="4"/>
      <c r="AV269" s="161"/>
      <c r="AW269" s="5"/>
      <c r="AX269" s="4"/>
      <c r="AY269" s="5"/>
      <c r="AZ269" s="5"/>
      <c r="BA269" s="5"/>
      <c r="BB269" s="5"/>
      <c r="BC269" s="134"/>
      <c r="BD269" s="134"/>
      <c r="BE269" s="162"/>
      <c r="BF269" s="5"/>
      <c r="BG269" s="5"/>
      <c r="BH269" s="5"/>
      <c r="BI269" s="5"/>
      <c r="BJ269" s="5"/>
      <c r="BK269" s="5"/>
      <c r="BL269" s="4"/>
    </row>
    <row r="270" spans="1:64" ht="12" customHeight="1">
      <c r="A270" s="164"/>
      <c r="B270" s="164"/>
      <c r="C270" s="164"/>
      <c r="D270" s="164"/>
      <c r="E270" s="164"/>
      <c r="F270" s="164"/>
      <c r="G270" s="164"/>
      <c r="H270" s="164"/>
      <c r="I270" s="164"/>
      <c r="J270" s="4"/>
      <c r="K270" s="4"/>
      <c r="L270" s="4"/>
      <c r="M270" s="4"/>
      <c r="N270" s="4"/>
      <c r="O270" s="4"/>
      <c r="P270" s="4"/>
      <c r="Q270" s="4"/>
      <c r="R270" s="4"/>
      <c r="S270" s="4"/>
      <c r="T270" s="4"/>
      <c r="U270" s="4"/>
      <c r="V270" s="4"/>
      <c r="W270" s="4"/>
      <c r="X270" s="4"/>
      <c r="Y270" s="4"/>
      <c r="Z270" s="4"/>
      <c r="AA270" s="4"/>
      <c r="AB270" s="4"/>
      <c r="AC270" s="132"/>
      <c r="AD270" s="132"/>
      <c r="AE270" s="132"/>
      <c r="AF270" s="132"/>
      <c r="AG270" s="4"/>
      <c r="AH270" s="4"/>
      <c r="AI270" s="4"/>
      <c r="AJ270" s="4"/>
      <c r="AK270" s="4"/>
      <c r="AL270" s="4"/>
      <c r="AM270" s="4"/>
      <c r="AN270" s="4"/>
      <c r="AO270" s="4"/>
      <c r="AP270" s="4"/>
      <c r="AQ270" s="4"/>
      <c r="AR270" s="4"/>
      <c r="AS270" s="4"/>
      <c r="AT270" s="4"/>
      <c r="AU270" s="4"/>
      <c r="AV270" s="161"/>
      <c r="AW270" s="5"/>
      <c r="AX270" s="4"/>
      <c r="AY270" s="5"/>
      <c r="AZ270" s="5"/>
      <c r="BA270" s="5"/>
      <c r="BB270" s="5"/>
      <c r="BC270" s="134"/>
      <c r="BD270" s="134"/>
      <c r="BE270" s="162"/>
      <c r="BF270" s="5"/>
      <c r="BG270" s="5"/>
      <c r="BH270" s="5"/>
      <c r="BI270" s="5"/>
      <c r="BJ270" s="5"/>
      <c r="BK270" s="5"/>
      <c r="BL270" s="4"/>
    </row>
    <row r="271" spans="1:64" ht="12" customHeight="1">
      <c r="A271" s="164"/>
      <c r="B271" s="164"/>
      <c r="C271" s="164"/>
      <c r="D271" s="164"/>
      <c r="E271" s="164"/>
      <c r="F271" s="164"/>
      <c r="G271" s="164"/>
      <c r="H271" s="164"/>
      <c r="I271" s="164"/>
      <c r="J271" s="4"/>
      <c r="K271" s="4"/>
      <c r="L271" s="4"/>
      <c r="M271" s="4"/>
      <c r="N271" s="4"/>
      <c r="O271" s="4"/>
      <c r="P271" s="4"/>
      <c r="Q271" s="4"/>
      <c r="R271" s="4"/>
      <c r="S271" s="4"/>
      <c r="T271" s="4"/>
      <c r="U271" s="4"/>
      <c r="V271" s="4"/>
      <c r="W271" s="4"/>
      <c r="X271" s="4"/>
      <c r="Y271" s="4"/>
      <c r="Z271" s="4"/>
      <c r="AA271" s="4"/>
      <c r="AB271" s="4"/>
      <c r="AC271" s="132"/>
      <c r="AD271" s="132"/>
      <c r="AE271" s="132"/>
      <c r="AF271" s="132"/>
      <c r="AG271" s="4"/>
      <c r="AH271" s="4"/>
      <c r="AI271" s="4"/>
      <c r="AJ271" s="4"/>
      <c r="AK271" s="4"/>
      <c r="AL271" s="4"/>
      <c r="AM271" s="4"/>
      <c r="AN271" s="4"/>
      <c r="AO271" s="4"/>
      <c r="AP271" s="4"/>
      <c r="AQ271" s="4"/>
      <c r="AR271" s="4"/>
      <c r="AS271" s="4"/>
      <c r="AT271" s="4"/>
      <c r="AU271" s="4"/>
      <c r="AV271" s="161"/>
      <c r="AW271" s="5"/>
      <c r="AX271" s="4"/>
      <c r="AY271" s="5"/>
      <c r="AZ271" s="5"/>
      <c r="BA271" s="5"/>
      <c r="BB271" s="5"/>
      <c r="BC271" s="134"/>
      <c r="BD271" s="134"/>
      <c r="BE271" s="162"/>
      <c r="BF271" s="5"/>
      <c r="BG271" s="5"/>
      <c r="BH271" s="5"/>
      <c r="BI271" s="5"/>
      <c r="BJ271" s="5"/>
      <c r="BK271" s="5"/>
      <c r="BL271" s="4"/>
    </row>
    <row r="272" spans="1:64" ht="12" customHeight="1">
      <c r="A272" s="164"/>
      <c r="B272" s="164"/>
      <c r="C272" s="164"/>
      <c r="D272" s="164"/>
      <c r="E272" s="164"/>
      <c r="F272" s="164"/>
      <c r="G272" s="164"/>
      <c r="H272" s="164"/>
      <c r="I272" s="164"/>
      <c r="J272" s="4"/>
      <c r="K272" s="4"/>
      <c r="L272" s="4"/>
      <c r="M272" s="4"/>
      <c r="N272" s="4"/>
      <c r="O272" s="4"/>
      <c r="P272" s="4"/>
      <c r="Q272" s="4"/>
      <c r="R272" s="4"/>
      <c r="S272" s="4"/>
      <c r="T272" s="4"/>
      <c r="U272" s="4"/>
      <c r="V272" s="4"/>
      <c r="W272" s="4"/>
      <c r="X272" s="4"/>
      <c r="Y272" s="4"/>
      <c r="Z272" s="4"/>
      <c r="AA272" s="4"/>
      <c r="AB272" s="4"/>
      <c r="AC272" s="132"/>
      <c r="AD272" s="132"/>
      <c r="AE272" s="132"/>
      <c r="AF272" s="132"/>
      <c r="AG272" s="4"/>
      <c r="AH272" s="4"/>
      <c r="AI272" s="4"/>
      <c r="AJ272" s="4"/>
      <c r="AK272" s="4"/>
      <c r="AL272" s="4"/>
      <c r="AM272" s="4"/>
      <c r="AN272" s="4"/>
      <c r="AO272" s="4"/>
      <c r="AP272" s="4"/>
      <c r="AQ272" s="4"/>
      <c r="AR272" s="4"/>
      <c r="AS272" s="4"/>
      <c r="AT272" s="4"/>
      <c r="AU272" s="4"/>
      <c r="AV272" s="161"/>
      <c r="AW272" s="5"/>
      <c r="AX272" s="4"/>
      <c r="AY272" s="5"/>
      <c r="AZ272" s="5"/>
      <c r="BA272" s="5"/>
      <c r="BB272" s="5"/>
      <c r="BC272" s="134"/>
      <c r="BD272" s="134"/>
      <c r="BE272" s="162"/>
      <c r="BF272" s="5"/>
      <c r="BG272" s="5"/>
      <c r="BH272" s="5"/>
      <c r="BI272" s="5"/>
      <c r="BJ272" s="5"/>
      <c r="BK272" s="5"/>
      <c r="BL272" s="4"/>
    </row>
    <row r="273" spans="1:64" ht="12" customHeight="1">
      <c r="A273" s="164"/>
      <c r="B273" s="164"/>
      <c r="C273" s="164"/>
      <c r="D273" s="164"/>
      <c r="E273" s="164"/>
      <c r="F273" s="164"/>
      <c r="G273" s="164"/>
      <c r="H273" s="164"/>
      <c r="I273" s="164"/>
      <c r="J273" s="4"/>
      <c r="K273" s="4"/>
      <c r="L273" s="4"/>
      <c r="M273" s="4"/>
      <c r="N273" s="4"/>
      <c r="O273" s="4"/>
      <c r="P273" s="4"/>
      <c r="Q273" s="4"/>
      <c r="R273" s="4"/>
      <c r="S273" s="4"/>
      <c r="T273" s="4"/>
      <c r="U273" s="4"/>
      <c r="V273" s="4"/>
      <c r="W273" s="4"/>
      <c r="X273" s="4"/>
      <c r="Y273" s="4"/>
      <c r="Z273" s="4"/>
      <c r="AA273" s="4"/>
      <c r="AB273" s="4"/>
      <c r="AC273" s="132"/>
      <c r="AD273" s="132"/>
      <c r="AE273" s="132"/>
      <c r="AF273" s="132"/>
      <c r="AG273" s="4"/>
      <c r="AH273" s="4"/>
      <c r="AI273" s="4"/>
      <c r="AJ273" s="4"/>
      <c r="AK273" s="4"/>
      <c r="AL273" s="4"/>
      <c r="AM273" s="4"/>
      <c r="AN273" s="4"/>
      <c r="AO273" s="4"/>
      <c r="AP273" s="4"/>
      <c r="AQ273" s="4"/>
      <c r="AR273" s="4"/>
      <c r="AS273" s="4"/>
      <c r="AT273" s="4"/>
      <c r="AU273" s="4"/>
      <c r="AV273" s="161"/>
      <c r="AW273" s="5"/>
      <c r="AX273" s="4"/>
      <c r="AY273" s="5"/>
      <c r="AZ273" s="5"/>
      <c r="BA273" s="5"/>
      <c r="BB273" s="5"/>
      <c r="BC273" s="134"/>
      <c r="BD273" s="134"/>
      <c r="BE273" s="162"/>
      <c r="BF273" s="5"/>
      <c r="BG273" s="5"/>
      <c r="BH273" s="5"/>
      <c r="BI273" s="5"/>
      <c r="BJ273" s="5"/>
      <c r="BK273" s="5"/>
      <c r="BL273" s="4"/>
    </row>
    <row r="274" spans="1:64" ht="12" customHeight="1">
      <c r="A274" s="164"/>
      <c r="B274" s="164"/>
      <c r="C274" s="164"/>
      <c r="D274" s="164"/>
      <c r="E274" s="164"/>
      <c r="F274" s="164"/>
      <c r="G274" s="164"/>
      <c r="H274" s="164"/>
      <c r="I274" s="164"/>
      <c r="J274" s="4"/>
      <c r="K274" s="4"/>
      <c r="L274" s="4"/>
      <c r="M274" s="4"/>
      <c r="N274" s="4"/>
      <c r="O274" s="4"/>
      <c r="P274" s="4"/>
      <c r="Q274" s="4"/>
      <c r="R274" s="4"/>
      <c r="S274" s="4"/>
      <c r="T274" s="4"/>
      <c r="U274" s="4"/>
      <c r="V274" s="4"/>
      <c r="W274" s="4"/>
      <c r="X274" s="4"/>
      <c r="Y274" s="4"/>
      <c r="Z274" s="4"/>
      <c r="AA274" s="4"/>
      <c r="AB274" s="4"/>
      <c r="AC274" s="132"/>
      <c r="AD274" s="132"/>
      <c r="AE274" s="132"/>
      <c r="AF274" s="132"/>
      <c r="AG274" s="4"/>
      <c r="AH274" s="4"/>
      <c r="AI274" s="4"/>
      <c r="AJ274" s="4"/>
      <c r="AK274" s="4"/>
      <c r="AL274" s="4"/>
      <c r="AM274" s="4"/>
      <c r="AN274" s="4"/>
      <c r="AO274" s="4"/>
      <c r="AP274" s="4"/>
      <c r="AQ274" s="4"/>
      <c r="AR274" s="4"/>
      <c r="AS274" s="4"/>
      <c r="AT274" s="4"/>
      <c r="AU274" s="4"/>
      <c r="AV274" s="161"/>
      <c r="AW274" s="5"/>
      <c r="AX274" s="4"/>
      <c r="AY274" s="5"/>
      <c r="AZ274" s="5"/>
      <c r="BA274" s="5"/>
      <c r="BB274" s="5"/>
      <c r="BC274" s="134"/>
      <c r="BD274" s="134"/>
      <c r="BE274" s="162"/>
      <c r="BF274" s="5"/>
      <c r="BG274" s="5"/>
      <c r="BH274" s="5"/>
      <c r="BI274" s="5"/>
      <c r="BJ274" s="5"/>
      <c r="BK274" s="5"/>
      <c r="BL274" s="4"/>
    </row>
    <row r="275" spans="1:64" ht="12" customHeight="1">
      <c r="A275" s="164"/>
      <c r="B275" s="164"/>
      <c r="C275" s="164"/>
      <c r="D275" s="164"/>
      <c r="E275" s="164"/>
      <c r="F275" s="164"/>
      <c r="G275" s="164"/>
      <c r="H275" s="164"/>
      <c r="I275" s="164"/>
      <c r="J275" s="4"/>
      <c r="K275" s="4"/>
      <c r="L275" s="4"/>
      <c r="M275" s="4"/>
      <c r="N275" s="4"/>
      <c r="O275" s="4"/>
      <c r="P275" s="4"/>
      <c r="Q275" s="4"/>
      <c r="R275" s="4"/>
      <c r="S275" s="4"/>
      <c r="T275" s="4"/>
      <c r="U275" s="4"/>
      <c r="V275" s="4"/>
      <c r="W275" s="4"/>
      <c r="X275" s="4"/>
      <c r="Y275" s="4"/>
      <c r="Z275" s="4"/>
      <c r="AA275" s="4"/>
      <c r="AB275" s="4"/>
      <c r="AC275" s="132"/>
      <c r="AD275" s="132"/>
      <c r="AE275" s="132"/>
      <c r="AF275" s="132"/>
      <c r="AG275" s="4"/>
      <c r="AH275" s="4"/>
      <c r="AI275" s="4"/>
      <c r="AJ275" s="4"/>
      <c r="AK275" s="4"/>
      <c r="AL275" s="4"/>
      <c r="AM275" s="4"/>
      <c r="AN275" s="4"/>
      <c r="AO275" s="4"/>
      <c r="AP275" s="4"/>
      <c r="AQ275" s="4"/>
      <c r="AR275" s="4"/>
      <c r="AS275" s="4"/>
      <c r="AT275" s="4"/>
      <c r="AU275" s="4"/>
      <c r="AV275" s="161"/>
      <c r="AW275" s="5"/>
      <c r="AX275" s="4"/>
      <c r="AY275" s="5"/>
      <c r="AZ275" s="5"/>
      <c r="BA275" s="5"/>
      <c r="BB275" s="5"/>
      <c r="BC275" s="134"/>
      <c r="BD275" s="134"/>
      <c r="BE275" s="162"/>
      <c r="BF275" s="5"/>
      <c r="BG275" s="5"/>
      <c r="BH275" s="5"/>
      <c r="BI275" s="5"/>
      <c r="BJ275" s="5"/>
      <c r="BK275" s="5"/>
      <c r="BL275" s="4"/>
    </row>
    <row r="276" spans="1:64" ht="12" customHeight="1">
      <c r="A276" s="164"/>
      <c r="B276" s="164"/>
      <c r="C276" s="164"/>
      <c r="D276" s="164"/>
      <c r="E276" s="164"/>
      <c r="F276" s="164"/>
      <c r="G276" s="164"/>
      <c r="H276" s="164"/>
      <c r="I276" s="164"/>
      <c r="J276" s="4"/>
      <c r="K276" s="4"/>
      <c r="L276" s="4"/>
      <c r="M276" s="4"/>
      <c r="N276" s="4"/>
      <c r="O276" s="4"/>
      <c r="P276" s="4"/>
      <c r="Q276" s="4"/>
      <c r="R276" s="4"/>
      <c r="S276" s="4"/>
      <c r="T276" s="4"/>
      <c r="U276" s="4"/>
      <c r="V276" s="4"/>
      <c r="W276" s="4"/>
      <c r="X276" s="4"/>
      <c r="Y276" s="4"/>
      <c r="Z276" s="4"/>
      <c r="AA276" s="4"/>
      <c r="AB276" s="4"/>
      <c r="AC276" s="132"/>
      <c r="AD276" s="132"/>
      <c r="AE276" s="132"/>
      <c r="AF276" s="132"/>
      <c r="AG276" s="4"/>
      <c r="AH276" s="4"/>
      <c r="AI276" s="4"/>
      <c r="AJ276" s="4"/>
      <c r="AK276" s="4"/>
      <c r="AL276" s="4"/>
      <c r="AM276" s="4"/>
      <c r="AN276" s="4"/>
      <c r="AO276" s="4"/>
      <c r="AP276" s="4"/>
      <c r="AQ276" s="4"/>
      <c r="AR276" s="4"/>
      <c r="AS276" s="4"/>
      <c r="AT276" s="4"/>
      <c r="AU276" s="4"/>
      <c r="AV276" s="161"/>
      <c r="AW276" s="5"/>
      <c r="AX276" s="4"/>
      <c r="AY276" s="5"/>
      <c r="AZ276" s="5"/>
      <c r="BA276" s="5"/>
      <c r="BB276" s="5"/>
      <c r="BC276" s="134"/>
      <c r="BD276" s="134"/>
      <c r="BE276" s="162"/>
      <c r="BF276" s="5"/>
      <c r="BG276" s="5"/>
      <c r="BH276" s="5"/>
      <c r="BI276" s="5"/>
      <c r="BJ276" s="5"/>
      <c r="BK276" s="5"/>
      <c r="BL276" s="4"/>
    </row>
    <row r="277" spans="1:64" ht="12" customHeight="1">
      <c r="A277" s="164"/>
      <c r="B277" s="164"/>
      <c r="C277" s="164"/>
      <c r="D277" s="164"/>
      <c r="E277" s="164"/>
      <c r="F277" s="164"/>
      <c r="G277" s="164"/>
      <c r="H277" s="164"/>
      <c r="I277" s="164"/>
      <c r="J277" s="4"/>
      <c r="K277" s="4"/>
      <c r="L277" s="4"/>
      <c r="M277" s="4"/>
      <c r="N277" s="4"/>
      <c r="O277" s="4"/>
      <c r="P277" s="4"/>
      <c r="Q277" s="4"/>
      <c r="R277" s="4"/>
      <c r="S277" s="4"/>
      <c r="T277" s="4"/>
      <c r="U277" s="4"/>
      <c r="V277" s="4"/>
      <c r="W277" s="4"/>
      <c r="X277" s="4"/>
      <c r="Y277" s="4"/>
      <c r="Z277" s="4"/>
      <c r="AA277" s="4"/>
      <c r="AB277" s="4"/>
      <c r="AC277" s="132"/>
      <c r="AD277" s="132"/>
      <c r="AE277" s="132"/>
      <c r="AF277" s="132"/>
      <c r="AG277" s="4"/>
      <c r="AH277" s="4"/>
      <c r="AI277" s="4"/>
      <c r="AJ277" s="4"/>
      <c r="AK277" s="4"/>
      <c r="AL277" s="4"/>
      <c r="AM277" s="4"/>
      <c r="AN277" s="4"/>
      <c r="AO277" s="4"/>
      <c r="AP277" s="4"/>
      <c r="AQ277" s="4"/>
      <c r="AR277" s="4"/>
      <c r="AS277" s="4"/>
      <c r="AT277" s="4"/>
      <c r="AU277" s="4"/>
      <c r="AV277" s="161"/>
      <c r="AW277" s="5"/>
      <c r="AX277" s="4"/>
      <c r="AY277" s="5"/>
      <c r="AZ277" s="5"/>
      <c r="BA277" s="5"/>
      <c r="BB277" s="5"/>
      <c r="BC277" s="134"/>
      <c r="BD277" s="134"/>
      <c r="BE277" s="162"/>
      <c r="BF277" s="5"/>
      <c r="BG277" s="5"/>
      <c r="BH277" s="5"/>
      <c r="BI277" s="5"/>
      <c r="BJ277" s="5"/>
      <c r="BK277" s="5"/>
      <c r="BL277" s="4"/>
    </row>
    <row r="278" spans="1:64" ht="12" customHeight="1">
      <c r="A278" s="164"/>
      <c r="B278" s="164"/>
      <c r="C278" s="164"/>
      <c r="D278" s="164"/>
      <c r="E278" s="164"/>
      <c r="F278" s="164"/>
      <c r="G278" s="164"/>
      <c r="H278" s="164"/>
      <c r="I278" s="164"/>
      <c r="J278" s="4"/>
      <c r="K278" s="4"/>
      <c r="L278" s="4"/>
      <c r="M278" s="4"/>
      <c r="N278" s="4"/>
      <c r="O278" s="4"/>
      <c r="P278" s="4"/>
      <c r="Q278" s="4"/>
      <c r="R278" s="4"/>
      <c r="S278" s="4"/>
      <c r="T278" s="4"/>
      <c r="U278" s="4"/>
      <c r="V278" s="4"/>
      <c r="W278" s="4"/>
      <c r="X278" s="4"/>
      <c r="Y278" s="4"/>
      <c r="Z278" s="4"/>
      <c r="AA278" s="4"/>
      <c r="AB278" s="4"/>
      <c r="AC278" s="132"/>
      <c r="AD278" s="132"/>
      <c r="AE278" s="132"/>
      <c r="AF278" s="132"/>
      <c r="AG278" s="4"/>
      <c r="AH278" s="4"/>
      <c r="AI278" s="4"/>
      <c r="AJ278" s="4"/>
      <c r="AK278" s="4"/>
      <c r="AL278" s="4"/>
      <c r="AM278" s="4"/>
      <c r="AN278" s="4"/>
      <c r="AO278" s="4"/>
      <c r="AP278" s="4"/>
      <c r="AQ278" s="4"/>
      <c r="AR278" s="4"/>
      <c r="AS278" s="4"/>
      <c r="AT278" s="4"/>
      <c r="AU278" s="4"/>
      <c r="AV278" s="161"/>
      <c r="AW278" s="5"/>
      <c r="AX278" s="4"/>
      <c r="AY278" s="5"/>
      <c r="AZ278" s="5"/>
      <c r="BA278" s="5"/>
      <c r="BB278" s="5"/>
      <c r="BC278" s="134"/>
      <c r="BD278" s="134"/>
      <c r="BE278" s="162"/>
      <c r="BF278" s="5"/>
      <c r="BG278" s="5"/>
      <c r="BH278" s="5"/>
      <c r="BI278" s="5"/>
      <c r="BJ278" s="5"/>
      <c r="BK278" s="5"/>
      <c r="BL278" s="4"/>
    </row>
    <row r="279" spans="1:64" ht="12" customHeight="1">
      <c r="A279" s="164"/>
      <c r="B279" s="164"/>
      <c r="C279" s="164"/>
      <c r="D279" s="164"/>
      <c r="E279" s="164"/>
      <c r="F279" s="164"/>
      <c r="G279" s="164"/>
      <c r="H279" s="164"/>
      <c r="I279" s="164"/>
      <c r="J279" s="4"/>
      <c r="K279" s="4"/>
      <c r="L279" s="4"/>
      <c r="M279" s="4"/>
      <c r="N279" s="4"/>
      <c r="O279" s="4"/>
      <c r="P279" s="4"/>
      <c r="Q279" s="4"/>
      <c r="R279" s="4"/>
      <c r="S279" s="4"/>
      <c r="T279" s="4"/>
      <c r="U279" s="4"/>
      <c r="V279" s="4"/>
      <c r="W279" s="4"/>
      <c r="X279" s="4"/>
      <c r="Y279" s="4"/>
      <c r="Z279" s="4"/>
      <c r="AA279" s="4"/>
      <c r="AB279" s="4"/>
      <c r="AC279" s="132"/>
      <c r="AD279" s="132"/>
      <c r="AE279" s="132"/>
      <c r="AF279" s="132"/>
      <c r="AG279" s="4"/>
      <c r="AH279" s="4"/>
      <c r="AI279" s="4"/>
      <c r="AJ279" s="4"/>
      <c r="AK279" s="4"/>
      <c r="AL279" s="4"/>
      <c r="AM279" s="4"/>
      <c r="AN279" s="4"/>
      <c r="AO279" s="4"/>
      <c r="AP279" s="4"/>
      <c r="AQ279" s="4"/>
      <c r="AR279" s="4"/>
      <c r="AS279" s="4"/>
      <c r="AT279" s="4"/>
      <c r="AU279" s="4"/>
      <c r="AV279" s="161"/>
      <c r="AW279" s="5"/>
      <c r="AX279" s="4"/>
      <c r="AY279" s="5"/>
      <c r="AZ279" s="5"/>
      <c r="BA279" s="5"/>
      <c r="BB279" s="5"/>
      <c r="BC279" s="134"/>
      <c r="BD279" s="134"/>
      <c r="BE279" s="162"/>
      <c r="BF279" s="5"/>
      <c r="BG279" s="5"/>
      <c r="BH279" s="5"/>
      <c r="BI279" s="5"/>
      <c r="BJ279" s="5"/>
      <c r="BK279" s="5"/>
      <c r="BL279" s="4"/>
    </row>
    <row r="280" spans="1:64" ht="12" customHeight="1">
      <c r="A280" s="164"/>
      <c r="B280" s="164"/>
      <c r="C280" s="164"/>
      <c r="D280" s="164"/>
      <c r="E280" s="164"/>
      <c r="F280" s="164"/>
      <c r="G280" s="164"/>
      <c r="H280" s="164"/>
      <c r="I280" s="164"/>
      <c r="J280" s="4"/>
      <c r="K280" s="4"/>
      <c r="L280" s="4"/>
      <c r="M280" s="4"/>
      <c r="N280" s="4"/>
      <c r="O280" s="4"/>
      <c r="P280" s="4"/>
      <c r="Q280" s="4"/>
      <c r="R280" s="4"/>
      <c r="S280" s="4"/>
      <c r="T280" s="4"/>
      <c r="U280" s="4"/>
      <c r="V280" s="4"/>
      <c r="W280" s="4"/>
      <c r="X280" s="4"/>
      <c r="Y280" s="4"/>
      <c r="Z280" s="4"/>
      <c r="AA280" s="4"/>
      <c r="AB280" s="4"/>
      <c r="AC280" s="132"/>
      <c r="AD280" s="132"/>
      <c r="AE280" s="132"/>
      <c r="AF280" s="132"/>
      <c r="AG280" s="4"/>
      <c r="AH280" s="4"/>
      <c r="AI280" s="4"/>
      <c r="AJ280" s="4"/>
      <c r="AK280" s="4"/>
      <c r="AL280" s="4"/>
      <c r="AM280" s="4"/>
      <c r="AN280" s="4"/>
      <c r="AO280" s="4"/>
      <c r="AP280" s="4"/>
      <c r="AQ280" s="4"/>
      <c r="AR280" s="4"/>
      <c r="AS280" s="4"/>
      <c r="AT280" s="4"/>
      <c r="AU280" s="4"/>
      <c r="AV280" s="161"/>
      <c r="AW280" s="5"/>
      <c r="AX280" s="4"/>
      <c r="AY280" s="5"/>
      <c r="AZ280" s="5"/>
      <c r="BA280" s="5"/>
      <c r="BB280" s="5"/>
      <c r="BC280" s="134"/>
      <c r="BD280" s="134"/>
      <c r="BE280" s="162"/>
      <c r="BF280" s="5"/>
      <c r="BG280" s="5"/>
      <c r="BH280" s="5"/>
      <c r="BI280" s="5"/>
      <c r="BJ280" s="5"/>
      <c r="BK280" s="5"/>
      <c r="BL280" s="4"/>
    </row>
    <row r="281" spans="1:64" ht="12" customHeight="1">
      <c r="A281" s="164"/>
      <c r="B281" s="164"/>
      <c r="C281" s="164"/>
      <c r="D281" s="164"/>
      <c r="E281" s="164"/>
      <c r="F281" s="164"/>
      <c r="G281" s="164"/>
      <c r="H281" s="164"/>
      <c r="I281" s="164"/>
      <c r="J281" s="4"/>
      <c r="K281" s="4"/>
      <c r="L281" s="4"/>
      <c r="M281" s="4"/>
      <c r="N281" s="4"/>
      <c r="O281" s="4"/>
      <c r="P281" s="4"/>
      <c r="Q281" s="4"/>
      <c r="R281" s="4"/>
      <c r="S281" s="4"/>
      <c r="T281" s="4"/>
      <c r="U281" s="4"/>
      <c r="V281" s="4"/>
      <c r="W281" s="4"/>
      <c r="X281" s="4"/>
      <c r="Y281" s="4"/>
      <c r="Z281" s="4"/>
      <c r="AA281" s="4"/>
      <c r="AB281" s="4"/>
      <c r="AC281" s="132"/>
      <c r="AD281" s="132"/>
      <c r="AE281" s="132"/>
      <c r="AF281" s="132"/>
      <c r="AG281" s="4"/>
      <c r="AH281" s="4"/>
      <c r="AI281" s="4"/>
      <c r="AJ281" s="4"/>
      <c r="AK281" s="4"/>
      <c r="AL281" s="4"/>
      <c r="AM281" s="4"/>
      <c r="AN281" s="4"/>
      <c r="AO281" s="4"/>
      <c r="AP281" s="4"/>
      <c r="AQ281" s="4"/>
      <c r="AR281" s="4"/>
      <c r="AS281" s="4"/>
      <c r="AT281" s="4"/>
      <c r="AU281" s="4"/>
      <c r="AV281" s="161"/>
      <c r="AW281" s="5"/>
      <c r="AX281" s="4"/>
      <c r="AY281" s="5"/>
      <c r="AZ281" s="5"/>
      <c r="BA281" s="5"/>
      <c r="BB281" s="5"/>
      <c r="BC281" s="134"/>
      <c r="BD281" s="134"/>
      <c r="BE281" s="162"/>
      <c r="BF281" s="5"/>
      <c r="BG281" s="5"/>
      <c r="BH281" s="5"/>
      <c r="BI281" s="5"/>
      <c r="BJ281" s="5"/>
      <c r="BK281" s="5"/>
      <c r="BL281" s="4"/>
    </row>
    <row r="282" spans="1:64" ht="12" customHeight="1">
      <c r="A282" s="164"/>
      <c r="B282" s="164"/>
      <c r="C282" s="164"/>
      <c r="D282" s="164"/>
      <c r="E282" s="164"/>
      <c r="F282" s="164"/>
      <c r="G282" s="164"/>
      <c r="H282" s="164"/>
      <c r="I282" s="164"/>
      <c r="J282" s="4"/>
      <c r="K282" s="4"/>
      <c r="L282" s="4"/>
      <c r="M282" s="4"/>
      <c r="N282" s="4"/>
      <c r="O282" s="4"/>
      <c r="P282" s="4"/>
      <c r="Q282" s="4"/>
      <c r="R282" s="4"/>
      <c r="S282" s="4"/>
      <c r="T282" s="4"/>
      <c r="U282" s="4"/>
      <c r="V282" s="4"/>
      <c r="W282" s="4"/>
      <c r="X282" s="4"/>
      <c r="Y282" s="4"/>
      <c r="Z282" s="4"/>
      <c r="AA282" s="4"/>
      <c r="AB282" s="4"/>
      <c r="AC282" s="132"/>
      <c r="AD282" s="132"/>
      <c r="AE282" s="132"/>
      <c r="AF282" s="132"/>
      <c r="AG282" s="4"/>
      <c r="AH282" s="4"/>
      <c r="AI282" s="4"/>
      <c r="AJ282" s="4"/>
      <c r="AK282" s="4"/>
      <c r="AL282" s="4"/>
      <c r="AM282" s="4"/>
      <c r="AN282" s="4"/>
      <c r="AO282" s="4"/>
      <c r="AP282" s="4"/>
      <c r="AQ282" s="4"/>
      <c r="AR282" s="4"/>
      <c r="AS282" s="4"/>
      <c r="AT282" s="4"/>
      <c r="AU282" s="4"/>
      <c r="AV282" s="161"/>
      <c r="AW282" s="5"/>
      <c r="AX282" s="4"/>
      <c r="AY282" s="5"/>
      <c r="AZ282" s="5"/>
      <c r="BA282" s="5"/>
      <c r="BB282" s="5"/>
      <c r="BC282" s="134"/>
      <c r="BD282" s="134"/>
      <c r="BE282" s="162"/>
      <c r="BF282" s="5"/>
      <c r="BG282" s="5"/>
      <c r="BH282" s="5"/>
      <c r="BI282" s="5"/>
      <c r="BJ282" s="5"/>
      <c r="BK282" s="5"/>
      <c r="BL282" s="4"/>
    </row>
    <row r="283" spans="1:64" ht="12" customHeight="1">
      <c r="A283" s="164"/>
      <c r="B283" s="164"/>
      <c r="C283" s="164"/>
      <c r="D283" s="164"/>
      <c r="E283" s="164"/>
      <c r="F283" s="164"/>
      <c r="G283" s="164"/>
      <c r="H283" s="164"/>
      <c r="I283" s="164"/>
      <c r="J283" s="4"/>
      <c r="K283" s="4"/>
      <c r="L283" s="4"/>
      <c r="M283" s="4"/>
      <c r="N283" s="4"/>
      <c r="O283" s="4"/>
      <c r="P283" s="4"/>
      <c r="Q283" s="4"/>
      <c r="R283" s="4"/>
      <c r="S283" s="4"/>
      <c r="T283" s="4"/>
      <c r="U283" s="4"/>
      <c r="V283" s="4"/>
      <c r="W283" s="4"/>
      <c r="X283" s="4"/>
      <c r="Y283" s="4"/>
      <c r="Z283" s="4"/>
      <c r="AA283" s="4"/>
      <c r="AB283" s="4"/>
      <c r="AC283" s="132"/>
      <c r="AD283" s="132"/>
      <c r="AE283" s="132"/>
      <c r="AF283" s="132"/>
      <c r="AG283" s="4"/>
      <c r="AH283" s="4"/>
      <c r="AI283" s="4"/>
      <c r="AJ283" s="4"/>
      <c r="AK283" s="4"/>
      <c r="AL283" s="4"/>
      <c r="AM283" s="4"/>
      <c r="AN283" s="4"/>
      <c r="AO283" s="4"/>
      <c r="AP283" s="4"/>
      <c r="AQ283" s="4"/>
      <c r="AR283" s="4"/>
      <c r="AS283" s="4"/>
      <c r="AT283" s="4"/>
      <c r="AU283" s="4"/>
      <c r="AV283" s="161"/>
      <c r="AW283" s="5"/>
      <c r="AX283" s="4"/>
      <c r="AY283" s="5"/>
      <c r="AZ283" s="5"/>
      <c r="BA283" s="5"/>
      <c r="BB283" s="5"/>
      <c r="BC283" s="134"/>
      <c r="BD283" s="134"/>
      <c r="BE283" s="162"/>
      <c r="BF283" s="5"/>
      <c r="BG283" s="5"/>
      <c r="BH283" s="5"/>
      <c r="BI283" s="5"/>
      <c r="BJ283" s="5"/>
      <c r="BK283" s="5"/>
      <c r="BL283" s="4"/>
    </row>
    <row r="284" spans="1:64" ht="12" customHeight="1">
      <c r="A284" s="164"/>
      <c r="B284" s="164"/>
      <c r="C284" s="164"/>
      <c r="D284" s="164"/>
      <c r="E284" s="164"/>
      <c r="F284" s="164"/>
      <c r="G284" s="164"/>
      <c r="H284" s="164"/>
      <c r="I284" s="164"/>
      <c r="J284" s="4"/>
      <c r="K284" s="4"/>
      <c r="L284" s="4"/>
      <c r="M284" s="4"/>
      <c r="N284" s="4"/>
      <c r="O284" s="4"/>
      <c r="P284" s="4"/>
      <c r="Q284" s="4"/>
      <c r="R284" s="4"/>
      <c r="S284" s="4"/>
      <c r="T284" s="4"/>
      <c r="U284" s="4"/>
      <c r="V284" s="4"/>
      <c r="W284" s="4"/>
      <c r="X284" s="4"/>
      <c r="Y284" s="4"/>
      <c r="Z284" s="4"/>
      <c r="AA284" s="4"/>
      <c r="AB284" s="4"/>
      <c r="AC284" s="132"/>
      <c r="AD284" s="132"/>
      <c r="AE284" s="132"/>
      <c r="AF284" s="132"/>
      <c r="AG284" s="4"/>
      <c r="AH284" s="4"/>
      <c r="AI284" s="4"/>
      <c r="AJ284" s="4"/>
      <c r="AK284" s="4"/>
      <c r="AL284" s="4"/>
      <c r="AM284" s="4"/>
      <c r="AN284" s="4"/>
      <c r="AO284" s="4"/>
      <c r="AP284" s="4"/>
      <c r="AQ284" s="4"/>
      <c r="AR284" s="4"/>
      <c r="AS284" s="4"/>
      <c r="AT284" s="4"/>
      <c r="AU284" s="4"/>
      <c r="AV284" s="161"/>
      <c r="AW284" s="5"/>
      <c r="AX284" s="4"/>
      <c r="AY284" s="5"/>
      <c r="AZ284" s="5"/>
      <c r="BA284" s="5"/>
      <c r="BB284" s="5"/>
      <c r="BC284" s="134"/>
      <c r="BD284" s="134"/>
      <c r="BE284" s="162"/>
      <c r="BF284" s="5"/>
      <c r="BG284" s="5"/>
      <c r="BH284" s="5"/>
      <c r="BI284" s="5"/>
      <c r="BJ284" s="5"/>
      <c r="BK284" s="5"/>
      <c r="BL284" s="4"/>
    </row>
    <row r="285" spans="1:64" ht="12" customHeight="1">
      <c r="A285" s="164"/>
      <c r="B285" s="164"/>
      <c r="C285" s="164"/>
      <c r="D285" s="164"/>
      <c r="E285" s="164"/>
      <c r="F285" s="164"/>
      <c r="G285" s="164"/>
      <c r="H285" s="164"/>
      <c r="I285" s="164"/>
      <c r="J285" s="4"/>
      <c r="K285" s="4"/>
      <c r="L285" s="4"/>
      <c r="M285" s="4"/>
      <c r="N285" s="4"/>
      <c r="O285" s="4"/>
      <c r="P285" s="4"/>
      <c r="Q285" s="4"/>
      <c r="R285" s="4"/>
      <c r="S285" s="4"/>
      <c r="T285" s="4"/>
      <c r="U285" s="4"/>
      <c r="V285" s="4"/>
      <c r="W285" s="4"/>
      <c r="X285" s="4"/>
      <c r="Y285" s="4"/>
      <c r="Z285" s="4"/>
      <c r="AA285" s="4"/>
      <c r="AB285" s="4"/>
      <c r="AC285" s="132"/>
      <c r="AD285" s="132"/>
      <c r="AE285" s="132"/>
      <c r="AF285" s="132"/>
      <c r="AG285" s="4"/>
      <c r="AH285" s="4"/>
      <c r="AI285" s="4"/>
      <c r="AJ285" s="4"/>
      <c r="AK285" s="4"/>
      <c r="AL285" s="4"/>
      <c r="AM285" s="4"/>
      <c r="AN285" s="4"/>
      <c r="AO285" s="4"/>
      <c r="AP285" s="4"/>
      <c r="AQ285" s="4"/>
      <c r="AR285" s="4"/>
      <c r="AS285" s="4"/>
      <c r="AT285" s="4"/>
      <c r="AU285" s="4"/>
      <c r="AV285" s="161"/>
      <c r="AW285" s="5"/>
      <c r="AX285" s="4"/>
      <c r="AY285" s="5"/>
      <c r="AZ285" s="5"/>
      <c r="BA285" s="5"/>
      <c r="BB285" s="5"/>
      <c r="BC285" s="134"/>
      <c r="BD285" s="134"/>
      <c r="BE285" s="162"/>
      <c r="BF285" s="5"/>
      <c r="BG285" s="5"/>
      <c r="BH285" s="5"/>
      <c r="BI285" s="5"/>
      <c r="BJ285" s="5"/>
      <c r="BK285" s="5"/>
      <c r="BL285" s="4"/>
    </row>
    <row r="286" spans="1:64" ht="12" customHeight="1">
      <c r="A286" s="164"/>
      <c r="B286" s="164"/>
      <c r="C286" s="164"/>
      <c r="D286" s="164"/>
      <c r="E286" s="164"/>
      <c r="F286" s="164"/>
      <c r="G286" s="164"/>
      <c r="H286" s="164"/>
      <c r="I286" s="164"/>
      <c r="J286" s="4"/>
      <c r="K286" s="4"/>
      <c r="L286" s="4"/>
      <c r="M286" s="4"/>
      <c r="N286" s="4"/>
      <c r="O286" s="4"/>
      <c r="P286" s="4"/>
      <c r="Q286" s="4"/>
      <c r="R286" s="4"/>
      <c r="S286" s="4"/>
      <c r="T286" s="4"/>
      <c r="U286" s="4"/>
      <c r="V286" s="4"/>
      <c r="W286" s="4"/>
      <c r="X286" s="4"/>
      <c r="Y286" s="4"/>
      <c r="Z286" s="4"/>
      <c r="AA286" s="4"/>
      <c r="AB286" s="4"/>
      <c r="AC286" s="132"/>
      <c r="AD286" s="132"/>
      <c r="AE286" s="132"/>
      <c r="AF286" s="132"/>
      <c r="AG286" s="4"/>
      <c r="AH286" s="4"/>
      <c r="AI286" s="4"/>
      <c r="AJ286" s="4"/>
      <c r="AK286" s="4"/>
      <c r="AL286" s="4"/>
      <c r="AM286" s="4"/>
      <c r="AN286" s="4"/>
      <c r="AO286" s="4"/>
      <c r="AP286" s="4"/>
      <c r="AQ286" s="4"/>
      <c r="AR286" s="4"/>
      <c r="AS286" s="4"/>
      <c r="AT286" s="4"/>
      <c r="AU286" s="4"/>
      <c r="AV286" s="161"/>
      <c r="AW286" s="5"/>
      <c r="AX286" s="4"/>
      <c r="AY286" s="5"/>
      <c r="AZ286" s="5"/>
      <c r="BA286" s="5"/>
      <c r="BB286" s="5"/>
      <c r="BC286" s="134"/>
      <c r="BD286" s="134"/>
      <c r="BE286" s="162"/>
      <c r="BF286" s="5"/>
      <c r="BG286" s="5"/>
      <c r="BH286" s="5"/>
      <c r="BI286" s="5"/>
      <c r="BJ286" s="5"/>
      <c r="BK286" s="5"/>
      <c r="BL286" s="4"/>
    </row>
    <row r="287" spans="1:64" ht="12" customHeight="1">
      <c r="A287" s="164"/>
      <c r="B287" s="164"/>
      <c r="C287" s="164"/>
      <c r="D287" s="164"/>
      <c r="E287" s="164"/>
      <c r="F287" s="164"/>
      <c r="G287" s="164"/>
      <c r="H287" s="164"/>
      <c r="I287" s="164"/>
      <c r="J287" s="4"/>
      <c r="K287" s="4"/>
      <c r="L287" s="4"/>
      <c r="M287" s="4"/>
      <c r="N287" s="4"/>
      <c r="O287" s="4"/>
      <c r="P287" s="4"/>
      <c r="Q287" s="4"/>
      <c r="R287" s="4"/>
      <c r="S287" s="4"/>
      <c r="T287" s="4"/>
      <c r="U287" s="4"/>
      <c r="V287" s="4"/>
      <c r="W287" s="4"/>
      <c r="X287" s="4"/>
      <c r="Y287" s="4"/>
      <c r="Z287" s="4"/>
      <c r="AA287" s="4"/>
      <c r="AB287" s="4"/>
      <c r="AC287" s="132"/>
      <c r="AD287" s="132"/>
      <c r="AE287" s="132"/>
      <c r="AF287" s="132"/>
      <c r="AG287" s="4"/>
      <c r="AH287" s="4"/>
      <c r="AI287" s="4"/>
      <c r="AJ287" s="4"/>
      <c r="AK287" s="4"/>
      <c r="AL287" s="4"/>
      <c r="AM287" s="4"/>
      <c r="AN287" s="4"/>
      <c r="AO287" s="4"/>
      <c r="AP287" s="4"/>
      <c r="AQ287" s="4"/>
      <c r="AR287" s="4"/>
      <c r="AS287" s="4"/>
      <c r="AT287" s="4"/>
      <c r="AU287" s="4"/>
      <c r="AV287" s="161"/>
      <c r="AW287" s="5"/>
      <c r="AX287" s="4"/>
      <c r="AY287" s="5"/>
      <c r="AZ287" s="5"/>
      <c r="BA287" s="5"/>
      <c r="BB287" s="5"/>
      <c r="BC287" s="134"/>
      <c r="BD287" s="134"/>
      <c r="BE287" s="162"/>
      <c r="BF287" s="5"/>
      <c r="BG287" s="5"/>
      <c r="BH287" s="5"/>
      <c r="BI287" s="5"/>
      <c r="BJ287" s="5"/>
      <c r="BK287" s="5"/>
      <c r="BL287" s="4"/>
    </row>
    <row r="288" spans="1:64" ht="12" customHeight="1">
      <c r="A288" s="164"/>
      <c r="B288" s="164"/>
      <c r="C288" s="164"/>
      <c r="D288" s="164"/>
      <c r="E288" s="164"/>
      <c r="F288" s="164"/>
      <c r="G288" s="164"/>
      <c r="H288" s="164"/>
      <c r="I288" s="164"/>
      <c r="J288" s="4"/>
      <c r="K288" s="4"/>
      <c r="L288" s="4"/>
      <c r="M288" s="4"/>
      <c r="N288" s="4"/>
      <c r="O288" s="4"/>
      <c r="P288" s="4"/>
      <c r="Q288" s="4"/>
      <c r="R288" s="4"/>
      <c r="S288" s="4"/>
      <c r="T288" s="4"/>
      <c r="U288" s="4"/>
      <c r="V288" s="4"/>
      <c r="W288" s="4"/>
      <c r="X288" s="4"/>
      <c r="Y288" s="4"/>
      <c r="Z288" s="4"/>
      <c r="AA288" s="4"/>
      <c r="AB288" s="4"/>
      <c r="AC288" s="132"/>
      <c r="AD288" s="132"/>
      <c r="AE288" s="132"/>
      <c r="AF288" s="132"/>
      <c r="AG288" s="4"/>
      <c r="AH288" s="4"/>
      <c r="AI288" s="4"/>
      <c r="AJ288" s="4"/>
      <c r="AK288" s="4"/>
      <c r="AL288" s="4"/>
      <c r="AM288" s="4"/>
      <c r="AN288" s="4"/>
      <c r="AO288" s="4"/>
      <c r="AP288" s="4"/>
      <c r="AQ288" s="4"/>
      <c r="AR288" s="4"/>
      <c r="AS288" s="4"/>
      <c r="AT288" s="4"/>
      <c r="AU288" s="4"/>
      <c r="AV288" s="161"/>
      <c r="AW288" s="5"/>
      <c r="AX288" s="4"/>
      <c r="AY288" s="5"/>
      <c r="AZ288" s="5"/>
      <c r="BA288" s="5"/>
      <c r="BB288" s="5"/>
      <c r="BC288" s="134"/>
      <c r="BD288" s="134"/>
      <c r="BE288" s="162"/>
      <c r="BF288" s="5"/>
      <c r="BG288" s="5"/>
      <c r="BH288" s="5"/>
      <c r="BI288" s="5"/>
      <c r="BJ288" s="5"/>
      <c r="BK288" s="5"/>
      <c r="BL288" s="4"/>
    </row>
    <row r="289" spans="1:64" ht="12" customHeight="1">
      <c r="A289" s="164"/>
      <c r="B289" s="164"/>
      <c r="C289" s="164"/>
      <c r="D289" s="164"/>
      <c r="E289" s="164"/>
      <c r="F289" s="164"/>
      <c r="G289" s="164"/>
      <c r="H289" s="164"/>
      <c r="I289" s="164"/>
      <c r="J289" s="4"/>
      <c r="K289" s="4"/>
      <c r="L289" s="4"/>
      <c r="M289" s="4"/>
      <c r="N289" s="4"/>
      <c r="O289" s="4"/>
      <c r="P289" s="4"/>
      <c r="Q289" s="4"/>
      <c r="R289" s="4"/>
      <c r="S289" s="4"/>
      <c r="T289" s="4"/>
      <c r="U289" s="4"/>
      <c r="V289" s="4"/>
      <c r="W289" s="4"/>
      <c r="X289" s="4"/>
      <c r="Y289" s="4"/>
      <c r="Z289" s="4"/>
      <c r="AA289" s="4"/>
      <c r="AB289" s="4"/>
      <c r="AC289" s="132"/>
      <c r="AD289" s="132"/>
      <c r="AE289" s="132"/>
      <c r="AF289" s="132"/>
      <c r="AG289" s="4"/>
      <c r="AH289" s="4"/>
      <c r="AI289" s="4"/>
      <c r="AJ289" s="4"/>
      <c r="AK289" s="4"/>
      <c r="AL289" s="4"/>
      <c r="AM289" s="4"/>
      <c r="AN289" s="4"/>
      <c r="AO289" s="4"/>
      <c r="AP289" s="4"/>
      <c r="AQ289" s="4"/>
      <c r="AR289" s="4"/>
      <c r="AS289" s="4"/>
      <c r="AT289" s="4"/>
      <c r="AU289" s="4"/>
      <c r="AV289" s="161"/>
      <c r="AW289" s="5"/>
      <c r="AX289" s="4"/>
      <c r="AY289" s="5"/>
      <c r="AZ289" s="5"/>
      <c r="BA289" s="5"/>
      <c r="BB289" s="5"/>
      <c r="BC289" s="134"/>
      <c r="BD289" s="134"/>
      <c r="BE289" s="162"/>
      <c r="BF289" s="5"/>
      <c r="BG289" s="5"/>
      <c r="BH289" s="5"/>
      <c r="BI289" s="5"/>
      <c r="BJ289" s="5"/>
      <c r="BK289" s="5"/>
      <c r="BL289" s="4"/>
    </row>
    <row r="290" spans="1:64" ht="12" customHeight="1">
      <c r="A290" s="164"/>
      <c r="B290" s="164"/>
      <c r="C290" s="164"/>
      <c r="D290" s="164"/>
      <c r="E290" s="164"/>
      <c r="F290" s="164"/>
      <c r="G290" s="164"/>
      <c r="H290" s="164"/>
      <c r="I290" s="164"/>
      <c r="J290" s="4"/>
      <c r="K290" s="4"/>
      <c r="L290" s="4"/>
      <c r="M290" s="4"/>
      <c r="N290" s="4"/>
      <c r="O290" s="4"/>
      <c r="P290" s="4"/>
      <c r="Q290" s="4"/>
      <c r="R290" s="4"/>
      <c r="S290" s="4"/>
      <c r="T290" s="4"/>
      <c r="U290" s="4"/>
      <c r="V290" s="4"/>
      <c r="W290" s="4"/>
      <c r="X290" s="4"/>
      <c r="Y290" s="4"/>
      <c r="Z290" s="4"/>
      <c r="AA290" s="4"/>
      <c r="AB290" s="4"/>
      <c r="AC290" s="132"/>
      <c r="AD290" s="132"/>
      <c r="AE290" s="132"/>
      <c r="AF290" s="132"/>
      <c r="AG290" s="4"/>
      <c r="AH290" s="4"/>
      <c r="AI290" s="4"/>
      <c r="AJ290" s="4"/>
      <c r="AK290" s="4"/>
      <c r="AL290" s="4"/>
      <c r="AM290" s="4"/>
      <c r="AN290" s="4"/>
      <c r="AO290" s="4"/>
      <c r="AP290" s="4"/>
      <c r="AQ290" s="4"/>
      <c r="AR290" s="4"/>
      <c r="AS290" s="4"/>
      <c r="AT290" s="4"/>
      <c r="AU290" s="4"/>
      <c r="AV290" s="161"/>
      <c r="AW290" s="5"/>
      <c r="AX290" s="4"/>
      <c r="AY290" s="5"/>
      <c r="AZ290" s="5"/>
      <c r="BA290" s="5"/>
      <c r="BB290" s="5"/>
      <c r="BC290" s="134"/>
      <c r="BD290" s="134"/>
      <c r="BE290" s="162"/>
      <c r="BF290" s="5"/>
      <c r="BG290" s="5"/>
      <c r="BH290" s="5"/>
      <c r="BI290" s="5"/>
      <c r="BJ290" s="5"/>
      <c r="BK290" s="5"/>
      <c r="BL290" s="4"/>
    </row>
    <row r="291" spans="1:64" ht="12" customHeight="1">
      <c r="A291" s="164"/>
      <c r="B291" s="164"/>
      <c r="C291" s="164"/>
      <c r="D291" s="164"/>
      <c r="E291" s="164"/>
      <c r="F291" s="164"/>
      <c r="G291" s="164"/>
      <c r="H291" s="164"/>
      <c r="I291" s="164"/>
      <c r="J291" s="4"/>
      <c r="K291" s="4"/>
      <c r="L291" s="4"/>
      <c r="M291" s="4"/>
      <c r="N291" s="4"/>
      <c r="O291" s="4"/>
      <c r="P291" s="4"/>
      <c r="Q291" s="4"/>
      <c r="R291" s="4"/>
      <c r="S291" s="4"/>
      <c r="T291" s="4"/>
      <c r="U291" s="4"/>
      <c r="V291" s="4"/>
      <c r="W291" s="4"/>
      <c r="X291" s="4"/>
      <c r="Y291" s="4"/>
      <c r="Z291" s="4"/>
      <c r="AA291" s="4"/>
      <c r="AB291" s="4"/>
      <c r="AC291" s="132"/>
      <c r="AD291" s="132"/>
      <c r="AE291" s="132"/>
      <c r="AF291" s="132"/>
      <c r="AG291" s="4"/>
      <c r="AH291" s="4"/>
      <c r="AI291" s="4"/>
      <c r="AJ291" s="4"/>
      <c r="AK291" s="4"/>
      <c r="AL291" s="4"/>
      <c r="AM291" s="4"/>
      <c r="AN291" s="4"/>
      <c r="AO291" s="4"/>
      <c r="AP291" s="4"/>
      <c r="AQ291" s="4"/>
      <c r="AR291" s="4"/>
      <c r="AS291" s="4"/>
      <c r="AT291" s="4"/>
      <c r="AU291" s="4"/>
      <c r="AV291" s="161"/>
      <c r="AW291" s="5"/>
      <c r="AX291" s="4"/>
      <c r="AY291" s="5"/>
      <c r="AZ291" s="5"/>
      <c r="BA291" s="5"/>
      <c r="BB291" s="5"/>
      <c r="BC291" s="134"/>
      <c r="BD291" s="134"/>
      <c r="BE291" s="162"/>
      <c r="BF291" s="5"/>
      <c r="BG291" s="5"/>
      <c r="BH291" s="5"/>
      <c r="BI291" s="5"/>
      <c r="BJ291" s="5"/>
      <c r="BK291" s="5"/>
      <c r="BL291" s="4"/>
    </row>
    <row r="292" spans="1:64" ht="12" customHeight="1">
      <c r="A292" s="164"/>
      <c r="B292" s="164"/>
      <c r="C292" s="164"/>
      <c r="D292" s="164"/>
      <c r="E292" s="164"/>
      <c r="F292" s="164"/>
      <c r="G292" s="164"/>
      <c r="H292" s="164"/>
      <c r="I292" s="164"/>
      <c r="J292" s="4"/>
      <c r="K292" s="4"/>
      <c r="L292" s="4"/>
      <c r="M292" s="4"/>
      <c r="N292" s="4"/>
      <c r="O292" s="4"/>
      <c r="P292" s="4"/>
      <c r="Q292" s="4"/>
      <c r="R292" s="4"/>
      <c r="S292" s="4"/>
      <c r="T292" s="4"/>
      <c r="U292" s="4"/>
      <c r="V292" s="4"/>
      <c r="W292" s="4"/>
      <c r="X292" s="4"/>
      <c r="Y292" s="4"/>
      <c r="Z292" s="4"/>
      <c r="AA292" s="4"/>
      <c r="AB292" s="4"/>
      <c r="AC292" s="132"/>
      <c r="AD292" s="132"/>
      <c r="AE292" s="132"/>
      <c r="AF292" s="132"/>
      <c r="AG292" s="4"/>
      <c r="AH292" s="4"/>
      <c r="AI292" s="4"/>
      <c r="AJ292" s="4"/>
      <c r="AK292" s="4"/>
      <c r="AL292" s="4"/>
      <c r="AM292" s="4"/>
      <c r="AN292" s="4"/>
      <c r="AO292" s="4"/>
      <c r="AP292" s="4"/>
      <c r="AQ292" s="4"/>
      <c r="AR292" s="4"/>
      <c r="AS292" s="4"/>
      <c r="AT292" s="4"/>
      <c r="AU292" s="4"/>
      <c r="AV292" s="161"/>
      <c r="AW292" s="5"/>
      <c r="AX292" s="4"/>
      <c r="AY292" s="5"/>
      <c r="AZ292" s="5"/>
      <c r="BA292" s="5"/>
      <c r="BB292" s="5"/>
      <c r="BC292" s="134"/>
      <c r="BD292" s="134"/>
      <c r="BE292" s="162"/>
      <c r="BF292" s="5"/>
      <c r="BG292" s="5"/>
      <c r="BH292" s="5"/>
      <c r="BI292" s="5"/>
      <c r="BJ292" s="5"/>
      <c r="BK292" s="5"/>
      <c r="BL292" s="4"/>
    </row>
    <row r="293" spans="1:64" ht="12" customHeight="1">
      <c r="A293" s="164"/>
      <c r="B293" s="164"/>
      <c r="C293" s="164"/>
      <c r="D293" s="164"/>
      <c r="E293" s="164"/>
      <c r="F293" s="164"/>
      <c r="G293" s="164"/>
      <c r="H293" s="164"/>
      <c r="I293" s="164"/>
      <c r="J293" s="4"/>
      <c r="K293" s="4"/>
      <c r="L293" s="4"/>
      <c r="M293" s="4"/>
      <c r="N293" s="4"/>
      <c r="O293" s="4"/>
      <c r="P293" s="4"/>
      <c r="Q293" s="4"/>
      <c r="R293" s="4"/>
      <c r="S293" s="4"/>
      <c r="T293" s="4"/>
      <c r="U293" s="4"/>
      <c r="V293" s="4"/>
      <c r="W293" s="4"/>
      <c r="X293" s="4"/>
      <c r="Y293" s="4"/>
      <c r="Z293" s="4"/>
      <c r="AA293" s="4"/>
      <c r="AB293" s="4"/>
      <c r="AC293" s="132"/>
      <c r="AD293" s="132"/>
      <c r="AE293" s="132"/>
      <c r="AF293" s="132"/>
      <c r="AG293" s="4"/>
      <c r="AH293" s="4"/>
      <c r="AI293" s="4"/>
      <c r="AJ293" s="4"/>
      <c r="AK293" s="4"/>
      <c r="AL293" s="4"/>
      <c r="AM293" s="4"/>
      <c r="AN293" s="4"/>
      <c r="AO293" s="4"/>
      <c r="AP293" s="4"/>
      <c r="AQ293" s="4"/>
      <c r="AR293" s="4"/>
      <c r="AS293" s="4"/>
      <c r="AT293" s="4"/>
      <c r="AU293" s="4"/>
      <c r="AV293" s="161"/>
      <c r="AW293" s="5"/>
      <c r="AX293" s="4"/>
      <c r="AY293" s="5"/>
      <c r="AZ293" s="5"/>
      <c r="BA293" s="5"/>
      <c r="BB293" s="5"/>
      <c r="BC293" s="134"/>
      <c r="BD293" s="134"/>
      <c r="BE293" s="162"/>
      <c r="BF293" s="5"/>
      <c r="BG293" s="5"/>
      <c r="BH293" s="5"/>
      <c r="BI293" s="5"/>
      <c r="BJ293" s="5"/>
      <c r="BK293" s="5"/>
      <c r="BL293" s="4"/>
    </row>
    <row r="294" spans="1:64" ht="12" customHeight="1">
      <c r="A294" s="164"/>
      <c r="B294" s="164"/>
      <c r="C294" s="164"/>
      <c r="D294" s="164"/>
      <c r="E294" s="164"/>
      <c r="F294" s="164"/>
      <c r="G294" s="164"/>
      <c r="H294" s="164"/>
      <c r="I294" s="164"/>
      <c r="J294" s="4"/>
      <c r="K294" s="4"/>
      <c r="L294" s="4"/>
      <c r="M294" s="4"/>
      <c r="N294" s="4"/>
      <c r="O294" s="4"/>
      <c r="P294" s="4"/>
      <c r="Q294" s="4"/>
      <c r="R294" s="4"/>
      <c r="S294" s="4"/>
      <c r="T294" s="4"/>
      <c r="U294" s="4"/>
      <c r="V294" s="4"/>
      <c r="W294" s="4"/>
      <c r="X294" s="4"/>
      <c r="Y294" s="4"/>
      <c r="Z294" s="4"/>
      <c r="AA294" s="4"/>
      <c r="AB294" s="4"/>
      <c r="AC294" s="132"/>
      <c r="AD294" s="132"/>
      <c r="AE294" s="132"/>
      <c r="AF294" s="132"/>
      <c r="AG294" s="4"/>
      <c r="AH294" s="4"/>
      <c r="AI294" s="4"/>
      <c r="AJ294" s="4"/>
      <c r="AK294" s="4"/>
      <c r="AL294" s="4"/>
      <c r="AM294" s="4"/>
      <c r="AN294" s="4"/>
      <c r="AO294" s="4"/>
      <c r="AP294" s="4"/>
      <c r="AQ294" s="4"/>
      <c r="AR294" s="4"/>
      <c r="AS294" s="4"/>
      <c r="AT294" s="4"/>
      <c r="AU294" s="4"/>
      <c r="AV294" s="161"/>
      <c r="AW294" s="5"/>
      <c r="AX294" s="4"/>
      <c r="AY294" s="5"/>
      <c r="AZ294" s="5"/>
      <c r="BA294" s="5"/>
      <c r="BB294" s="5"/>
      <c r="BC294" s="134"/>
      <c r="BD294" s="134"/>
      <c r="BE294" s="162"/>
      <c r="BF294" s="5"/>
      <c r="BG294" s="5"/>
      <c r="BH294" s="5"/>
      <c r="BI294" s="5"/>
      <c r="BJ294" s="5"/>
      <c r="BK294" s="5"/>
      <c r="BL294" s="4"/>
    </row>
    <row r="295" spans="1:64" ht="12" customHeight="1">
      <c r="A295" s="164"/>
      <c r="B295" s="164"/>
      <c r="C295" s="164"/>
      <c r="D295" s="164"/>
      <c r="E295" s="164"/>
      <c r="F295" s="164"/>
      <c r="G295" s="164"/>
      <c r="H295" s="164"/>
      <c r="I295" s="164"/>
      <c r="J295" s="4"/>
      <c r="K295" s="4"/>
      <c r="L295" s="4"/>
      <c r="M295" s="4"/>
      <c r="N295" s="4"/>
      <c r="O295" s="4"/>
      <c r="P295" s="4"/>
      <c r="Q295" s="4"/>
      <c r="R295" s="4"/>
      <c r="S295" s="4"/>
      <c r="T295" s="4"/>
      <c r="U295" s="4"/>
      <c r="V295" s="4"/>
      <c r="W295" s="4"/>
      <c r="X295" s="4"/>
      <c r="Y295" s="4"/>
      <c r="Z295" s="4"/>
      <c r="AA295" s="4"/>
      <c r="AB295" s="4"/>
      <c r="AC295" s="132"/>
      <c r="AD295" s="132"/>
      <c r="AE295" s="132"/>
      <c r="AF295" s="132"/>
      <c r="AG295" s="4"/>
      <c r="AH295" s="4"/>
      <c r="AI295" s="4"/>
      <c r="AJ295" s="4"/>
      <c r="AK295" s="4"/>
      <c r="AL295" s="4"/>
      <c r="AM295" s="4"/>
      <c r="AN295" s="4"/>
      <c r="AO295" s="4"/>
      <c r="AP295" s="4"/>
      <c r="AQ295" s="4"/>
      <c r="AR295" s="4"/>
      <c r="AS295" s="4"/>
      <c r="AT295" s="4"/>
      <c r="AU295" s="4"/>
      <c r="AV295" s="161"/>
      <c r="AW295" s="5"/>
      <c r="AX295" s="4"/>
      <c r="AY295" s="5"/>
      <c r="AZ295" s="5"/>
      <c r="BA295" s="5"/>
      <c r="BB295" s="5"/>
      <c r="BC295" s="134"/>
      <c r="BD295" s="134"/>
      <c r="BE295" s="162"/>
      <c r="BF295" s="5"/>
      <c r="BG295" s="5"/>
      <c r="BH295" s="5"/>
      <c r="BI295" s="5"/>
      <c r="BJ295" s="5"/>
      <c r="BK295" s="5"/>
      <c r="BL295" s="4"/>
    </row>
    <row r="296" spans="1:64" ht="12" customHeight="1">
      <c r="A296" s="164"/>
      <c r="B296" s="164"/>
      <c r="C296" s="164"/>
      <c r="D296" s="164"/>
      <c r="E296" s="164"/>
      <c r="F296" s="164"/>
      <c r="G296" s="164"/>
      <c r="H296" s="164"/>
      <c r="I296" s="164"/>
      <c r="J296" s="4"/>
      <c r="K296" s="4"/>
      <c r="L296" s="4"/>
      <c r="M296" s="4"/>
      <c r="N296" s="4"/>
      <c r="O296" s="4"/>
      <c r="P296" s="4"/>
      <c r="Q296" s="4"/>
      <c r="R296" s="4"/>
      <c r="S296" s="4"/>
      <c r="T296" s="4"/>
      <c r="U296" s="4"/>
      <c r="V296" s="4"/>
      <c r="W296" s="4"/>
      <c r="X296" s="4"/>
      <c r="Y296" s="4"/>
      <c r="Z296" s="4"/>
      <c r="AA296" s="4"/>
      <c r="AB296" s="4"/>
      <c r="AC296" s="132"/>
      <c r="AD296" s="132"/>
      <c r="AE296" s="132"/>
      <c r="AF296" s="132"/>
      <c r="AG296" s="4"/>
      <c r="AH296" s="4"/>
      <c r="AI296" s="4"/>
      <c r="AJ296" s="4"/>
      <c r="AK296" s="4"/>
      <c r="AL296" s="4"/>
      <c r="AM296" s="4"/>
      <c r="AN296" s="4"/>
      <c r="AO296" s="4"/>
      <c r="AP296" s="4"/>
      <c r="AQ296" s="4"/>
      <c r="AR296" s="4"/>
      <c r="AS296" s="4"/>
      <c r="AT296" s="4"/>
      <c r="AU296" s="4"/>
      <c r="AV296" s="161"/>
      <c r="AW296" s="5"/>
      <c r="AX296" s="4"/>
      <c r="AY296" s="5"/>
      <c r="AZ296" s="5"/>
      <c r="BA296" s="5"/>
      <c r="BB296" s="5"/>
      <c r="BC296" s="134"/>
      <c r="BD296" s="134"/>
      <c r="BE296" s="162"/>
      <c r="BF296" s="5"/>
      <c r="BG296" s="5"/>
      <c r="BH296" s="5"/>
      <c r="BI296" s="5"/>
      <c r="BJ296" s="5"/>
      <c r="BK296" s="5"/>
      <c r="BL296" s="4"/>
    </row>
    <row r="297" spans="1:64" ht="12" customHeight="1">
      <c r="A297" s="164"/>
      <c r="B297" s="164"/>
      <c r="C297" s="164"/>
      <c r="D297" s="164"/>
      <c r="E297" s="164"/>
      <c r="F297" s="164"/>
      <c r="G297" s="164"/>
      <c r="H297" s="164"/>
      <c r="I297" s="164"/>
      <c r="J297" s="4"/>
      <c r="K297" s="4"/>
      <c r="L297" s="4"/>
      <c r="M297" s="4"/>
      <c r="N297" s="4"/>
      <c r="O297" s="4"/>
      <c r="P297" s="4"/>
      <c r="Q297" s="4"/>
      <c r="R297" s="4"/>
      <c r="S297" s="4"/>
      <c r="T297" s="4"/>
      <c r="U297" s="4"/>
      <c r="V297" s="4"/>
      <c r="W297" s="4"/>
      <c r="X297" s="4"/>
      <c r="Y297" s="4"/>
      <c r="Z297" s="4"/>
      <c r="AA297" s="4"/>
      <c r="AB297" s="4"/>
      <c r="AC297" s="132"/>
      <c r="AD297" s="132"/>
      <c r="AE297" s="132"/>
      <c r="AF297" s="132"/>
      <c r="AG297" s="4"/>
      <c r="AH297" s="4"/>
      <c r="AI297" s="4"/>
      <c r="AJ297" s="4"/>
      <c r="AK297" s="4"/>
      <c r="AL297" s="4"/>
      <c r="AM297" s="4"/>
      <c r="AN297" s="4"/>
      <c r="AO297" s="4"/>
      <c r="AP297" s="4"/>
      <c r="AQ297" s="4"/>
      <c r="AR297" s="4"/>
      <c r="AS297" s="4"/>
      <c r="AT297" s="4"/>
      <c r="AU297" s="4"/>
      <c r="AV297" s="161"/>
      <c r="AW297" s="5"/>
      <c r="AX297" s="4"/>
      <c r="AY297" s="5"/>
      <c r="AZ297" s="5"/>
      <c r="BA297" s="5"/>
      <c r="BB297" s="5"/>
      <c r="BC297" s="134"/>
      <c r="BD297" s="134"/>
      <c r="BE297" s="162"/>
      <c r="BF297" s="5"/>
      <c r="BG297" s="5"/>
      <c r="BH297" s="5"/>
      <c r="BI297" s="5"/>
      <c r="BJ297" s="5"/>
      <c r="BK297" s="5"/>
      <c r="BL297" s="4"/>
    </row>
    <row r="298" spans="1:64" ht="12" customHeight="1">
      <c r="A298" s="164"/>
      <c r="B298" s="164"/>
      <c r="C298" s="164"/>
      <c r="D298" s="164"/>
      <c r="E298" s="164"/>
      <c r="F298" s="164"/>
      <c r="G298" s="164"/>
      <c r="H298" s="164"/>
      <c r="I298" s="164"/>
      <c r="J298" s="4"/>
      <c r="K298" s="4"/>
      <c r="L298" s="4"/>
      <c r="M298" s="4"/>
      <c r="N298" s="4"/>
      <c r="O298" s="4"/>
      <c r="P298" s="4"/>
      <c r="Q298" s="4"/>
      <c r="R298" s="4"/>
      <c r="S298" s="4"/>
      <c r="T298" s="4"/>
      <c r="U298" s="4"/>
      <c r="V298" s="4"/>
      <c r="W298" s="4"/>
      <c r="X298" s="4"/>
      <c r="Y298" s="4"/>
      <c r="Z298" s="4"/>
      <c r="AA298" s="4"/>
      <c r="AB298" s="4"/>
      <c r="AC298" s="132"/>
      <c r="AD298" s="132"/>
      <c r="AE298" s="132"/>
      <c r="AF298" s="132"/>
      <c r="AG298" s="4"/>
      <c r="AH298" s="4"/>
      <c r="AI298" s="4"/>
      <c r="AJ298" s="4"/>
      <c r="AK298" s="4"/>
      <c r="AL298" s="4"/>
      <c r="AM298" s="4"/>
      <c r="AN298" s="4"/>
      <c r="AO298" s="4"/>
      <c r="AP298" s="4"/>
      <c r="AQ298" s="4"/>
      <c r="AR298" s="4"/>
      <c r="AS298" s="4"/>
      <c r="AT298" s="4"/>
      <c r="AU298" s="4"/>
      <c r="AV298" s="161"/>
      <c r="AW298" s="5"/>
      <c r="AX298" s="4"/>
      <c r="AY298" s="5"/>
      <c r="AZ298" s="5"/>
      <c r="BA298" s="5"/>
      <c r="BB298" s="5"/>
      <c r="BC298" s="134"/>
      <c r="BD298" s="134"/>
      <c r="BE298" s="162"/>
      <c r="BF298" s="5"/>
      <c r="BG298" s="5"/>
      <c r="BH298" s="5"/>
      <c r="BI298" s="5"/>
      <c r="BJ298" s="5"/>
      <c r="BK298" s="5"/>
      <c r="BL298" s="4"/>
    </row>
    <row r="299" spans="1:64" ht="12" customHeight="1">
      <c r="A299" s="164"/>
      <c r="B299" s="164"/>
      <c r="C299" s="164"/>
      <c r="D299" s="164"/>
      <c r="E299" s="164"/>
      <c r="F299" s="164"/>
      <c r="G299" s="164"/>
      <c r="H299" s="164"/>
      <c r="I299" s="164"/>
      <c r="J299" s="4"/>
      <c r="K299" s="4"/>
      <c r="L299" s="4"/>
      <c r="M299" s="4"/>
      <c r="N299" s="4"/>
      <c r="O299" s="4"/>
      <c r="P299" s="4"/>
      <c r="Q299" s="4"/>
      <c r="R299" s="4"/>
      <c r="S299" s="4"/>
      <c r="T299" s="4"/>
      <c r="U299" s="4"/>
      <c r="V299" s="4"/>
      <c r="W299" s="4"/>
      <c r="X299" s="4"/>
      <c r="Y299" s="4"/>
      <c r="Z299" s="4"/>
      <c r="AA299" s="4"/>
      <c r="AB299" s="4"/>
      <c r="AC299" s="132"/>
      <c r="AD299" s="132"/>
      <c r="AE299" s="132"/>
      <c r="AF299" s="132"/>
      <c r="AG299" s="4"/>
      <c r="AH299" s="4"/>
      <c r="AI299" s="4"/>
      <c r="AJ299" s="4"/>
      <c r="AK299" s="4"/>
      <c r="AL299" s="4"/>
      <c r="AM299" s="4"/>
      <c r="AN299" s="4"/>
      <c r="AO299" s="4"/>
      <c r="AP299" s="4"/>
      <c r="AQ299" s="4"/>
      <c r="AR299" s="4"/>
      <c r="AS299" s="4"/>
      <c r="AT299" s="4"/>
      <c r="AU299" s="4"/>
      <c r="AV299" s="161"/>
      <c r="AW299" s="5"/>
      <c r="AX299" s="4"/>
      <c r="AY299" s="5"/>
      <c r="AZ299" s="5"/>
      <c r="BA299" s="5"/>
      <c r="BB299" s="5"/>
      <c r="BC299" s="134"/>
      <c r="BD299" s="134"/>
      <c r="BE299" s="162"/>
      <c r="BF299" s="5"/>
      <c r="BG299" s="5"/>
      <c r="BH299" s="5"/>
      <c r="BI299" s="5"/>
      <c r="BJ299" s="5"/>
      <c r="BK299" s="5"/>
      <c r="BL299" s="4"/>
    </row>
    <row r="300" spans="1:64" ht="12" customHeight="1">
      <c r="A300" s="164"/>
      <c r="B300" s="164"/>
      <c r="C300" s="164"/>
      <c r="D300" s="164"/>
      <c r="E300" s="164"/>
      <c r="F300" s="164"/>
      <c r="G300" s="164"/>
      <c r="H300" s="164"/>
      <c r="I300" s="164"/>
      <c r="J300" s="4"/>
      <c r="K300" s="4"/>
      <c r="L300" s="4"/>
      <c r="M300" s="4"/>
      <c r="N300" s="4"/>
      <c r="O300" s="4"/>
      <c r="P300" s="4"/>
      <c r="Q300" s="4"/>
      <c r="R300" s="4"/>
      <c r="S300" s="4"/>
      <c r="T300" s="4"/>
      <c r="U300" s="4"/>
      <c r="V300" s="4"/>
      <c r="W300" s="4"/>
      <c r="X300" s="4"/>
      <c r="Y300" s="4"/>
      <c r="Z300" s="4"/>
      <c r="AA300" s="4"/>
      <c r="AB300" s="4"/>
      <c r="AC300" s="132"/>
      <c r="AD300" s="132"/>
      <c r="AE300" s="132"/>
      <c r="AF300" s="132"/>
      <c r="AG300" s="4"/>
      <c r="AH300" s="4"/>
      <c r="AI300" s="4"/>
      <c r="AJ300" s="4"/>
      <c r="AK300" s="4"/>
      <c r="AL300" s="4"/>
      <c r="AM300" s="4"/>
      <c r="AN300" s="4"/>
      <c r="AO300" s="4"/>
      <c r="AP300" s="4"/>
      <c r="AQ300" s="4"/>
      <c r="AR300" s="4"/>
      <c r="AS300" s="4"/>
      <c r="AT300" s="4"/>
      <c r="AU300" s="4"/>
      <c r="AV300" s="161"/>
      <c r="AW300" s="5"/>
      <c r="AX300" s="4"/>
      <c r="AY300" s="5"/>
      <c r="AZ300" s="5"/>
      <c r="BA300" s="5"/>
      <c r="BB300" s="5"/>
      <c r="BC300" s="134"/>
      <c r="BD300" s="134"/>
      <c r="BE300" s="162"/>
      <c r="BF300" s="5"/>
      <c r="BG300" s="5"/>
      <c r="BH300" s="5"/>
      <c r="BI300" s="5"/>
      <c r="BJ300" s="5"/>
      <c r="BK300" s="5"/>
      <c r="BL300" s="4"/>
    </row>
    <row r="301" spans="1:64" ht="12" customHeight="1">
      <c r="A301" s="164"/>
      <c r="B301" s="164"/>
      <c r="C301" s="164"/>
      <c r="D301" s="164"/>
      <c r="E301" s="164"/>
      <c r="F301" s="164"/>
      <c r="G301" s="164"/>
      <c r="H301" s="164"/>
      <c r="I301" s="164"/>
      <c r="J301" s="4"/>
      <c r="K301" s="4"/>
      <c r="L301" s="4"/>
      <c r="M301" s="4"/>
      <c r="N301" s="4"/>
      <c r="O301" s="4"/>
      <c r="P301" s="4"/>
      <c r="Q301" s="4"/>
      <c r="R301" s="4"/>
      <c r="S301" s="4"/>
      <c r="T301" s="4"/>
      <c r="U301" s="4"/>
      <c r="V301" s="4"/>
      <c r="W301" s="4"/>
      <c r="X301" s="4"/>
      <c r="Y301" s="4"/>
      <c r="Z301" s="4"/>
      <c r="AA301" s="4"/>
      <c r="AB301" s="4"/>
      <c r="AC301" s="132"/>
      <c r="AD301" s="132"/>
      <c r="AE301" s="132"/>
      <c r="AF301" s="132"/>
      <c r="AG301" s="4"/>
      <c r="AH301" s="4"/>
      <c r="AI301" s="4"/>
      <c r="AJ301" s="4"/>
      <c r="AK301" s="4"/>
      <c r="AL301" s="4"/>
      <c r="AM301" s="4"/>
      <c r="AN301" s="4"/>
      <c r="AO301" s="4"/>
      <c r="AP301" s="4"/>
      <c r="AQ301" s="4"/>
      <c r="AR301" s="4"/>
      <c r="AS301" s="4"/>
      <c r="AT301" s="4"/>
      <c r="AU301" s="4"/>
      <c r="AV301" s="161"/>
      <c r="AW301" s="5"/>
      <c r="AX301" s="4"/>
      <c r="AY301" s="5"/>
      <c r="AZ301" s="5"/>
      <c r="BA301" s="5"/>
      <c r="BB301" s="5"/>
      <c r="BC301" s="134"/>
      <c r="BD301" s="134"/>
      <c r="BE301" s="162"/>
      <c r="BF301" s="5"/>
      <c r="BG301" s="5"/>
      <c r="BH301" s="5"/>
      <c r="BI301" s="5"/>
      <c r="BJ301" s="5"/>
      <c r="BK301" s="5"/>
      <c r="BL301" s="4"/>
    </row>
    <row r="302" spans="1:64" ht="12" customHeight="1">
      <c r="A302" s="164"/>
      <c r="B302" s="164"/>
      <c r="C302" s="164"/>
      <c r="D302" s="164"/>
      <c r="E302" s="164"/>
      <c r="F302" s="164"/>
      <c r="G302" s="164"/>
      <c r="H302" s="164"/>
      <c r="I302" s="164"/>
      <c r="J302" s="4"/>
      <c r="K302" s="4"/>
      <c r="L302" s="4"/>
      <c r="M302" s="4"/>
      <c r="N302" s="4"/>
      <c r="O302" s="4"/>
      <c r="P302" s="4"/>
      <c r="Q302" s="4"/>
      <c r="R302" s="4"/>
      <c r="S302" s="4"/>
      <c r="T302" s="4"/>
      <c r="U302" s="4"/>
      <c r="V302" s="4"/>
      <c r="W302" s="4"/>
      <c r="X302" s="4"/>
      <c r="Y302" s="4"/>
      <c r="Z302" s="4"/>
      <c r="AA302" s="4"/>
      <c r="AB302" s="4"/>
      <c r="AC302" s="132"/>
      <c r="AD302" s="132"/>
      <c r="AE302" s="132"/>
      <c r="AF302" s="132"/>
      <c r="AG302" s="4"/>
      <c r="AH302" s="4"/>
      <c r="AI302" s="4"/>
      <c r="AJ302" s="4"/>
      <c r="AK302" s="4"/>
      <c r="AL302" s="4"/>
      <c r="AM302" s="4"/>
      <c r="AN302" s="4"/>
      <c r="AO302" s="4"/>
      <c r="AP302" s="4"/>
      <c r="AQ302" s="4"/>
      <c r="AR302" s="4"/>
      <c r="AS302" s="4"/>
      <c r="AT302" s="4"/>
      <c r="AU302" s="4"/>
      <c r="AV302" s="161"/>
      <c r="AW302" s="5"/>
      <c r="AX302" s="4"/>
      <c r="AY302" s="5"/>
      <c r="AZ302" s="5"/>
      <c r="BA302" s="5"/>
      <c r="BB302" s="5"/>
      <c r="BC302" s="134"/>
      <c r="BD302" s="134"/>
      <c r="BE302" s="162"/>
      <c r="BF302" s="5"/>
      <c r="BG302" s="5"/>
      <c r="BH302" s="5"/>
      <c r="BI302" s="5"/>
      <c r="BJ302" s="5"/>
      <c r="BK302" s="5"/>
      <c r="BL302" s="4"/>
    </row>
    <row r="303" spans="1:64" ht="12" customHeight="1">
      <c r="A303" s="164"/>
      <c r="B303" s="164"/>
      <c r="C303" s="164"/>
      <c r="D303" s="164"/>
      <c r="E303" s="164"/>
      <c r="F303" s="164"/>
      <c r="G303" s="164"/>
      <c r="H303" s="164"/>
      <c r="I303" s="164"/>
      <c r="J303" s="4"/>
      <c r="K303" s="4"/>
      <c r="L303" s="4"/>
      <c r="M303" s="4"/>
      <c r="N303" s="4"/>
      <c r="O303" s="4"/>
      <c r="P303" s="4"/>
      <c r="Q303" s="4"/>
      <c r="R303" s="4"/>
      <c r="S303" s="4"/>
      <c r="T303" s="4"/>
      <c r="U303" s="4"/>
      <c r="V303" s="4"/>
      <c r="W303" s="4"/>
      <c r="X303" s="4"/>
      <c r="Y303" s="4"/>
      <c r="Z303" s="4"/>
      <c r="AA303" s="4"/>
      <c r="AB303" s="4"/>
      <c r="AC303" s="132"/>
      <c r="AD303" s="132"/>
      <c r="AE303" s="132"/>
      <c r="AF303" s="132"/>
      <c r="AG303" s="4"/>
      <c r="AH303" s="4"/>
      <c r="AI303" s="4"/>
      <c r="AJ303" s="4"/>
      <c r="AK303" s="4"/>
      <c r="AL303" s="4"/>
      <c r="AM303" s="4"/>
      <c r="AN303" s="4"/>
      <c r="AO303" s="4"/>
      <c r="AP303" s="4"/>
      <c r="AQ303" s="4"/>
      <c r="AR303" s="4"/>
      <c r="AS303" s="4"/>
      <c r="AT303" s="4"/>
      <c r="AU303" s="4"/>
      <c r="AV303" s="161"/>
      <c r="AW303" s="5"/>
      <c r="AX303" s="4"/>
      <c r="AY303" s="5"/>
      <c r="AZ303" s="5"/>
      <c r="BA303" s="5"/>
      <c r="BB303" s="5"/>
      <c r="BC303" s="134"/>
      <c r="BD303" s="134"/>
      <c r="BE303" s="162"/>
      <c r="BF303" s="5"/>
      <c r="BG303" s="5"/>
      <c r="BH303" s="5"/>
      <c r="BI303" s="5"/>
      <c r="BJ303" s="5"/>
      <c r="BK303" s="5"/>
      <c r="BL303" s="4"/>
    </row>
    <row r="304" spans="1:64" ht="12" customHeight="1">
      <c r="A304" s="164"/>
      <c r="B304" s="164"/>
      <c r="C304" s="164"/>
      <c r="D304" s="164"/>
      <c r="E304" s="164"/>
      <c r="F304" s="164"/>
      <c r="G304" s="164"/>
      <c r="H304" s="164"/>
      <c r="I304" s="164"/>
      <c r="J304" s="4"/>
      <c r="K304" s="4"/>
      <c r="L304" s="4"/>
      <c r="M304" s="4"/>
      <c r="N304" s="4"/>
      <c r="O304" s="4"/>
      <c r="P304" s="4"/>
      <c r="Q304" s="4"/>
      <c r="R304" s="4"/>
      <c r="S304" s="4"/>
      <c r="T304" s="4"/>
      <c r="U304" s="4"/>
      <c r="V304" s="4"/>
      <c r="W304" s="4"/>
      <c r="X304" s="4"/>
      <c r="Y304" s="4"/>
      <c r="Z304" s="4"/>
      <c r="AA304" s="4"/>
      <c r="AB304" s="4"/>
      <c r="AC304" s="132"/>
      <c r="AD304" s="132"/>
      <c r="AE304" s="132"/>
      <c r="AF304" s="132"/>
      <c r="AG304" s="4"/>
      <c r="AH304" s="4"/>
      <c r="AI304" s="4"/>
      <c r="AJ304" s="4"/>
      <c r="AK304" s="4"/>
      <c r="AL304" s="4"/>
      <c r="AM304" s="4"/>
      <c r="AN304" s="4"/>
      <c r="AO304" s="4"/>
      <c r="AP304" s="4"/>
      <c r="AQ304" s="4"/>
      <c r="AR304" s="4"/>
      <c r="AS304" s="4"/>
      <c r="AT304" s="4"/>
      <c r="AU304" s="4"/>
      <c r="AV304" s="161"/>
      <c r="AW304" s="5"/>
      <c r="AX304" s="4"/>
      <c r="AY304" s="5"/>
      <c r="AZ304" s="5"/>
      <c r="BA304" s="5"/>
      <c r="BB304" s="5"/>
      <c r="BC304" s="134"/>
      <c r="BD304" s="134"/>
      <c r="BE304" s="162"/>
      <c r="BF304" s="5"/>
      <c r="BG304" s="5"/>
      <c r="BH304" s="5"/>
      <c r="BI304" s="5"/>
      <c r="BJ304" s="5"/>
      <c r="BK304" s="5"/>
      <c r="BL304" s="4"/>
    </row>
    <row r="305" spans="1:64" ht="12" customHeight="1">
      <c r="A305" s="164"/>
      <c r="B305" s="164"/>
      <c r="C305" s="164"/>
      <c r="D305" s="164"/>
      <c r="E305" s="164"/>
      <c r="F305" s="164"/>
      <c r="G305" s="164"/>
      <c r="H305" s="164"/>
      <c r="I305" s="164"/>
      <c r="J305" s="4"/>
      <c r="K305" s="4"/>
      <c r="L305" s="4"/>
      <c r="M305" s="4"/>
      <c r="N305" s="4"/>
      <c r="O305" s="4"/>
      <c r="P305" s="4"/>
      <c r="Q305" s="4"/>
      <c r="R305" s="4"/>
      <c r="S305" s="4"/>
      <c r="T305" s="4"/>
      <c r="U305" s="4"/>
      <c r="V305" s="4"/>
      <c r="W305" s="4"/>
      <c r="X305" s="4"/>
      <c r="Y305" s="4"/>
      <c r="Z305" s="4"/>
      <c r="AA305" s="4"/>
      <c r="AB305" s="4"/>
      <c r="AC305" s="132"/>
      <c r="AD305" s="132"/>
      <c r="AE305" s="132"/>
      <c r="AF305" s="132"/>
      <c r="AG305" s="4"/>
      <c r="AH305" s="4"/>
      <c r="AI305" s="4"/>
      <c r="AJ305" s="4"/>
      <c r="AK305" s="4"/>
      <c r="AL305" s="4"/>
      <c r="AM305" s="4"/>
      <c r="AN305" s="4"/>
      <c r="AO305" s="4"/>
      <c r="AP305" s="4"/>
      <c r="AQ305" s="4"/>
      <c r="AR305" s="4"/>
      <c r="AS305" s="4"/>
      <c r="AT305" s="4"/>
      <c r="AU305" s="4"/>
      <c r="AV305" s="161"/>
      <c r="AW305" s="5"/>
      <c r="AX305" s="4"/>
      <c r="AY305" s="5"/>
      <c r="AZ305" s="5"/>
      <c r="BA305" s="5"/>
      <c r="BB305" s="5"/>
      <c r="BC305" s="134"/>
      <c r="BD305" s="134"/>
      <c r="BE305" s="162"/>
      <c r="BF305" s="5"/>
      <c r="BG305" s="5"/>
      <c r="BH305" s="5"/>
      <c r="BI305" s="5"/>
      <c r="BJ305" s="5"/>
      <c r="BK305" s="5"/>
      <c r="BL305" s="4"/>
    </row>
    <row r="306" spans="1:64" ht="12" customHeight="1">
      <c r="A306" s="164"/>
      <c r="B306" s="164"/>
      <c r="C306" s="164"/>
      <c r="D306" s="164"/>
      <c r="E306" s="164"/>
      <c r="F306" s="164"/>
      <c r="G306" s="164"/>
      <c r="H306" s="164"/>
      <c r="I306" s="164"/>
      <c r="J306" s="4"/>
      <c r="K306" s="4"/>
      <c r="L306" s="4"/>
      <c r="M306" s="4"/>
      <c r="N306" s="4"/>
      <c r="O306" s="4"/>
      <c r="P306" s="4"/>
      <c r="Q306" s="4"/>
      <c r="R306" s="4"/>
      <c r="S306" s="4"/>
      <c r="T306" s="4"/>
      <c r="U306" s="4"/>
      <c r="V306" s="4"/>
      <c r="W306" s="4"/>
      <c r="X306" s="4"/>
      <c r="Y306" s="4"/>
      <c r="Z306" s="4"/>
      <c r="AA306" s="4"/>
      <c r="AB306" s="4"/>
      <c r="AC306" s="132"/>
      <c r="AD306" s="132"/>
      <c r="AE306" s="132"/>
      <c r="AF306" s="132"/>
      <c r="AG306" s="4"/>
      <c r="AH306" s="4"/>
      <c r="AI306" s="4"/>
      <c r="AJ306" s="4"/>
      <c r="AK306" s="4"/>
      <c r="AL306" s="4"/>
      <c r="AM306" s="4"/>
      <c r="AN306" s="4"/>
      <c r="AO306" s="4"/>
      <c r="AP306" s="4"/>
      <c r="AQ306" s="4"/>
      <c r="AR306" s="4"/>
      <c r="AS306" s="4"/>
      <c r="AT306" s="4"/>
      <c r="AU306" s="4"/>
      <c r="AV306" s="161"/>
      <c r="AW306" s="5"/>
      <c r="AX306" s="4"/>
      <c r="AY306" s="5"/>
      <c r="AZ306" s="5"/>
      <c r="BA306" s="5"/>
      <c r="BB306" s="5"/>
      <c r="BC306" s="134"/>
      <c r="BD306" s="134"/>
      <c r="BE306" s="162"/>
      <c r="BF306" s="5"/>
      <c r="BG306" s="5"/>
      <c r="BH306" s="5"/>
      <c r="BI306" s="5"/>
      <c r="BJ306" s="5"/>
      <c r="BK306" s="5"/>
      <c r="BL306" s="4"/>
    </row>
    <row r="307" spans="1:64" ht="12" customHeight="1">
      <c r="A307" s="164"/>
      <c r="B307" s="164"/>
      <c r="C307" s="164"/>
      <c r="D307" s="164"/>
      <c r="E307" s="164"/>
      <c r="F307" s="164"/>
      <c r="G307" s="164"/>
      <c r="H307" s="164"/>
      <c r="I307" s="164"/>
      <c r="J307" s="4"/>
      <c r="K307" s="4"/>
      <c r="L307" s="4"/>
      <c r="M307" s="4"/>
      <c r="N307" s="4"/>
      <c r="O307" s="4"/>
      <c r="P307" s="4"/>
      <c r="Q307" s="4"/>
      <c r="R307" s="4"/>
      <c r="S307" s="4"/>
      <c r="T307" s="4"/>
      <c r="U307" s="4"/>
      <c r="V307" s="4"/>
      <c r="W307" s="4"/>
      <c r="X307" s="4"/>
      <c r="Y307" s="4"/>
      <c r="Z307" s="4"/>
      <c r="AA307" s="4"/>
      <c r="AB307" s="4"/>
      <c r="AC307" s="132"/>
      <c r="AD307" s="132"/>
      <c r="AE307" s="132"/>
      <c r="AF307" s="132"/>
      <c r="AG307" s="4"/>
      <c r="AH307" s="4"/>
      <c r="AI307" s="4"/>
      <c r="AJ307" s="4"/>
      <c r="AK307" s="4"/>
      <c r="AL307" s="4"/>
      <c r="AM307" s="4"/>
      <c r="AN307" s="4"/>
      <c r="AO307" s="4"/>
      <c r="AP307" s="4"/>
      <c r="AQ307" s="4"/>
      <c r="AR307" s="4"/>
      <c r="AS307" s="4"/>
      <c r="AT307" s="4"/>
      <c r="AU307" s="4"/>
      <c r="AV307" s="161"/>
      <c r="AW307" s="5"/>
      <c r="AX307" s="4"/>
      <c r="AY307" s="5"/>
      <c r="AZ307" s="5"/>
      <c r="BA307" s="5"/>
      <c r="BB307" s="5"/>
      <c r="BC307" s="134"/>
      <c r="BD307" s="134"/>
      <c r="BE307" s="162"/>
      <c r="BF307" s="5"/>
      <c r="BG307" s="5"/>
      <c r="BH307" s="5"/>
      <c r="BI307" s="5"/>
      <c r="BJ307" s="5"/>
      <c r="BK307" s="5"/>
      <c r="BL307" s="4"/>
    </row>
    <row r="308" spans="1:64" ht="12" customHeight="1">
      <c r="A308" s="164"/>
      <c r="B308" s="164"/>
      <c r="C308" s="164"/>
      <c r="D308" s="164"/>
      <c r="E308" s="164"/>
      <c r="F308" s="164"/>
      <c r="G308" s="164"/>
      <c r="H308" s="164"/>
      <c r="I308" s="164"/>
      <c r="J308" s="4"/>
      <c r="K308" s="4"/>
      <c r="L308" s="4"/>
      <c r="M308" s="4"/>
      <c r="N308" s="4"/>
      <c r="O308" s="4"/>
      <c r="P308" s="4"/>
      <c r="Q308" s="4"/>
      <c r="R308" s="4"/>
      <c r="S308" s="4"/>
      <c r="T308" s="4"/>
      <c r="U308" s="4"/>
      <c r="V308" s="4"/>
      <c r="W308" s="4"/>
      <c r="X308" s="4"/>
      <c r="Y308" s="4"/>
      <c r="Z308" s="4"/>
      <c r="AA308" s="4"/>
      <c r="AB308" s="4"/>
      <c r="AC308" s="132"/>
      <c r="AD308" s="132"/>
      <c r="AE308" s="132"/>
      <c r="AF308" s="132"/>
      <c r="AG308" s="4"/>
      <c r="AH308" s="4"/>
      <c r="AI308" s="4"/>
      <c r="AJ308" s="4"/>
      <c r="AK308" s="4"/>
      <c r="AL308" s="4"/>
      <c r="AM308" s="4"/>
      <c r="AN308" s="4"/>
      <c r="AO308" s="4"/>
      <c r="AP308" s="4"/>
      <c r="AQ308" s="4"/>
      <c r="AR308" s="4"/>
      <c r="AS308" s="4"/>
      <c r="AT308" s="4"/>
      <c r="AU308" s="4"/>
      <c r="AV308" s="161"/>
      <c r="AW308" s="5"/>
      <c r="AX308" s="4"/>
      <c r="AY308" s="5"/>
      <c r="AZ308" s="5"/>
      <c r="BA308" s="5"/>
      <c r="BB308" s="5"/>
      <c r="BC308" s="134"/>
      <c r="BD308" s="134"/>
      <c r="BE308" s="162"/>
      <c r="BF308" s="5"/>
      <c r="BG308" s="5"/>
      <c r="BH308" s="5"/>
      <c r="BI308" s="5"/>
      <c r="BJ308" s="5"/>
      <c r="BK308" s="5"/>
      <c r="BL308" s="4"/>
    </row>
    <row r="309" spans="1:64" ht="12" customHeight="1">
      <c r="A309" s="164"/>
      <c r="B309" s="164"/>
      <c r="C309" s="164"/>
      <c r="D309" s="164"/>
      <c r="E309" s="164"/>
      <c r="F309" s="164"/>
      <c r="G309" s="164"/>
      <c r="H309" s="164"/>
      <c r="I309" s="164"/>
      <c r="J309" s="4"/>
      <c r="K309" s="4"/>
      <c r="L309" s="4"/>
      <c r="M309" s="4"/>
      <c r="N309" s="4"/>
      <c r="O309" s="4"/>
      <c r="P309" s="4"/>
      <c r="Q309" s="4"/>
      <c r="R309" s="4"/>
      <c r="S309" s="4"/>
      <c r="T309" s="4"/>
      <c r="U309" s="4"/>
      <c r="V309" s="4"/>
      <c r="W309" s="4"/>
      <c r="X309" s="4"/>
      <c r="Y309" s="4"/>
      <c r="Z309" s="4"/>
      <c r="AA309" s="4"/>
      <c r="AB309" s="4"/>
      <c r="AC309" s="132"/>
      <c r="AD309" s="132"/>
      <c r="AE309" s="132"/>
      <c r="AF309" s="132"/>
      <c r="AG309" s="4"/>
      <c r="AH309" s="4"/>
      <c r="AI309" s="4"/>
      <c r="AJ309" s="4"/>
      <c r="AK309" s="4"/>
      <c r="AL309" s="4"/>
      <c r="AM309" s="4"/>
      <c r="AN309" s="4"/>
      <c r="AO309" s="4"/>
      <c r="AP309" s="4"/>
      <c r="AQ309" s="4"/>
      <c r="AR309" s="4"/>
      <c r="AS309" s="4"/>
      <c r="AT309" s="4"/>
      <c r="AU309" s="4"/>
      <c r="AV309" s="161"/>
      <c r="AW309" s="5"/>
      <c r="AX309" s="4"/>
      <c r="AY309" s="5"/>
      <c r="AZ309" s="5"/>
      <c r="BA309" s="5"/>
      <c r="BB309" s="5"/>
      <c r="BC309" s="134"/>
      <c r="BD309" s="134"/>
      <c r="BE309" s="162"/>
      <c r="BF309" s="5"/>
      <c r="BG309" s="5"/>
      <c r="BH309" s="5"/>
      <c r="BI309" s="5"/>
      <c r="BJ309" s="5"/>
      <c r="BK309" s="5"/>
      <c r="BL309" s="4"/>
    </row>
    <row r="310" spans="1:64" ht="12" customHeight="1">
      <c r="A310" s="164"/>
      <c r="B310" s="164"/>
      <c r="C310" s="164"/>
      <c r="D310" s="164"/>
      <c r="E310" s="164"/>
      <c r="F310" s="164"/>
      <c r="G310" s="164"/>
      <c r="H310" s="164"/>
      <c r="I310" s="164"/>
      <c r="J310" s="4"/>
      <c r="K310" s="4"/>
      <c r="L310" s="4"/>
      <c r="M310" s="4"/>
      <c r="N310" s="4"/>
      <c r="O310" s="4"/>
      <c r="P310" s="4"/>
      <c r="Q310" s="4"/>
      <c r="R310" s="4"/>
      <c r="S310" s="4"/>
      <c r="T310" s="4"/>
      <c r="U310" s="4"/>
      <c r="V310" s="4"/>
      <c r="W310" s="4"/>
      <c r="X310" s="4"/>
      <c r="Y310" s="4"/>
      <c r="Z310" s="4"/>
      <c r="AA310" s="4"/>
      <c r="AB310" s="4"/>
      <c r="AC310" s="132"/>
      <c r="AD310" s="132"/>
      <c r="AE310" s="132"/>
      <c r="AF310" s="132"/>
      <c r="AG310" s="4"/>
      <c r="AH310" s="4"/>
      <c r="AI310" s="4"/>
      <c r="AJ310" s="4"/>
      <c r="AK310" s="4"/>
      <c r="AL310" s="4"/>
      <c r="AM310" s="4"/>
      <c r="AN310" s="4"/>
      <c r="AO310" s="4"/>
      <c r="AP310" s="4"/>
      <c r="AQ310" s="4"/>
      <c r="AR310" s="4"/>
      <c r="AS310" s="4"/>
      <c r="AT310" s="4"/>
      <c r="AU310" s="4"/>
      <c r="AV310" s="161"/>
      <c r="AW310" s="5"/>
      <c r="AX310" s="4"/>
      <c r="AY310" s="5"/>
      <c r="AZ310" s="5"/>
      <c r="BA310" s="5"/>
      <c r="BB310" s="5"/>
      <c r="BC310" s="134"/>
      <c r="BD310" s="134"/>
      <c r="BE310" s="162"/>
      <c r="BF310" s="5"/>
      <c r="BG310" s="5"/>
      <c r="BH310" s="5"/>
      <c r="BI310" s="5"/>
      <c r="BJ310" s="5"/>
      <c r="BK310" s="5"/>
      <c r="BL310" s="4"/>
    </row>
    <row r="311" spans="1:64" ht="12" customHeight="1">
      <c r="A311" s="164"/>
      <c r="B311" s="164"/>
      <c r="C311" s="164"/>
      <c r="D311" s="164"/>
      <c r="E311" s="164"/>
      <c r="F311" s="164"/>
      <c r="G311" s="164"/>
      <c r="H311" s="164"/>
      <c r="I311" s="164"/>
      <c r="J311" s="4"/>
      <c r="K311" s="4"/>
      <c r="L311" s="4"/>
      <c r="M311" s="4"/>
      <c r="N311" s="4"/>
      <c r="O311" s="4"/>
      <c r="P311" s="4"/>
      <c r="Q311" s="4"/>
      <c r="R311" s="4"/>
      <c r="S311" s="4"/>
      <c r="T311" s="4"/>
      <c r="U311" s="4"/>
      <c r="V311" s="4"/>
      <c r="W311" s="4"/>
      <c r="X311" s="4"/>
      <c r="Y311" s="4"/>
      <c r="Z311" s="4"/>
      <c r="AA311" s="4"/>
      <c r="AB311" s="4"/>
      <c r="AC311" s="132"/>
      <c r="AD311" s="132"/>
      <c r="AE311" s="132"/>
      <c r="AF311" s="132"/>
      <c r="AG311" s="4"/>
      <c r="AH311" s="4"/>
      <c r="AI311" s="4"/>
      <c r="AJ311" s="4"/>
      <c r="AK311" s="4"/>
      <c r="AL311" s="4"/>
      <c r="AM311" s="4"/>
      <c r="AN311" s="4"/>
      <c r="AO311" s="4"/>
      <c r="AP311" s="4"/>
      <c r="AQ311" s="4"/>
      <c r="AR311" s="4"/>
      <c r="AS311" s="4"/>
      <c r="AT311" s="4"/>
      <c r="AU311" s="4"/>
      <c r="AV311" s="161"/>
      <c r="AW311" s="5"/>
      <c r="AX311" s="4"/>
      <c r="AY311" s="5"/>
      <c r="AZ311" s="5"/>
      <c r="BA311" s="5"/>
      <c r="BB311" s="5"/>
      <c r="BC311" s="134"/>
      <c r="BD311" s="134"/>
      <c r="BE311" s="162"/>
      <c r="BF311" s="5"/>
      <c r="BG311" s="5"/>
      <c r="BH311" s="5"/>
      <c r="BI311" s="5"/>
      <c r="BJ311" s="5"/>
      <c r="BK311" s="5"/>
      <c r="BL311" s="4"/>
    </row>
    <row r="312" spans="1:64" ht="12" customHeight="1">
      <c r="A312" s="164"/>
      <c r="B312" s="164"/>
      <c r="C312" s="164"/>
      <c r="D312" s="164"/>
      <c r="E312" s="164"/>
      <c r="F312" s="164"/>
      <c r="G312" s="164"/>
      <c r="H312" s="164"/>
      <c r="I312" s="164"/>
      <c r="J312" s="4"/>
      <c r="K312" s="4"/>
      <c r="L312" s="4"/>
      <c r="M312" s="4"/>
      <c r="N312" s="4"/>
      <c r="O312" s="4"/>
      <c r="P312" s="4"/>
      <c r="Q312" s="4"/>
      <c r="R312" s="4"/>
      <c r="S312" s="4"/>
      <c r="T312" s="4"/>
      <c r="U312" s="4"/>
      <c r="V312" s="4"/>
      <c r="W312" s="4"/>
      <c r="X312" s="4"/>
      <c r="Y312" s="4"/>
      <c r="Z312" s="4"/>
      <c r="AA312" s="4"/>
      <c r="AB312" s="4"/>
      <c r="AC312" s="132"/>
      <c r="AD312" s="132"/>
      <c r="AE312" s="132"/>
      <c r="AF312" s="132"/>
      <c r="AG312" s="4"/>
      <c r="AH312" s="4"/>
      <c r="AI312" s="4"/>
      <c r="AJ312" s="4"/>
      <c r="AK312" s="4"/>
      <c r="AL312" s="4"/>
      <c r="AM312" s="4"/>
      <c r="AN312" s="4"/>
      <c r="AO312" s="4"/>
      <c r="AP312" s="4"/>
      <c r="AQ312" s="4"/>
      <c r="AR312" s="4"/>
      <c r="AS312" s="4"/>
      <c r="AT312" s="4"/>
      <c r="AU312" s="4"/>
      <c r="AV312" s="161"/>
      <c r="AW312" s="5"/>
      <c r="AX312" s="4"/>
      <c r="AY312" s="5"/>
      <c r="AZ312" s="5"/>
      <c r="BA312" s="5"/>
      <c r="BB312" s="5"/>
      <c r="BC312" s="134"/>
      <c r="BD312" s="134"/>
      <c r="BE312" s="162"/>
      <c r="BF312" s="5"/>
      <c r="BG312" s="5"/>
      <c r="BH312" s="5"/>
      <c r="BI312" s="5"/>
      <c r="BJ312" s="5"/>
      <c r="BK312" s="5"/>
      <c r="BL312" s="4"/>
    </row>
    <row r="313" spans="1:64" ht="12" customHeight="1">
      <c r="A313" s="164"/>
      <c r="B313" s="164"/>
      <c r="C313" s="164"/>
      <c r="D313" s="164"/>
      <c r="E313" s="164"/>
      <c r="F313" s="164"/>
      <c r="G313" s="164"/>
      <c r="H313" s="164"/>
      <c r="I313" s="164"/>
      <c r="J313" s="4"/>
      <c r="K313" s="4"/>
      <c r="L313" s="4"/>
      <c r="M313" s="4"/>
      <c r="N313" s="4"/>
      <c r="O313" s="4"/>
      <c r="P313" s="4"/>
      <c r="Q313" s="4"/>
      <c r="R313" s="4"/>
      <c r="S313" s="4"/>
      <c r="T313" s="4"/>
      <c r="U313" s="4"/>
      <c r="V313" s="4"/>
      <c r="W313" s="4"/>
      <c r="X313" s="4"/>
      <c r="Y313" s="4"/>
      <c r="Z313" s="4"/>
      <c r="AA313" s="4"/>
      <c r="AB313" s="4"/>
      <c r="AC313" s="132"/>
      <c r="AD313" s="132"/>
      <c r="AE313" s="132"/>
      <c r="AF313" s="132"/>
      <c r="AG313" s="4"/>
      <c r="AH313" s="4"/>
      <c r="AI313" s="4"/>
      <c r="AJ313" s="4"/>
      <c r="AK313" s="4"/>
      <c r="AL313" s="4"/>
      <c r="AM313" s="4"/>
      <c r="AN313" s="4"/>
      <c r="AO313" s="4"/>
      <c r="AP313" s="4"/>
      <c r="AQ313" s="4"/>
      <c r="AR313" s="4"/>
      <c r="AS313" s="4"/>
      <c r="AT313" s="4"/>
      <c r="AU313" s="4"/>
      <c r="AV313" s="161"/>
      <c r="AW313" s="5"/>
      <c r="AX313" s="4"/>
      <c r="AY313" s="5"/>
      <c r="AZ313" s="5"/>
      <c r="BA313" s="5"/>
      <c r="BB313" s="5"/>
      <c r="BC313" s="134"/>
      <c r="BD313" s="134"/>
      <c r="BE313" s="162"/>
      <c r="BF313" s="5"/>
      <c r="BG313" s="5"/>
      <c r="BH313" s="5"/>
      <c r="BI313" s="5"/>
      <c r="BJ313" s="5"/>
      <c r="BK313" s="5"/>
      <c r="BL313" s="4"/>
    </row>
    <row r="314" spans="1:64" ht="12" customHeight="1">
      <c r="A314" s="164"/>
      <c r="B314" s="164"/>
      <c r="C314" s="164"/>
      <c r="D314" s="164"/>
      <c r="E314" s="164"/>
      <c r="F314" s="164"/>
      <c r="G314" s="164"/>
      <c r="H314" s="164"/>
      <c r="I314" s="164"/>
      <c r="J314" s="4"/>
      <c r="K314" s="4"/>
      <c r="L314" s="4"/>
      <c r="M314" s="4"/>
      <c r="N314" s="4"/>
      <c r="O314" s="4"/>
      <c r="P314" s="4"/>
      <c r="Q314" s="4"/>
      <c r="R314" s="4"/>
      <c r="S314" s="4"/>
      <c r="T314" s="4"/>
      <c r="U314" s="4"/>
      <c r="V314" s="4"/>
      <c r="W314" s="4"/>
      <c r="X314" s="4"/>
      <c r="Y314" s="4"/>
      <c r="Z314" s="4"/>
      <c r="AA314" s="4"/>
      <c r="AB314" s="4"/>
      <c r="AC314" s="132"/>
      <c r="AD314" s="132"/>
      <c r="AE314" s="132"/>
      <c r="AF314" s="132"/>
      <c r="AG314" s="4"/>
      <c r="AH314" s="4"/>
      <c r="AI314" s="4"/>
      <c r="AJ314" s="4"/>
      <c r="AK314" s="4"/>
      <c r="AL314" s="4"/>
      <c r="AM314" s="4"/>
      <c r="AN314" s="4"/>
      <c r="AO314" s="4"/>
      <c r="AP314" s="4"/>
      <c r="AQ314" s="4"/>
      <c r="AR314" s="4"/>
      <c r="AS314" s="4"/>
      <c r="AT314" s="4"/>
      <c r="AU314" s="4"/>
      <c r="AV314" s="161"/>
      <c r="AW314" s="5"/>
      <c r="AX314" s="4"/>
      <c r="AY314" s="5"/>
      <c r="AZ314" s="5"/>
      <c r="BA314" s="5"/>
      <c r="BB314" s="5"/>
      <c r="BC314" s="134"/>
      <c r="BD314" s="134"/>
      <c r="BE314" s="162"/>
      <c r="BF314" s="5"/>
      <c r="BG314" s="5"/>
      <c r="BH314" s="5"/>
      <c r="BI314" s="5"/>
      <c r="BJ314" s="5"/>
      <c r="BK314" s="5"/>
      <c r="BL314" s="4"/>
    </row>
    <row r="315" spans="1:64" ht="12" customHeight="1">
      <c r="A315" s="164"/>
      <c r="B315" s="164"/>
      <c r="C315" s="164"/>
      <c r="D315" s="164"/>
      <c r="E315" s="164"/>
      <c r="F315" s="164"/>
      <c r="G315" s="164"/>
      <c r="H315" s="164"/>
      <c r="I315" s="164"/>
      <c r="J315" s="4"/>
      <c r="K315" s="4"/>
      <c r="L315" s="4"/>
      <c r="M315" s="4"/>
      <c r="N315" s="4"/>
      <c r="O315" s="4"/>
      <c r="P315" s="4"/>
      <c r="Q315" s="4"/>
      <c r="R315" s="4"/>
      <c r="S315" s="4"/>
      <c r="T315" s="4"/>
      <c r="U315" s="4"/>
      <c r="V315" s="4"/>
      <c r="W315" s="4"/>
      <c r="X315" s="4"/>
      <c r="Y315" s="4"/>
      <c r="Z315" s="4"/>
      <c r="AA315" s="4"/>
      <c r="AB315" s="4"/>
      <c r="AC315" s="132"/>
      <c r="AD315" s="132"/>
      <c r="AE315" s="132"/>
      <c r="AF315" s="132"/>
      <c r="AG315" s="4"/>
      <c r="AH315" s="4"/>
      <c r="AI315" s="4"/>
      <c r="AJ315" s="4"/>
      <c r="AK315" s="4"/>
      <c r="AL315" s="4"/>
      <c r="AM315" s="4"/>
      <c r="AN315" s="4"/>
      <c r="AO315" s="4"/>
      <c r="AP315" s="4"/>
      <c r="AQ315" s="4"/>
      <c r="AR315" s="4"/>
      <c r="AS315" s="4"/>
      <c r="AT315" s="4"/>
      <c r="AU315" s="4"/>
      <c r="AV315" s="161"/>
      <c r="AW315" s="5"/>
      <c r="AX315" s="4"/>
      <c r="AY315" s="5"/>
      <c r="AZ315" s="5"/>
      <c r="BA315" s="5"/>
      <c r="BB315" s="5"/>
      <c r="BC315" s="134"/>
      <c r="BD315" s="134"/>
      <c r="BE315" s="162"/>
      <c r="BF315" s="5"/>
      <c r="BG315" s="5"/>
      <c r="BH315" s="5"/>
      <c r="BI315" s="5"/>
      <c r="BJ315" s="5"/>
      <c r="BK315" s="5"/>
      <c r="BL315" s="4"/>
    </row>
    <row r="316" spans="1:64" ht="12" customHeight="1">
      <c r="A316" s="164"/>
      <c r="B316" s="164"/>
      <c r="C316" s="164"/>
      <c r="D316" s="164"/>
      <c r="E316" s="164"/>
      <c r="F316" s="164"/>
      <c r="G316" s="164"/>
      <c r="H316" s="164"/>
      <c r="I316" s="164"/>
      <c r="J316" s="4"/>
      <c r="K316" s="4"/>
      <c r="L316" s="4"/>
      <c r="M316" s="4"/>
      <c r="N316" s="4"/>
      <c r="O316" s="4"/>
      <c r="P316" s="4"/>
      <c r="Q316" s="4"/>
      <c r="R316" s="4"/>
      <c r="S316" s="4"/>
      <c r="T316" s="4"/>
      <c r="U316" s="4"/>
      <c r="V316" s="4"/>
      <c r="W316" s="4"/>
      <c r="X316" s="4"/>
      <c r="Y316" s="4"/>
      <c r="Z316" s="4"/>
      <c r="AA316" s="4"/>
      <c r="AB316" s="4"/>
      <c r="AC316" s="132"/>
      <c r="AD316" s="132"/>
      <c r="AE316" s="132"/>
      <c r="AF316" s="132"/>
      <c r="AG316" s="4"/>
      <c r="AH316" s="4"/>
      <c r="AI316" s="4"/>
      <c r="AJ316" s="4"/>
      <c r="AK316" s="4"/>
      <c r="AL316" s="4"/>
      <c r="AM316" s="4"/>
      <c r="AN316" s="4"/>
      <c r="AO316" s="4"/>
      <c r="AP316" s="4"/>
      <c r="AQ316" s="4"/>
      <c r="AR316" s="4"/>
      <c r="AS316" s="4"/>
      <c r="AT316" s="4"/>
      <c r="AU316" s="4"/>
      <c r="AV316" s="161"/>
      <c r="AW316" s="5"/>
      <c r="AX316" s="4"/>
      <c r="AY316" s="5"/>
      <c r="AZ316" s="5"/>
      <c r="BA316" s="5"/>
      <c r="BB316" s="5"/>
      <c r="BC316" s="134"/>
      <c r="BD316" s="134"/>
      <c r="BE316" s="162"/>
      <c r="BF316" s="5"/>
      <c r="BG316" s="5"/>
      <c r="BH316" s="5"/>
      <c r="BI316" s="5"/>
      <c r="BJ316" s="5"/>
      <c r="BK316" s="5"/>
      <c r="BL316" s="4"/>
    </row>
    <row r="317" spans="1:64" ht="12" customHeight="1">
      <c r="A317" s="164"/>
      <c r="B317" s="164"/>
      <c r="C317" s="164"/>
      <c r="D317" s="164"/>
      <c r="E317" s="164"/>
      <c r="F317" s="164"/>
      <c r="G317" s="164"/>
      <c r="H317" s="164"/>
      <c r="I317" s="164"/>
      <c r="J317" s="4"/>
      <c r="K317" s="4"/>
      <c r="L317" s="4"/>
      <c r="M317" s="4"/>
      <c r="N317" s="4"/>
      <c r="O317" s="4"/>
      <c r="P317" s="4"/>
      <c r="Q317" s="4"/>
      <c r="R317" s="4"/>
      <c r="S317" s="4"/>
      <c r="T317" s="4"/>
      <c r="U317" s="4"/>
      <c r="V317" s="4"/>
      <c r="W317" s="4"/>
      <c r="X317" s="4"/>
      <c r="Y317" s="4"/>
      <c r="Z317" s="4"/>
      <c r="AA317" s="4"/>
      <c r="AB317" s="4"/>
      <c r="AC317" s="132"/>
      <c r="AD317" s="132"/>
      <c r="AE317" s="132"/>
      <c r="AF317" s="132"/>
      <c r="AG317" s="4"/>
      <c r="AH317" s="4"/>
      <c r="AI317" s="4"/>
      <c r="AJ317" s="4"/>
      <c r="AK317" s="4"/>
      <c r="AL317" s="4"/>
      <c r="AM317" s="4"/>
      <c r="AN317" s="4"/>
      <c r="AO317" s="4"/>
      <c r="AP317" s="4"/>
      <c r="AQ317" s="4"/>
      <c r="AR317" s="4"/>
      <c r="AS317" s="4"/>
      <c r="AT317" s="4"/>
      <c r="AU317" s="4"/>
      <c r="AV317" s="161"/>
      <c r="AW317" s="5"/>
      <c r="AX317" s="4"/>
      <c r="AY317" s="5"/>
      <c r="AZ317" s="5"/>
      <c r="BA317" s="5"/>
      <c r="BB317" s="5"/>
      <c r="BC317" s="134"/>
      <c r="BD317" s="134"/>
      <c r="BE317" s="162"/>
      <c r="BF317" s="5"/>
      <c r="BG317" s="5"/>
      <c r="BH317" s="5"/>
      <c r="BI317" s="5"/>
      <c r="BJ317" s="5"/>
      <c r="BK317" s="5"/>
      <c r="BL317" s="4"/>
    </row>
    <row r="318" spans="1:64" ht="15.75" customHeight="1"/>
    <row r="319" spans="1:64" ht="15.75" customHeight="1"/>
    <row r="320" spans="1:64"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8">
    <mergeCell ref="U22:U30"/>
    <mergeCell ref="AB22:AB30"/>
    <mergeCell ref="L10:Z10"/>
    <mergeCell ref="L12:Z12"/>
    <mergeCell ref="L14:Z14"/>
    <mergeCell ref="L17:Z17"/>
    <mergeCell ref="L22:L30"/>
    <mergeCell ref="M22:M30"/>
    <mergeCell ref="N22:N30"/>
    <mergeCell ref="O22:O30"/>
    <mergeCell ref="P22:P30"/>
    <mergeCell ref="Q22:Q30"/>
    <mergeCell ref="R22:R30"/>
    <mergeCell ref="S22:S30"/>
    <mergeCell ref="T22:T30"/>
    <mergeCell ref="Z98:Z100"/>
    <mergeCell ref="AA98:AA100"/>
    <mergeCell ref="AB98:AB100"/>
    <mergeCell ref="L31:AA31"/>
    <mergeCell ref="L33:Z33"/>
    <mergeCell ref="L55:AA55"/>
    <mergeCell ref="L88:AA88"/>
    <mergeCell ref="L97:AA97"/>
    <mergeCell ref="L98:L100"/>
    <mergeCell ref="N98:N100"/>
    <mergeCell ref="V98:V100"/>
    <mergeCell ref="W98:W100"/>
    <mergeCell ref="L109:O109"/>
    <mergeCell ref="R108:V108"/>
    <mergeCell ref="W108:Z108"/>
    <mergeCell ref="R109:U109"/>
    <mergeCell ref="W109:Y109"/>
    <mergeCell ref="A105:J105"/>
    <mergeCell ref="L105:AA105"/>
    <mergeCell ref="A106:AA106"/>
    <mergeCell ref="E107:J107"/>
    <mergeCell ref="E108:J108"/>
    <mergeCell ref="R107:V107"/>
    <mergeCell ref="W107:Z107"/>
    <mergeCell ref="M107:P107"/>
    <mergeCell ref="M108:P108"/>
    <mergeCell ref="A1:K5"/>
    <mergeCell ref="L1:Z5"/>
    <mergeCell ref="AC1:AF1"/>
    <mergeCell ref="AC2:AF3"/>
    <mergeCell ref="AC4:AF4"/>
    <mergeCell ref="AC5:AF5"/>
    <mergeCell ref="L6:AF6"/>
    <mergeCell ref="H6:K6"/>
    <mergeCell ref="A7:H8"/>
    <mergeCell ref="I7:I8"/>
    <mergeCell ref="J7:J8"/>
    <mergeCell ref="K7:K8"/>
    <mergeCell ref="L7:L8"/>
    <mergeCell ref="M7:M8"/>
    <mergeCell ref="V7:AA7"/>
    <mergeCell ref="AC7:AF7"/>
    <mergeCell ref="AG7:AR7"/>
    <mergeCell ref="AS7:AT7"/>
    <mergeCell ref="AV7:BE7"/>
    <mergeCell ref="BF7:BI7"/>
    <mergeCell ref="N7:N8"/>
    <mergeCell ref="O7:O8"/>
    <mergeCell ref="P7:P8"/>
    <mergeCell ref="Q7:Q8"/>
    <mergeCell ref="R7:R8"/>
    <mergeCell ref="S7:S8"/>
    <mergeCell ref="T7:U7"/>
  </mergeCells>
  <dataValidations count="1">
    <dataValidation type="list" allowBlank="1" showErrorMessage="1" sqref="Z9 Z11 Z13 Z18:Z19 Y20:Z30 Z34:Z43 Z49:Z53 Z58:Z69 Z73:Z76 Z85:Z86 Z95" xr:uid="{00000000-0002-0000-0100-000000000000}">
      <formula1>listas</formula1>
    </dataValidation>
  </dataValidations>
  <hyperlinks>
    <hyperlink ref="O9" r:id="rId1" xr:uid="{00000000-0004-0000-0100-000000000000}"/>
    <hyperlink ref="O11" r:id="rId2" xr:uid="{00000000-0004-0000-0100-000001000000}"/>
    <hyperlink ref="O13" r:id="rId3" xr:uid="{00000000-0004-0000-0100-000002000000}"/>
    <hyperlink ref="O15" r:id="rId4" xr:uid="{00000000-0004-0000-0100-000003000000}"/>
    <hyperlink ref="O16" r:id="rId5" xr:uid="{00000000-0004-0000-0100-000004000000}"/>
    <hyperlink ref="O18" r:id="rId6" xr:uid="{00000000-0004-0000-0100-000005000000}"/>
    <hyperlink ref="O20" r:id="rId7" xr:uid="{00000000-0004-0000-0100-000006000000}"/>
    <hyperlink ref="O22" r:id="rId8" xr:uid="{00000000-0004-0000-0100-000007000000}"/>
    <hyperlink ref="O32" r:id="rId9" xr:uid="{00000000-0004-0000-0100-000008000000}"/>
    <hyperlink ref="O34" r:id="rId10" xr:uid="{00000000-0004-0000-0100-000009000000}"/>
    <hyperlink ref="O35" r:id="rId11" xr:uid="{00000000-0004-0000-0100-00000A000000}"/>
    <hyperlink ref="O36" r:id="rId12" xr:uid="{00000000-0004-0000-0100-00000B000000}"/>
    <hyperlink ref="O37" r:id="rId13" xr:uid="{00000000-0004-0000-0100-00000C000000}"/>
    <hyperlink ref="O38" r:id="rId14" xr:uid="{00000000-0004-0000-0100-00000D000000}"/>
    <hyperlink ref="O39" r:id="rId15" xr:uid="{00000000-0004-0000-0100-00000E000000}"/>
    <hyperlink ref="O40" r:id="rId16" xr:uid="{00000000-0004-0000-0100-00000F000000}"/>
    <hyperlink ref="O41" r:id="rId17" xr:uid="{00000000-0004-0000-0100-000010000000}"/>
    <hyperlink ref="O42" r:id="rId18" xr:uid="{00000000-0004-0000-0100-000011000000}"/>
    <hyperlink ref="O44" r:id="rId19" xr:uid="{00000000-0004-0000-0100-000012000000}"/>
    <hyperlink ref="O45" r:id="rId20" xr:uid="{00000000-0004-0000-0100-000013000000}"/>
    <hyperlink ref="O46" r:id="rId21" xr:uid="{00000000-0004-0000-0100-000014000000}"/>
    <hyperlink ref="O47" r:id="rId22" xr:uid="{00000000-0004-0000-0100-000015000000}"/>
    <hyperlink ref="O48" r:id="rId23" xr:uid="{00000000-0004-0000-0100-000016000000}"/>
    <hyperlink ref="O49" r:id="rId24" xr:uid="{00000000-0004-0000-0100-000017000000}"/>
    <hyperlink ref="O50" r:id="rId25" xr:uid="{00000000-0004-0000-0100-000018000000}"/>
    <hyperlink ref="O51" r:id="rId26" xr:uid="{00000000-0004-0000-0100-000019000000}"/>
    <hyperlink ref="O52" r:id="rId27" xr:uid="{00000000-0004-0000-0100-00001A000000}"/>
    <hyperlink ref="O54" r:id="rId28" xr:uid="{00000000-0004-0000-0100-00001B000000}"/>
    <hyperlink ref="O56" r:id="rId29" xr:uid="{00000000-0004-0000-0100-00001C000000}"/>
    <hyperlink ref="O58" r:id="rId30" xr:uid="{00000000-0004-0000-0100-00001D000000}"/>
    <hyperlink ref="O59" r:id="rId31" xr:uid="{00000000-0004-0000-0100-00001E000000}"/>
    <hyperlink ref="O60" r:id="rId32" xr:uid="{00000000-0004-0000-0100-00001F000000}"/>
    <hyperlink ref="O61" r:id="rId33" xr:uid="{00000000-0004-0000-0100-000020000000}"/>
    <hyperlink ref="O62" r:id="rId34" xr:uid="{00000000-0004-0000-0100-000021000000}"/>
    <hyperlink ref="O64" r:id="rId35" xr:uid="{00000000-0004-0000-0100-000022000000}"/>
    <hyperlink ref="O65" r:id="rId36" xr:uid="{00000000-0004-0000-0100-000023000000}"/>
    <hyperlink ref="O66" r:id="rId37" xr:uid="{00000000-0004-0000-0100-000024000000}"/>
    <hyperlink ref="O67" r:id="rId38" xr:uid="{00000000-0004-0000-0100-000025000000}"/>
    <hyperlink ref="O68" r:id="rId39" xr:uid="{00000000-0004-0000-0100-000026000000}"/>
    <hyperlink ref="O70" r:id="rId40" xr:uid="{00000000-0004-0000-0100-000027000000}"/>
    <hyperlink ref="O71" r:id="rId41" xr:uid="{00000000-0004-0000-0100-000028000000}"/>
    <hyperlink ref="O73" r:id="rId42" xr:uid="{00000000-0004-0000-0100-000029000000}"/>
    <hyperlink ref="O75" r:id="rId43" xr:uid="{00000000-0004-0000-0100-00002A000000}"/>
    <hyperlink ref="O77" r:id="rId44" xr:uid="{00000000-0004-0000-0100-00002B000000}"/>
    <hyperlink ref="O81" r:id="rId45" xr:uid="{00000000-0004-0000-0100-00002C000000}"/>
    <hyperlink ref="O85" r:id="rId46" xr:uid="{00000000-0004-0000-0100-00002D000000}"/>
    <hyperlink ref="O86" r:id="rId47" xr:uid="{00000000-0004-0000-0100-00002E000000}"/>
    <hyperlink ref="O87" r:id="rId48" xr:uid="{00000000-0004-0000-0100-00002F000000}"/>
    <hyperlink ref="O89" r:id="rId49" xr:uid="{00000000-0004-0000-0100-000030000000}"/>
    <hyperlink ref="O91" r:id="rId50" xr:uid="{00000000-0004-0000-0100-000031000000}"/>
    <hyperlink ref="O93" r:id="rId51" xr:uid="{00000000-0004-0000-0100-000032000000}"/>
    <hyperlink ref="O95" r:id="rId52" xr:uid="{00000000-0004-0000-0100-000033000000}"/>
    <hyperlink ref="O96" r:id="rId53" xr:uid="{00000000-0004-0000-0100-000034000000}"/>
    <hyperlink ref="O102" r:id="rId54" xr:uid="{00000000-0004-0000-0100-000035000000}"/>
    <hyperlink ref="O104" r:id="rId55" xr:uid="{00000000-0004-0000-0100-000036000000}"/>
    <hyperlink ref="O116" r:id="rId56" xr:uid="{00000000-0004-0000-0100-000037000000}"/>
  </hyperlinks>
  <pageMargins left="0" right="0" top="0.74803149606299213" bottom="0.74803149606299213" header="0" footer="0"/>
  <pageSetup orientation="landscape"/>
  <headerFooter>
    <oddFooter>&amp;CPlan de Adquisiciones 2020 Versión 15 11/06/2020</oddFooter>
  </headerFooter>
  <rowBreaks count="3" manualBreakCount="3">
    <brk id="38" man="1"/>
    <brk id="76" man="1"/>
    <brk id="110" man="1"/>
  </rowBreaks>
  <drawing r:id="rId57"/>
  <legacyDrawing r:id="rId58"/>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CDDC"/>
  </sheetPr>
  <dimension ref="A1:BK1059"/>
  <sheetViews>
    <sheetView showGridLines="0" view="pageBreakPreview" topLeftCell="A100" zoomScale="80" zoomScaleNormal="80" zoomScaleSheetLayoutView="80" zoomScalePageLayoutView="80" workbookViewId="0">
      <selection activeCell="F107" sqref="F107:F110"/>
    </sheetView>
  </sheetViews>
  <sheetFormatPr baseColWidth="10" defaultColWidth="14.44140625" defaultRowHeight="15" customHeight="1"/>
  <cols>
    <col min="1" max="1" width="11.44140625" customWidth="1"/>
    <col min="2" max="2" width="10.44140625" customWidth="1"/>
    <col min="3" max="3" width="9.33203125" hidden="1" customWidth="1"/>
    <col min="4" max="4" width="12.33203125" customWidth="1"/>
    <col min="5" max="5" width="15.33203125" customWidth="1"/>
    <col min="6" max="6" width="10.88671875" customWidth="1"/>
    <col min="7" max="7" width="9.88671875" customWidth="1"/>
    <col min="8" max="8" width="40.109375" style="668" customWidth="1"/>
    <col min="9" max="9" width="11.44140625" customWidth="1"/>
    <col min="10" max="10" width="13.6640625" customWidth="1"/>
    <col min="11" max="11" width="11.44140625" customWidth="1"/>
    <col min="12" max="12" width="18.109375" customWidth="1"/>
    <col min="13" max="13" width="13.44140625" customWidth="1"/>
    <col min="14" max="14" width="11.44140625" style="459" customWidth="1"/>
    <col min="15" max="15" width="15" customWidth="1"/>
    <col min="16" max="16" width="9.88671875" customWidth="1"/>
    <col min="17" max="17" width="14.109375" customWidth="1"/>
    <col min="18" max="18" width="11.88671875" style="459" customWidth="1"/>
    <col min="19" max="20" width="12" style="459" customWidth="1"/>
    <col min="21" max="21" width="13.33203125" style="459" customWidth="1"/>
    <col min="22" max="22" width="11.44140625" customWidth="1"/>
    <col min="23" max="23" width="11.6640625" customWidth="1"/>
    <col min="24" max="24" width="27.6640625" customWidth="1"/>
    <col min="25" max="25" width="19" customWidth="1"/>
    <col min="26" max="26" width="17.44140625" customWidth="1"/>
    <col min="27" max="27" width="16" customWidth="1"/>
    <col min="28" max="28" width="19.33203125" customWidth="1"/>
    <col min="29" max="29" width="16.109375" customWidth="1"/>
    <col min="30" max="30" width="15.6640625" bestFit="1" customWidth="1"/>
    <col min="31" max="31" width="14.109375" customWidth="1"/>
    <col min="32" max="32" width="14.88671875" customWidth="1"/>
    <col min="33" max="33" width="14.6640625" customWidth="1"/>
    <col min="34" max="34" width="14.44140625" customWidth="1"/>
    <col min="35" max="35" width="15.6640625" customWidth="1"/>
    <col min="36" max="36" width="15" customWidth="1"/>
    <col min="37" max="37" width="13.33203125" customWidth="1"/>
    <col min="38" max="38" width="15.109375" customWidth="1"/>
    <col min="39" max="39" width="14.109375" customWidth="1"/>
    <col min="40" max="40" width="15.109375" customWidth="1"/>
    <col min="41" max="41" width="20.109375" customWidth="1"/>
    <col min="42" max="42" width="17.109375" customWidth="1"/>
    <col min="43" max="43" width="15.44140625" customWidth="1"/>
    <col min="44" max="45" width="11.44140625" customWidth="1"/>
    <col min="46" max="46" width="27.33203125" hidden="1" customWidth="1"/>
    <col min="47" max="48" width="11.44140625" hidden="1" customWidth="1"/>
    <col min="49" max="49" width="14.6640625" hidden="1" customWidth="1"/>
    <col min="50" max="51" width="11.44140625" hidden="1" customWidth="1"/>
    <col min="52" max="52" width="15.44140625" hidden="1" customWidth="1"/>
    <col min="53" max="54" width="11.44140625" hidden="1" customWidth="1"/>
    <col min="55" max="55" width="13.6640625" hidden="1" customWidth="1"/>
    <col min="56" max="56" width="17.44140625" hidden="1" customWidth="1"/>
    <col min="57" max="58" width="11.44140625" hidden="1" customWidth="1"/>
    <col min="59" max="59" width="15.33203125" hidden="1" customWidth="1"/>
    <col min="60" max="60" width="11.44140625" hidden="1" customWidth="1"/>
    <col min="61" max="61" width="0" hidden="1" customWidth="1"/>
    <col min="62" max="62" width="22.88671875" hidden="1" customWidth="1"/>
    <col min="63" max="63" width="23" customWidth="1"/>
  </cols>
  <sheetData>
    <row r="1" spans="1:60" ht="30" customHeight="1">
      <c r="A1" s="924"/>
      <c r="B1" s="827"/>
      <c r="C1" s="827"/>
      <c r="D1" s="828"/>
      <c r="E1" s="927" t="s">
        <v>571</v>
      </c>
      <c r="F1" s="928"/>
      <c r="G1" s="928"/>
      <c r="H1" s="928"/>
      <c r="I1" s="928"/>
      <c r="J1" s="928"/>
      <c r="K1" s="928"/>
      <c r="L1" s="928"/>
      <c r="M1" s="928"/>
      <c r="N1" s="928"/>
      <c r="O1" s="928"/>
      <c r="P1" s="928"/>
      <c r="Q1" s="928"/>
      <c r="R1" s="928"/>
      <c r="S1" s="928"/>
      <c r="T1" s="928"/>
      <c r="U1" s="928"/>
      <c r="V1" s="928"/>
      <c r="W1" s="929"/>
      <c r="X1" s="391"/>
      <c r="Y1" s="937" t="s">
        <v>1</v>
      </c>
      <c r="Z1" s="801"/>
      <c r="AA1" s="801"/>
      <c r="AB1" s="802"/>
      <c r="AC1" s="208"/>
      <c r="AD1" s="208"/>
      <c r="AE1" s="208"/>
      <c r="AF1" s="208"/>
      <c r="AG1" s="208"/>
      <c r="AH1" s="208"/>
      <c r="AI1" s="208"/>
      <c r="AJ1" s="208"/>
      <c r="AK1" s="208"/>
      <c r="AL1" s="208"/>
      <c r="AM1" s="208"/>
      <c r="AN1" s="208"/>
      <c r="AO1" s="208"/>
      <c r="AP1" s="208"/>
      <c r="AQ1" s="208"/>
      <c r="AR1" s="208"/>
      <c r="AS1" s="208"/>
      <c r="AT1" s="208"/>
      <c r="AU1" s="208"/>
      <c r="AV1" s="208"/>
      <c r="AW1" s="208"/>
      <c r="AX1" s="208"/>
      <c r="AY1" s="208"/>
      <c r="AZ1" s="208"/>
      <c r="BA1" s="208"/>
      <c r="BB1" s="208"/>
      <c r="BC1" s="386"/>
      <c r="BD1" s="208"/>
      <c r="BE1" s="208"/>
      <c r="BF1" s="208"/>
      <c r="BG1" s="208"/>
      <c r="BH1" s="208"/>
    </row>
    <row r="2" spans="1:60" ht="30" customHeight="1">
      <c r="A2" s="829"/>
      <c r="B2" s="820"/>
      <c r="C2" s="820"/>
      <c r="D2" s="821"/>
      <c r="E2" s="930"/>
      <c r="F2" s="931"/>
      <c r="G2" s="931"/>
      <c r="H2" s="931"/>
      <c r="I2" s="931"/>
      <c r="J2" s="931"/>
      <c r="K2" s="931"/>
      <c r="L2" s="931"/>
      <c r="M2" s="931"/>
      <c r="N2" s="931"/>
      <c r="O2" s="931"/>
      <c r="P2" s="931"/>
      <c r="Q2" s="931"/>
      <c r="R2" s="931"/>
      <c r="S2" s="931"/>
      <c r="T2" s="931"/>
      <c r="U2" s="931"/>
      <c r="V2" s="931"/>
      <c r="W2" s="932"/>
      <c r="X2" s="391"/>
      <c r="Y2" s="937" t="s">
        <v>2</v>
      </c>
      <c r="Z2" s="801"/>
      <c r="AA2" s="801"/>
      <c r="AB2" s="802"/>
      <c r="AC2" s="208"/>
      <c r="AD2" s="208"/>
      <c r="AE2" s="208"/>
      <c r="AF2" s="208"/>
      <c r="AG2" s="208"/>
      <c r="AH2" s="208"/>
      <c r="AI2" s="208"/>
      <c r="AJ2" s="208"/>
      <c r="AK2" s="208"/>
      <c r="AL2" s="208"/>
      <c r="AM2" s="208"/>
      <c r="AN2" s="208"/>
      <c r="AO2" s="208"/>
      <c r="AP2" s="208"/>
      <c r="AQ2" s="208"/>
      <c r="AR2" s="208"/>
      <c r="AS2" s="208"/>
      <c r="AT2" s="208"/>
      <c r="AU2" s="208"/>
      <c r="AV2" s="208"/>
      <c r="AW2" s="208"/>
      <c r="AX2" s="208"/>
      <c r="AY2" s="208"/>
      <c r="AZ2" s="208"/>
      <c r="BA2" s="208"/>
      <c r="BB2" s="208"/>
      <c r="BC2" s="386"/>
      <c r="BD2" s="208"/>
      <c r="BE2" s="208"/>
      <c r="BF2" s="208"/>
      <c r="BG2" s="208"/>
      <c r="BH2" s="208"/>
    </row>
    <row r="3" spans="1:60" ht="30" customHeight="1">
      <c r="A3" s="829"/>
      <c r="B3" s="820"/>
      <c r="C3" s="820"/>
      <c r="D3" s="821"/>
      <c r="E3" s="930"/>
      <c r="F3" s="931"/>
      <c r="G3" s="931"/>
      <c r="H3" s="931"/>
      <c r="I3" s="931"/>
      <c r="J3" s="931"/>
      <c r="K3" s="931"/>
      <c r="L3" s="931"/>
      <c r="M3" s="931"/>
      <c r="N3" s="931"/>
      <c r="O3" s="931"/>
      <c r="P3" s="931"/>
      <c r="Q3" s="931"/>
      <c r="R3" s="931"/>
      <c r="S3" s="931"/>
      <c r="T3" s="931"/>
      <c r="U3" s="931"/>
      <c r="V3" s="931"/>
      <c r="W3" s="932"/>
      <c r="X3" s="391"/>
      <c r="Y3" s="938" t="s">
        <v>3</v>
      </c>
      <c r="Z3" s="801"/>
      <c r="AA3" s="801"/>
      <c r="AB3" s="802"/>
      <c r="AC3" s="208"/>
      <c r="AD3" s="208"/>
      <c r="AE3" s="208"/>
      <c r="AF3" s="208"/>
      <c r="AG3" s="208"/>
      <c r="AH3" s="208"/>
      <c r="AI3" s="208"/>
      <c r="AJ3" s="208"/>
      <c r="AK3" s="208"/>
      <c r="AL3" s="208"/>
      <c r="AM3" s="208"/>
      <c r="AN3" s="208"/>
      <c r="AO3" s="208"/>
      <c r="AP3" s="208"/>
      <c r="AQ3" s="208"/>
      <c r="AR3" s="208"/>
      <c r="AS3" s="208"/>
      <c r="AT3" s="208"/>
      <c r="AU3" s="208"/>
      <c r="AV3" s="208"/>
      <c r="AW3" s="208"/>
      <c r="AX3" s="208"/>
      <c r="AY3" s="208"/>
      <c r="AZ3" s="208"/>
      <c r="BA3" s="208"/>
      <c r="BB3" s="208"/>
      <c r="BC3" s="386"/>
      <c r="BD3" s="208"/>
      <c r="BE3" s="208"/>
      <c r="BF3" s="208"/>
      <c r="BG3" s="208"/>
      <c r="BH3" s="208"/>
    </row>
    <row r="4" spans="1:60" ht="30" customHeight="1">
      <c r="A4" s="830"/>
      <c r="B4" s="822"/>
      <c r="C4" s="822"/>
      <c r="D4" s="823"/>
      <c r="E4" s="933"/>
      <c r="F4" s="934"/>
      <c r="G4" s="934"/>
      <c r="H4" s="934"/>
      <c r="I4" s="934"/>
      <c r="J4" s="934"/>
      <c r="K4" s="934"/>
      <c r="L4" s="934"/>
      <c r="M4" s="934"/>
      <c r="N4" s="934"/>
      <c r="O4" s="934"/>
      <c r="P4" s="934"/>
      <c r="Q4" s="934"/>
      <c r="R4" s="934"/>
      <c r="S4" s="934"/>
      <c r="T4" s="934"/>
      <c r="U4" s="934"/>
      <c r="V4" s="934"/>
      <c r="W4" s="935"/>
      <c r="X4" s="391"/>
      <c r="Y4" s="937" t="s">
        <v>5</v>
      </c>
      <c r="Z4" s="801"/>
      <c r="AA4" s="801"/>
      <c r="AB4" s="802"/>
      <c r="AC4" s="907" t="s">
        <v>4</v>
      </c>
      <c r="AD4" s="908"/>
      <c r="AE4" s="908"/>
      <c r="AF4" s="908"/>
      <c r="AG4" s="908"/>
      <c r="AH4" s="908"/>
      <c r="AI4" s="908"/>
      <c r="AJ4" s="908"/>
      <c r="AK4" s="908"/>
      <c r="AL4" s="908"/>
      <c r="AM4" s="908"/>
      <c r="AN4" s="908"/>
      <c r="AO4" s="908"/>
      <c r="AP4" s="908"/>
      <c r="AQ4" s="908"/>
      <c r="AR4" s="908"/>
      <c r="AS4" s="909"/>
      <c r="AT4" s="208"/>
      <c r="AU4" s="208"/>
      <c r="AV4" s="208"/>
      <c r="AW4" s="208"/>
      <c r="AX4" s="208"/>
      <c r="AY4" s="208"/>
      <c r="AZ4" s="208"/>
      <c r="BA4" s="208"/>
      <c r="BB4" s="208"/>
      <c r="BC4" s="386"/>
      <c r="BD4" s="208"/>
      <c r="BE4" s="208"/>
      <c r="BF4" s="208"/>
      <c r="BG4" s="208"/>
      <c r="BH4" s="208"/>
    </row>
    <row r="5" spans="1:60" ht="18" customHeight="1">
      <c r="A5" s="936" t="s">
        <v>6</v>
      </c>
      <c r="B5" s="801"/>
      <c r="C5" s="801"/>
      <c r="D5" s="831" t="s">
        <v>520</v>
      </c>
      <c r="E5" s="801"/>
      <c r="F5" s="801"/>
      <c r="G5" s="801"/>
      <c r="H5" s="801"/>
      <c r="I5" s="801"/>
      <c r="J5" s="801"/>
      <c r="K5" s="801"/>
      <c r="L5" s="801"/>
      <c r="M5" s="801"/>
      <c r="N5" s="801"/>
      <c r="O5" s="801"/>
      <c r="P5" s="801"/>
      <c r="Q5" s="801"/>
      <c r="R5" s="801"/>
      <c r="S5" s="801"/>
      <c r="T5" s="801"/>
      <c r="U5" s="801"/>
      <c r="V5" s="801"/>
      <c r="W5" s="801"/>
      <c r="X5" s="801"/>
      <c r="Y5" s="801"/>
      <c r="Z5" s="801"/>
      <c r="AA5" s="801"/>
      <c r="AB5" s="802"/>
      <c r="AC5" s="829"/>
      <c r="AD5" s="820"/>
      <c r="AE5" s="820"/>
      <c r="AF5" s="820"/>
      <c r="AG5" s="820"/>
      <c r="AH5" s="820"/>
      <c r="AI5" s="820"/>
      <c r="AJ5" s="820"/>
      <c r="AK5" s="820"/>
      <c r="AL5" s="820"/>
      <c r="AM5" s="820"/>
      <c r="AN5" s="820"/>
      <c r="AO5" s="820"/>
      <c r="AP5" s="820"/>
      <c r="AQ5" s="820"/>
      <c r="AR5" s="820"/>
      <c r="AS5" s="910"/>
      <c r="AT5" s="208"/>
      <c r="AU5" s="208"/>
      <c r="AV5" s="208"/>
      <c r="AW5" s="208"/>
      <c r="AX5" s="208"/>
      <c r="AY5" s="208"/>
      <c r="AZ5" s="208"/>
      <c r="BA5" s="208"/>
      <c r="BB5" s="208"/>
      <c r="BC5" s="386"/>
      <c r="BD5" s="208"/>
      <c r="BE5" s="208"/>
      <c r="BF5" s="208"/>
      <c r="BG5" s="208"/>
      <c r="BH5" s="208"/>
    </row>
    <row r="6" spans="1:60" ht="18" customHeight="1">
      <c r="A6" s="936" t="s">
        <v>521</v>
      </c>
      <c r="B6" s="801"/>
      <c r="C6" s="801"/>
      <c r="D6" s="831" t="s">
        <v>522</v>
      </c>
      <c r="E6" s="801"/>
      <c r="F6" s="801"/>
      <c r="G6" s="801"/>
      <c r="H6" s="801"/>
      <c r="I6" s="801"/>
      <c r="J6" s="801"/>
      <c r="K6" s="801"/>
      <c r="L6" s="801"/>
      <c r="M6" s="801"/>
      <c r="N6" s="801"/>
      <c r="O6" s="801"/>
      <c r="P6" s="801"/>
      <c r="Q6" s="801"/>
      <c r="R6" s="801"/>
      <c r="S6" s="801"/>
      <c r="T6" s="801"/>
      <c r="U6" s="801"/>
      <c r="V6" s="801"/>
      <c r="W6" s="801"/>
      <c r="X6" s="801"/>
      <c r="Y6" s="801"/>
      <c r="Z6" s="801"/>
      <c r="AA6" s="801"/>
      <c r="AB6" s="802"/>
      <c r="AC6" s="829"/>
      <c r="AD6" s="820"/>
      <c r="AE6" s="820"/>
      <c r="AF6" s="820"/>
      <c r="AG6" s="820"/>
      <c r="AH6" s="820"/>
      <c r="AI6" s="820"/>
      <c r="AJ6" s="820"/>
      <c r="AK6" s="820"/>
      <c r="AL6" s="820"/>
      <c r="AM6" s="820"/>
      <c r="AN6" s="820"/>
      <c r="AO6" s="820"/>
      <c r="AP6" s="820"/>
      <c r="AQ6" s="820"/>
      <c r="AR6" s="820"/>
      <c r="AS6" s="910"/>
      <c r="AT6" s="208"/>
      <c r="AU6" s="208"/>
      <c r="AV6" s="208"/>
      <c r="AW6" s="208"/>
      <c r="AX6" s="208"/>
      <c r="AY6" s="208"/>
      <c r="AZ6" s="208"/>
      <c r="BA6" s="208"/>
      <c r="BB6" s="208"/>
      <c r="BC6" s="386"/>
      <c r="BD6" s="208"/>
      <c r="BE6" s="208"/>
      <c r="BF6" s="208"/>
      <c r="BG6" s="208"/>
      <c r="BH6" s="208"/>
    </row>
    <row r="7" spans="1:60" ht="18" customHeight="1">
      <c r="A7" s="936" t="s">
        <v>523</v>
      </c>
      <c r="B7" s="801"/>
      <c r="C7" s="801"/>
      <c r="D7" s="831" t="s">
        <v>524</v>
      </c>
      <c r="E7" s="801"/>
      <c r="F7" s="801"/>
      <c r="G7" s="801"/>
      <c r="H7" s="801"/>
      <c r="I7" s="801"/>
      <c r="J7" s="801"/>
      <c r="K7" s="801"/>
      <c r="L7" s="801"/>
      <c r="M7" s="801"/>
      <c r="N7" s="801"/>
      <c r="O7" s="801"/>
      <c r="P7" s="801"/>
      <c r="Q7" s="801"/>
      <c r="R7" s="801"/>
      <c r="S7" s="801"/>
      <c r="T7" s="801"/>
      <c r="U7" s="801"/>
      <c r="V7" s="801"/>
      <c r="W7" s="801"/>
      <c r="X7" s="801"/>
      <c r="Y7" s="801"/>
      <c r="Z7" s="801"/>
      <c r="AA7" s="801"/>
      <c r="AB7" s="802"/>
      <c r="AC7" s="829"/>
      <c r="AD7" s="820"/>
      <c r="AE7" s="820"/>
      <c r="AF7" s="820"/>
      <c r="AG7" s="820"/>
      <c r="AH7" s="820"/>
      <c r="AI7" s="820"/>
      <c r="AJ7" s="820"/>
      <c r="AK7" s="820"/>
      <c r="AL7" s="820"/>
      <c r="AM7" s="820"/>
      <c r="AN7" s="820"/>
      <c r="AO7" s="820"/>
      <c r="AP7" s="820"/>
      <c r="AQ7" s="820"/>
      <c r="AR7" s="820"/>
      <c r="AS7" s="910"/>
      <c r="AT7" s="208"/>
      <c r="AU7" s="208"/>
      <c r="AV7" s="208"/>
      <c r="AW7" s="208"/>
      <c r="AX7" s="208"/>
      <c r="AY7" s="208"/>
      <c r="AZ7" s="208"/>
      <c r="BA7" s="208"/>
      <c r="BB7" s="208"/>
      <c r="BC7" s="386"/>
      <c r="BD7" s="208"/>
      <c r="BE7" s="208"/>
      <c r="BF7" s="208"/>
      <c r="BG7" s="208"/>
      <c r="BH7" s="208"/>
    </row>
    <row r="8" spans="1:60" ht="18" customHeight="1">
      <c r="A8" s="936" t="s">
        <v>525</v>
      </c>
      <c r="B8" s="801"/>
      <c r="C8" s="801"/>
      <c r="D8" s="831" t="s">
        <v>526</v>
      </c>
      <c r="E8" s="801"/>
      <c r="F8" s="801"/>
      <c r="G8" s="801"/>
      <c r="H8" s="801"/>
      <c r="I8" s="801"/>
      <c r="J8" s="801"/>
      <c r="K8" s="801"/>
      <c r="L8" s="801"/>
      <c r="M8" s="801"/>
      <c r="N8" s="801"/>
      <c r="O8" s="801"/>
      <c r="P8" s="801"/>
      <c r="Q8" s="801"/>
      <c r="R8" s="801"/>
      <c r="S8" s="801"/>
      <c r="T8" s="801"/>
      <c r="U8" s="801"/>
      <c r="V8" s="801"/>
      <c r="W8" s="801"/>
      <c r="X8" s="801"/>
      <c r="Y8" s="801"/>
      <c r="Z8" s="801"/>
      <c r="AA8" s="801"/>
      <c r="AB8" s="802"/>
      <c r="AC8" s="829"/>
      <c r="AD8" s="820"/>
      <c r="AE8" s="820"/>
      <c r="AF8" s="820"/>
      <c r="AG8" s="820"/>
      <c r="AH8" s="820"/>
      <c r="AI8" s="820"/>
      <c r="AJ8" s="820"/>
      <c r="AK8" s="820"/>
      <c r="AL8" s="820"/>
      <c r="AM8" s="820"/>
      <c r="AN8" s="820"/>
      <c r="AO8" s="820"/>
      <c r="AP8" s="820"/>
      <c r="AQ8" s="820"/>
      <c r="AR8" s="820"/>
      <c r="AS8" s="910"/>
      <c r="AT8" s="208"/>
      <c r="AU8" s="208"/>
      <c r="AV8" s="208"/>
      <c r="AW8" s="208"/>
      <c r="AX8" s="208"/>
      <c r="AY8" s="208"/>
      <c r="AZ8" s="208"/>
      <c r="BA8" s="208"/>
      <c r="BB8" s="208"/>
      <c r="BC8" s="386"/>
      <c r="BD8" s="208"/>
      <c r="BE8" s="208"/>
      <c r="BF8" s="208"/>
      <c r="BG8" s="208"/>
      <c r="BH8" s="208"/>
    </row>
    <row r="9" spans="1:60" ht="28.5" customHeight="1">
      <c r="A9" s="946" t="s">
        <v>527</v>
      </c>
      <c r="B9" s="947"/>
      <c r="C9" s="947"/>
      <c r="D9" s="948" t="s">
        <v>528</v>
      </c>
      <c r="E9" s="801"/>
      <c r="F9" s="801"/>
      <c r="G9" s="801"/>
      <c r="H9" s="801"/>
      <c r="I9" s="801"/>
      <c r="J9" s="801"/>
      <c r="K9" s="801"/>
      <c r="L9" s="801"/>
      <c r="M9" s="801"/>
      <c r="N9" s="801"/>
      <c r="O9" s="801"/>
      <c r="P9" s="801"/>
      <c r="Q9" s="801"/>
      <c r="R9" s="801"/>
      <c r="S9" s="801"/>
      <c r="T9" s="801"/>
      <c r="U9" s="801"/>
      <c r="V9" s="801"/>
      <c r="W9" s="801"/>
      <c r="X9" s="801"/>
      <c r="Y9" s="801"/>
      <c r="Z9" s="801"/>
      <c r="AA9" s="801"/>
      <c r="AB9" s="802"/>
      <c r="AC9" s="830"/>
      <c r="AD9" s="822"/>
      <c r="AE9" s="822"/>
      <c r="AF9" s="822"/>
      <c r="AG9" s="822"/>
      <c r="AH9" s="822"/>
      <c r="AI9" s="822"/>
      <c r="AJ9" s="822"/>
      <c r="AK9" s="822"/>
      <c r="AL9" s="822"/>
      <c r="AM9" s="822"/>
      <c r="AN9" s="822"/>
      <c r="AO9" s="822"/>
      <c r="AP9" s="822"/>
      <c r="AQ9" s="822"/>
      <c r="AR9" s="822"/>
      <c r="AS9" s="911"/>
      <c r="AT9" s="208"/>
      <c r="AU9" s="208"/>
      <c r="AV9" s="208"/>
      <c r="AW9" s="208"/>
      <c r="AX9" s="208"/>
      <c r="AY9" s="208"/>
      <c r="AZ9" s="208"/>
      <c r="BA9" s="208"/>
      <c r="BB9" s="208"/>
      <c r="BC9" s="386"/>
      <c r="BD9" s="208"/>
      <c r="BE9" s="208"/>
      <c r="BF9" s="208"/>
      <c r="BG9" s="208"/>
      <c r="BH9" s="208"/>
    </row>
    <row r="10" spans="1:60" ht="6.75" hidden="1" customHeight="1">
      <c r="A10" s="949"/>
      <c r="B10" s="801"/>
      <c r="C10" s="801"/>
      <c r="D10" s="801"/>
      <c r="E10" s="801"/>
      <c r="F10" s="801"/>
      <c r="G10" s="801"/>
      <c r="H10" s="801"/>
      <c r="I10" s="801"/>
      <c r="J10" s="801"/>
      <c r="K10" s="801"/>
      <c r="L10" s="801"/>
      <c r="M10" s="801"/>
      <c r="N10" s="801"/>
      <c r="O10" s="801"/>
      <c r="P10" s="801"/>
      <c r="Q10" s="801"/>
      <c r="R10" s="801"/>
      <c r="S10" s="801"/>
      <c r="T10" s="801"/>
      <c r="U10" s="801"/>
      <c r="V10" s="801"/>
      <c r="W10" s="801"/>
      <c r="X10" s="801"/>
      <c r="Y10" s="801"/>
      <c r="Z10" s="801"/>
      <c r="AA10" s="802"/>
      <c r="AB10" s="393"/>
      <c r="AC10" s="394"/>
      <c r="AD10" s="394"/>
      <c r="AE10" s="394"/>
      <c r="AF10" s="394"/>
      <c r="AG10" s="394"/>
      <c r="AH10" s="394"/>
      <c r="AI10" s="394"/>
      <c r="AJ10" s="394"/>
      <c r="AK10" s="394"/>
      <c r="AL10" s="394"/>
      <c r="AM10" s="394"/>
      <c r="AN10" s="394"/>
      <c r="AO10" s="394"/>
      <c r="AP10" s="394"/>
      <c r="AQ10" s="394"/>
      <c r="AR10" s="394"/>
      <c r="AS10" s="394"/>
      <c r="AT10" s="393"/>
      <c r="AU10" s="393"/>
      <c r="AV10" s="393"/>
      <c r="AW10" s="393"/>
      <c r="AX10" s="393"/>
      <c r="AY10" s="393"/>
      <c r="AZ10" s="393"/>
      <c r="BA10" s="393"/>
      <c r="BB10" s="393"/>
      <c r="BC10" s="395"/>
      <c r="BD10" s="393"/>
      <c r="BE10" s="393"/>
      <c r="BF10" s="393"/>
      <c r="BG10" s="393"/>
      <c r="BH10" s="393"/>
    </row>
    <row r="11" spans="1:60" ht="38.25" customHeight="1">
      <c r="A11" s="837" t="s">
        <v>525</v>
      </c>
      <c r="B11" s="837" t="s">
        <v>529</v>
      </c>
      <c r="C11" s="837" t="s">
        <v>18</v>
      </c>
      <c r="D11" s="837" t="s">
        <v>530</v>
      </c>
      <c r="E11" s="837" t="s">
        <v>572</v>
      </c>
      <c r="F11" s="837" t="s">
        <v>577</v>
      </c>
      <c r="G11" s="925" t="s">
        <v>22</v>
      </c>
      <c r="H11" s="926" t="s">
        <v>23</v>
      </c>
      <c r="I11" s="837" t="s">
        <v>24</v>
      </c>
      <c r="J11" s="837" t="s">
        <v>25</v>
      </c>
      <c r="K11" s="837" t="s">
        <v>26</v>
      </c>
      <c r="L11" s="837" t="s">
        <v>27</v>
      </c>
      <c r="M11" s="837" t="s">
        <v>231</v>
      </c>
      <c r="N11" s="837" t="s">
        <v>531</v>
      </c>
      <c r="O11" s="837" t="s">
        <v>30</v>
      </c>
      <c r="P11" s="920" t="s">
        <v>31</v>
      </c>
      <c r="Q11" s="802"/>
      <c r="R11" s="839" t="s">
        <v>32</v>
      </c>
      <c r="S11" s="801"/>
      <c r="T11" s="801"/>
      <c r="U11" s="801"/>
      <c r="V11" s="816"/>
      <c r="W11" s="396"/>
      <c r="X11" s="396"/>
      <c r="Y11" s="839" t="s">
        <v>33</v>
      </c>
      <c r="Z11" s="801"/>
      <c r="AA11" s="801"/>
      <c r="AB11" s="802"/>
      <c r="AC11" s="912" t="s">
        <v>575</v>
      </c>
      <c r="AD11" s="801"/>
      <c r="AE11" s="801"/>
      <c r="AF11" s="801"/>
      <c r="AG11" s="801"/>
      <c r="AH11" s="801"/>
      <c r="AI11" s="801"/>
      <c r="AJ11" s="801"/>
      <c r="AK11" s="801"/>
      <c r="AL11" s="801"/>
      <c r="AM11" s="801"/>
      <c r="AN11" s="802"/>
      <c r="AO11" s="912" t="s">
        <v>576</v>
      </c>
      <c r="AP11" s="801"/>
      <c r="AQ11" s="801"/>
      <c r="AR11" s="801"/>
      <c r="AS11" s="802"/>
      <c r="AT11" s="397"/>
      <c r="AU11" s="397"/>
      <c r="AV11" s="397"/>
      <c r="AW11" s="397"/>
      <c r="AX11" s="397"/>
      <c r="AY11" s="397"/>
      <c r="AZ11" s="397"/>
      <c r="BA11" s="397"/>
      <c r="BB11" s="397"/>
      <c r="BC11" s="398"/>
      <c r="BD11" s="397"/>
      <c r="BE11" s="397"/>
      <c r="BF11" s="397"/>
      <c r="BG11" s="397"/>
      <c r="BH11" s="397"/>
    </row>
    <row r="12" spans="1:60" ht="71.25" customHeight="1">
      <c r="A12" s="838"/>
      <c r="B12" s="838"/>
      <c r="C12" s="838"/>
      <c r="D12" s="838"/>
      <c r="E12" s="838"/>
      <c r="F12" s="838"/>
      <c r="G12" s="838"/>
      <c r="H12" s="913"/>
      <c r="I12" s="838"/>
      <c r="J12" s="838"/>
      <c r="K12" s="838"/>
      <c r="L12" s="838"/>
      <c r="M12" s="838"/>
      <c r="N12" s="913"/>
      <c r="O12" s="838"/>
      <c r="P12" s="168" t="s">
        <v>36</v>
      </c>
      <c r="Q12" s="168" t="s">
        <v>37</v>
      </c>
      <c r="R12" s="170" t="s">
        <v>38</v>
      </c>
      <c r="S12" s="170" t="s">
        <v>39</v>
      </c>
      <c r="T12" s="170" t="s">
        <v>40</v>
      </c>
      <c r="U12" s="170" t="s">
        <v>41</v>
      </c>
      <c r="V12" s="169" t="s">
        <v>42</v>
      </c>
      <c r="W12" s="169" t="s">
        <v>43</v>
      </c>
      <c r="X12" s="169" t="s">
        <v>44</v>
      </c>
      <c r="Y12" s="399" t="s">
        <v>45</v>
      </c>
      <c r="Z12" s="400" t="s">
        <v>46</v>
      </c>
      <c r="AA12" s="400" t="s">
        <v>47</v>
      </c>
      <c r="AB12" s="485" t="s">
        <v>48</v>
      </c>
      <c r="AC12" s="22" t="s">
        <v>49</v>
      </c>
      <c r="AD12" s="22" t="s">
        <v>50</v>
      </c>
      <c r="AE12" s="22" t="s">
        <v>51</v>
      </c>
      <c r="AF12" s="22" t="s">
        <v>52</v>
      </c>
      <c r="AG12" s="22" t="s">
        <v>53</v>
      </c>
      <c r="AH12" s="22" t="s">
        <v>54</v>
      </c>
      <c r="AI12" s="22" t="s">
        <v>55</v>
      </c>
      <c r="AJ12" s="22" t="s">
        <v>56</v>
      </c>
      <c r="AK12" s="22" t="s">
        <v>57</v>
      </c>
      <c r="AL12" s="22" t="s">
        <v>58</v>
      </c>
      <c r="AM12" s="22" t="s">
        <v>59</v>
      </c>
      <c r="AN12" s="22" t="s">
        <v>60</v>
      </c>
      <c r="AO12" s="22" t="s">
        <v>61</v>
      </c>
      <c r="AP12" s="22" t="s">
        <v>62</v>
      </c>
      <c r="AQ12" s="22" t="s">
        <v>532</v>
      </c>
      <c r="AR12" s="22" t="s">
        <v>533</v>
      </c>
      <c r="AS12" s="22"/>
      <c r="AT12" s="810" t="s">
        <v>618</v>
      </c>
      <c r="AU12" s="801"/>
      <c r="AV12" s="801"/>
      <c r="AW12" s="801"/>
      <c r="AX12" s="801"/>
      <c r="AY12" s="801"/>
      <c r="AZ12" s="801"/>
      <c r="BA12" s="801"/>
      <c r="BB12" s="801"/>
      <c r="BC12" s="802"/>
      <c r="BD12" s="811" t="s">
        <v>35</v>
      </c>
      <c r="BE12" s="801"/>
      <c r="BF12" s="801"/>
      <c r="BG12" s="802"/>
      <c r="BH12" s="5"/>
    </row>
    <row r="13" spans="1:60" ht="35.25" customHeight="1">
      <c r="A13" s="401"/>
      <c r="B13" s="401"/>
      <c r="C13" s="402"/>
      <c r="D13" s="401"/>
      <c r="E13" s="168"/>
      <c r="F13" s="615"/>
      <c r="G13" s="670"/>
      <c r="H13" s="657"/>
      <c r="I13" s="403"/>
      <c r="J13" s="403"/>
      <c r="K13" s="167"/>
      <c r="L13" s="167"/>
      <c r="M13" s="403"/>
      <c r="N13" s="403"/>
      <c r="O13" s="167"/>
      <c r="P13" s="168"/>
      <c r="Q13" s="168"/>
      <c r="R13" s="170"/>
      <c r="S13" s="170"/>
      <c r="T13" s="170"/>
      <c r="U13" s="170"/>
      <c r="V13" s="169"/>
      <c r="W13" s="169"/>
      <c r="X13" s="169"/>
      <c r="Y13" s="399"/>
      <c r="Z13" s="400"/>
      <c r="AA13" s="400"/>
      <c r="AB13" s="486"/>
      <c r="AC13" s="22"/>
      <c r="AD13" s="22"/>
      <c r="AE13" s="22"/>
      <c r="AF13" s="22"/>
      <c r="AG13" s="22"/>
      <c r="AH13" s="22"/>
      <c r="AI13" s="22"/>
      <c r="AJ13" s="22"/>
      <c r="AK13" s="22"/>
      <c r="AL13" s="22"/>
      <c r="AM13" s="22"/>
      <c r="AN13" s="22"/>
      <c r="AO13" s="22"/>
      <c r="AP13" s="22"/>
      <c r="AQ13" s="22"/>
      <c r="AR13" s="22"/>
      <c r="AS13" s="22"/>
      <c r="AT13" s="24" t="s">
        <v>63</v>
      </c>
      <c r="AU13" s="25" t="s">
        <v>64</v>
      </c>
      <c r="AV13" s="25" t="s">
        <v>65</v>
      </c>
      <c r="AW13" s="26" t="s">
        <v>66</v>
      </c>
      <c r="AX13" s="26" t="s">
        <v>67</v>
      </c>
      <c r="AY13" s="26" t="s">
        <v>68</v>
      </c>
      <c r="AZ13" s="27" t="s">
        <v>48</v>
      </c>
      <c r="BA13" s="28" t="s">
        <v>69</v>
      </c>
      <c r="BB13" s="29" t="s">
        <v>70</v>
      </c>
      <c r="BC13" s="29" t="s">
        <v>71</v>
      </c>
      <c r="BD13" s="30" t="s">
        <v>66</v>
      </c>
      <c r="BE13" s="30" t="s">
        <v>67</v>
      </c>
      <c r="BF13" s="30" t="s">
        <v>68</v>
      </c>
      <c r="BG13" s="31" t="s">
        <v>48</v>
      </c>
      <c r="BH13" s="5"/>
    </row>
    <row r="14" spans="1:60" s="451" customFormat="1" ht="60" customHeight="1">
      <c r="A14" s="885" t="s">
        <v>534</v>
      </c>
      <c r="B14" s="950" t="s">
        <v>570</v>
      </c>
      <c r="C14" s="885"/>
      <c r="D14" s="885" t="s">
        <v>535</v>
      </c>
      <c r="E14" s="915" t="s">
        <v>573</v>
      </c>
      <c r="F14" s="873" t="s">
        <v>597</v>
      </c>
      <c r="G14" s="597"/>
      <c r="H14" s="648"/>
      <c r="I14" s="182"/>
      <c r="J14" s="633"/>
      <c r="K14" s="602"/>
      <c r="L14" s="634"/>
      <c r="M14" s="80"/>
      <c r="N14" s="588"/>
      <c r="O14" s="588"/>
      <c r="P14" s="80"/>
      <c r="Q14" s="588"/>
      <c r="R14" s="454"/>
      <c r="S14" s="454"/>
      <c r="T14" s="454"/>
      <c r="U14" s="453"/>
      <c r="V14" s="80"/>
      <c r="W14" s="80"/>
      <c r="X14" s="462"/>
      <c r="Y14" s="635"/>
      <c r="Z14" s="500"/>
      <c r="AA14" s="500"/>
      <c r="AB14" s="500"/>
      <c r="AC14" s="463"/>
      <c r="AD14" s="448"/>
      <c r="AE14" s="448"/>
      <c r="AF14" s="448"/>
      <c r="AG14" s="448"/>
      <c r="AH14" s="448"/>
      <c r="AI14" s="448"/>
      <c r="AJ14" s="448"/>
      <c r="AK14" s="501"/>
      <c r="AL14" s="500"/>
      <c r="AM14" s="500"/>
      <c r="AN14" s="501"/>
      <c r="AO14" s="447"/>
      <c r="AP14" s="448"/>
      <c r="AQ14" s="448"/>
      <c r="AR14" s="448"/>
      <c r="AS14" s="448"/>
      <c r="AT14" s="464"/>
      <c r="AU14" s="465"/>
      <c r="AV14" s="465"/>
      <c r="AW14" s="448"/>
      <c r="AX14" s="448"/>
      <c r="AY14" s="448"/>
      <c r="AZ14" s="448"/>
      <c r="BA14" s="449"/>
      <c r="BB14" s="450"/>
      <c r="BC14" s="455"/>
      <c r="BD14" s="448"/>
      <c r="BE14" s="448"/>
      <c r="BF14" s="448"/>
      <c r="BG14" s="448"/>
      <c r="BH14" s="465"/>
    </row>
    <row r="15" spans="1:60" s="451" customFormat="1" ht="60" customHeight="1">
      <c r="A15" s="914"/>
      <c r="B15" s="951"/>
      <c r="C15" s="914"/>
      <c r="D15" s="914"/>
      <c r="E15" s="916"/>
      <c r="F15" s="873"/>
      <c r="G15" s="597"/>
      <c r="H15" s="658"/>
      <c r="I15" s="182"/>
      <c r="J15" s="633"/>
      <c r="K15" s="602"/>
      <c r="L15" s="634"/>
      <c r="M15" s="80"/>
      <c r="N15" s="80"/>
      <c r="O15" s="80"/>
      <c r="P15" s="80"/>
      <c r="Q15" s="80"/>
      <c r="R15" s="454"/>
      <c r="S15" s="454"/>
      <c r="T15" s="454"/>
      <c r="U15" s="453"/>
      <c r="V15" s="80"/>
      <c r="W15" s="80"/>
      <c r="X15" s="462"/>
      <c r="Y15" s="635"/>
      <c r="Z15" s="500"/>
      <c r="AA15" s="500"/>
      <c r="AB15" s="500"/>
      <c r="AC15" s="463"/>
      <c r="AD15" s="448"/>
      <c r="AE15" s="448"/>
      <c r="AF15" s="448"/>
      <c r="AG15" s="448"/>
      <c r="AH15" s="448"/>
      <c r="AI15" s="448"/>
      <c r="AJ15" s="448"/>
      <c r="AK15" s="501"/>
      <c r="AL15" s="500"/>
      <c r="AM15" s="500"/>
      <c r="AN15" s="501"/>
      <c r="AO15" s="447"/>
      <c r="AP15" s="448"/>
      <c r="AQ15" s="448"/>
      <c r="AR15" s="448"/>
      <c r="AS15" s="448"/>
      <c r="AT15" s="487"/>
      <c r="AU15" s="488"/>
      <c r="AV15" s="488"/>
      <c r="AW15" s="448"/>
      <c r="AX15" s="448"/>
      <c r="AY15" s="448"/>
      <c r="AZ15" s="448"/>
      <c r="BA15" s="449"/>
      <c r="BB15" s="450"/>
      <c r="BC15" s="455"/>
      <c r="BD15" s="448"/>
      <c r="BE15" s="448"/>
      <c r="BF15" s="448"/>
      <c r="BG15" s="448"/>
      <c r="BH15" s="488"/>
    </row>
    <row r="16" spans="1:60" s="522" customFormat="1" ht="61.5" customHeight="1">
      <c r="A16" s="887"/>
      <c r="B16" s="887"/>
      <c r="C16" s="887"/>
      <c r="D16" s="887"/>
      <c r="E16" s="888"/>
      <c r="F16" s="873"/>
      <c r="G16" s="939" t="s">
        <v>210</v>
      </c>
      <c r="H16" s="882"/>
      <c r="I16" s="882"/>
      <c r="J16" s="882"/>
      <c r="K16" s="882"/>
      <c r="L16" s="882"/>
      <c r="M16" s="882"/>
      <c r="N16" s="882"/>
      <c r="O16" s="882"/>
      <c r="P16" s="882"/>
      <c r="Q16" s="882"/>
      <c r="R16" s="882"/>
      <c r="S16" s="882"/>
      <c r="T16" s="882"/>
      <c r="U16" s="882"/>
      <c r="V16" s="882"/>
      <c r="W16" s="882"/>
      <c r="X16" s="883"/>
      <c r="Y16" s="603">
        <f>SUM(Y14:Y15)</f>
        <v>0</v>
      </c>
      <c r="Z16" s="604">
        <f>SUM(Z14:Z15)</f>
        <v>0</v>
      </c>
      <c r="AA16" s="604">
        <f>SUM(AA14:AA15)</f>
        <v>0</v>
      </c>
      <c r="AB16" s="604">
        <f>SUM(AB14:AB15)</f>
        <v>0</v>
      </c>
      <c r="AC16" s="513"/>
      <c r="AD16" s="514"/>
      <c r="AE16" s="514"/>
      <c r="AF16" s="514"/>
      <c r="AG16" s="514"/>
      <c r="AH16" s="514"/>
      <c r="AI16" s="514"/>
      <c r="AJ16" s="514"/>
      <c r="AK16" s="515"/>
      <c r="AL16" s="505"/>
      <c r="AM16" s="505"/>
      <c r="AN16" s="515"/>
      <c r="AO16" s="516"/>
      <c r="AP16" s="514"/>
      <c r="AQ16" s="514"/>
      <c r="AR16" s="514"/>
      <c r="AS16" s="514"/>
      <c r="AT16" s="517"/>
      <c r="AU16" s="518"/>
      <c r="AV16" s="518"/>
      <c r="AW16" s="514"/>
      <c r="AX16" s="514"/>
      <c r="AY16" s="514"/>
      <c r="AZ16" s="514"/>
      <c r="BA16" s="519"/>
      <c r="BB16" s="520"/>
      <c r="BC16" s="521"/>
      <c r="BD16" s="514"/>
      <c r="BE16" s="514"/>
      <c r="BF16" s="514"/>
      <c r="BG16" s="514"/>
      <c r="BH16" s="518"/>
    </row>
    <row r="17" spans="1:60" s="451" customFormat="1" ht="60" customHeight="1">
      <c r="A17" s="887"/>
      <c r="B17" s="887"/>
      <c r="C17" s="887"/>
      <c r="D17" s="887"/>
      <c r="E17" s="887"/>
      <c r="F17" s="875" t="s">
        <v>598</v>
      </c>
      <c r="G17" s="492"/>
      <c r="H17" s="648"/>
      <c r="I17" s="182"/>
      <c r="J17" s="633"/>
      <c r="K17" s="602"/>
      <c r="L17" s="634"/>
      <c r="M17" s="80"/>
      <c r="N17" s="588"/>
      <c r="O17" s="588"/>
      <c r="P17" s="80"/>
      <c r="Q17" s="588"/>
      <c r="R17" s="454"/>
      <c r="S17" s="454"/>
      <c r="T17" s="454"/>
      <c r="U17" s="453"/>
      <c r="V17" s="80"/>
      <c r="W17" s="80"/>
      <c r="X17" s="462"/>
      <c r="Y17" s="635"/>
      <c r="Z17" s="500"/>
      <c r="AA17" s="500"/>
      <c r="AB17" s="500"/>
      <c r="AC17" s="463"/>
      <c r="AD17" s="448"/>
      <c r="AE17" s="448"/>
      <c r="AF17" s="448"/>
      <c r="AG17" s="448"/>
      <c r="AH17" s="448"/>
      <c r="AI17" s="448"/>
      <c r="AJ17" s="448"/>
      <c r="AK17" s="501"/>
      <c r="AL17" s="500"/>
      <c r="AM17" s="500"/>
      <c r="AN17" s="501"/>
      <c r="AO17" s="447"/>
      <c r="AP17" s="448"/>
      <c r="AQ17" s="448"/>
      <c r="AR17" s="448"/>
      <c r="AS17" s="448"/>
      <c r="AT17" s="464"/>
      <c r="AU17" s="465"/>
      <c r="AV17" s="465"/>
      <c r="AW17" s="448"/>
      <c r="AX17" s="448"/>
      <c r="AY17" s="448"/>
      <c r="AZ17" s="448"/>
      <c r="BA17" s="449"/>
      <c r="BB17" s="450"/>
      <c r="BC17" s="455"/>
      <c r="BD17" s="448"/>
      <c r="BE17" s="448"/>
      <c r="BF17" s="448"/>
      <c r="BG17" s="448"/>
      <c r="BH17" s="465"/>
    </row>
    <row r="18" spans="1:60" s="451" customFormat="1" ht="61.5" customHeight="1">
      <c r="A18" s="887"/>
      <c r="B18" s="887"/>
      <c r="C18" s="887"/>
      <c r="D18" s="887"/>
      <c r="E18" s="887"/>
      <c r="F18" s="876"/>
      <c r="G18" s="492"/>
      <c r="H18" s="658"/>
      <c r="I18" s="182"/>
      <c r="J18" s="633"/>
      <c r="K18" s="602"/>
      <c r="L18" s="634"/>
      <c r="M18" s="80"/>
      <c r="N18" s="80"/>
      <c r="O18" s="80"/>
      <c r="P18" s="80"/>
      <c r="Q18" s="80"/>
      <c r="R18" s="454"/>
      <c r="S18" s="454"/>
      <c r="T18" s="454"/>
      <c r="U18" s="453"/>
      <c r="V18" s="80"/>
      <c r="W18" s="80"/>
      <c r="X18" s="462"/>
      <c r="Y18" s="635"/>
      <c r="Z18" s="500"/>
      <c r="AA18" s="500"/>
      <c r="AB18" s="500"/>
      <c r="AC18" s="463"/>
      <c r="AD18" s="448"/>
      <c r="AE18" s="448"/>
      <c r="AF18" s="448"/>
      <c r="AG18" s="448"/>
      <c r="AH18" s="448"/>
      <c r="AI18" s="448"/>
      <c r="AJ18" s="448"/>
      <c r="AK18" s="501"/>
      <c r="AL18" s="500"/>
      <c r="AM18" s="500"/>
      <c r="AN18" s="501"/>
      <c r="AO18" s="447"/>
      <c r="AP18" s="448"/>
      <c r="AQ18" s="448"/>
      <c r="AR18" s="448"/>
      <c r="AS18" s="448"/>
      <c r="AT18" s="464"/>
      <c r="AU18" s="465"/>
      <c r="AV18" s="465"/>
      <c r="AW18" s="448"/>
      <c r="AX18" s="448"/>
      <c r="AY18" s="448"/>
      <c r="AZ18" s="448"/>
      <c r="BA18" s="449"/>
      <c r="BB18" s="450"/>
      <c r="BC18" s="455"/>
      <c r="BD18" s="448"/>
      <c r="BE18" s="448"/>
      <c r="BF18" s="448"/>
      <c r="BG18" s="448"/>
      <c r="BH18" s="465"/>
    </row>
    <row r="19" spans="1:60" s="522" customFormat="1" ht="61.5" customHeight="1">
      <c r="A19" s="887"/>
      <c r="B19" s="887"/>
      <c r="C19" s="887"/>
      <c r="D19" s="887"/>
      <c r="E19" s="887"/>
      <c r="F19" s="877"/>
      <c r="G19" s="894" t="s">
        <v>210</v>
      </c>
      <c r="H19" s="882"/>
      <c r="I19" s="882"/>
      <c r="J19" s="882"/>
      <c r="K19" s="882"/>
      <c r="L19" s="882"/>
      <c r="M19" s="882"/>
      <c r="N19" s="882"/>
      <c r="O19" s="882"/>
      <c r="P19" s="882"/>
      <c r="Q19" s="882"/>
      <c r="R19" s="882"/>
      <c r="S19" s="882"/>
      <c r="T19" s="882"/>
      <c r="U19" s="882"/>
      <c r="V19" s="882"/>
      <c r="W19" s="882"/>
      <c r="X19" s="883"/>
      <c r="Y19" s="603">
        <f>SUM(Y17:Y18)</f>
        <v>0</v>
      </c>
      <c r="Z19" s="604">
        <f>SUM(Z17:Z18)</f>
        <v>0</v>
      </c>
      <c r="AA19" s="604">
        <f>SUM(AA17:AA18)</f>
        <v>0</v>
      </c>
      <c r="AB19" s="604">
        <f>SUM(AB17:AB18)</f>
        <v>0</v>
      </c>
      <c r="AC19" s="513"/>
      <c r="AD19" s="514"/>
      <c r="AE19" s="514"/>
      <c r="AF19" s="514"/>
      <c r="AG19" s="514"/>
      <c r="AH19" s="514"/>
      <c r="AI19" s="514"/>
      <c r="AJ19" s="514"/>
      <c r="AK19" s="515"/>
      <c r="AL19" s="505"/>
      <c r="AM19" s="505"/>
      <c r="AN19" s="515"/>
      <c r="AO19" s="516"/>
      <c r="AP19" s="514"/>
      <c r="AQ19" s="514"/>
      <c r="AR19" s="514"/>
      <c r="AS19" s="514"/>
      <c r="AT19" s="517"/>
      <c r="AU19" s="518"/>
      <c r="AV19" s="518"/>
      <c r="AW19" s="514"/>
      <c r="AX19" s="514"/>
      <c r="AY19" s="514"/>
      <c r="AZ19" s="514"/>
      <c r="BA19" s="519"/>
      <c r="BB19" s="520"/>
      <c r="BC19" s="521"/>
      <c r="BD19" s="514"/>
      <c r="BE19" s="514"/>
      <c r="BF19" s="514"/>
      <c r="BG19" s="514"/>
      <c r="BH19" s="518"/>
    </row>
    <row r="20" spans="1:60" s="451" customFormat="1" ht="60" customHeight="1">
      <c r="A20" s="887"/>
      <c r="B20" s="887"/>
      <c r="C20" s="887"/>
      <c r="D20" s="887"/>
      <c r="E20" s="887"/>
      <c r="F20" s="875" t="s">
        <v>599</v>
      </c>
      <c r="G20" s="492"/>
      <c r="H20" s="648"/>
      <c r="I20" s="182"/>
      <c r="J20" s="633"/>
      <c r="K20" s="602"/>
      <c r="L20" s="634"/>
      <c r="M20" s="80"/>
      <c r="N20" s="80"/>
      <c r="O20" s="80"/>
      <c r="P20" s="80"/>
      <c r="Q20" s="80"/>
      <c r="R20" s="454"/>
      <c r="S20" s="454"/>
      <c r="T20" s="454"/>
      <c r="U20" s="453"/>
      <c r="V20" s="80"/>
      <c r="W20" s="80"/>
      <c r="X20" s="462"/>
      <c r="Y20" s="635"/>
      <c r="Z20" s="500"/>
      <c r="AA20" s="500"/>
      <c r="AB20" s="500"/>
      <c r="AC20" s="463"/>
      <c r="AD20" s="448"/>
      <c r="AE20" s="448"/>
      <c r="AF20" s="448"/>
      <c r="AG20" s="448"/>
      <c r="AH20" s="448"/>
      <c r="AI20" s="448"/>
      <c r="AJ20" s="448"/>
      <c r="AK20" s="501"/>
      <c r="AL20" s="500"/>
      <c r="AM20" s="500"/>
      <c r="AN20" s="501"/>
      <c r="AO20" s="447"/>
      <c r="AP20" s="448"/>
      <c r="AQ20" s="448"/>
      <c r="AR20" s="448"/>
      <c r="AS20" s="448"/>
      <c r="AT20" s="464"/>
      <c r="AU20" s="465"/>
      <c r="AV20" s="465"/>
      <c r="AW20" s="448"/>
      <c r="AX20" s="448"/>
      <c r="AY20" s="448"/>
      <c r="AZ20" s="448"/>
      <c r="BA20" s="449"/>
      <c r="BB20" s="450"/>
      <c r="BC20" s="455"/>
      <c r="BD20" s="448"/>
      <c r="BE20" s="448"/>
      <c r="BF20" s="448"/>
      <c r="BG20" s="448"/>
      <c r="BH20" s="465"/>
    </row>
    <row r="21" spans="1:60" s="451" customFormat="1" ht="61.5" customHeight="1">
      <c r="A21" s="887"/>
      <c r="B21" s="887"/>
      <c r="C21" s="887"/>
      <c r="D21" s="887"/>
      <c r="E21" s="887"/>
      <c r="F21" s="876"/>
      <c r="G21" s="492"/>
      <c r="H21" s="575"/>
      <c r="I21" s="182"/>
      <c r="J21" s="633"/>
      <c r="K21" s="602"/>
      <c r="L21" s="634"/>
      <c r="M21" s="80"/>
      <c r="N21" s="80"/>
      <c r="O21" s="80"/>
      <c r="P21" s="80"/>
      <c r="Q21" s="80"/>
      <c r="R21" s="454"/>
      <c r="S21" s="454"/>
      <c r="T21" s="454"/>
      <c r="U21" s="453"/>
      <c r="V21" s="80"/>
      <c r="W21" s="80"/>
      <c r="X21" s="462"/>
      <c r="Y21" s="635"/>
      <c r="Z21" s="500"/>
      <c r="AA21" s="500"/>
      <c r="AB21" s="500"/>
      <c r="AC21" s="463"/>
      <c r="AD21" s="448"/>
      <c r="AE21" s="448"/>
      <c r="AF21" s="448"/>
      <c r="AG21" s="448"/>
      <c r="AH21" s="448"/>
      <c r="AI21" s="448"/>
      <c r="AJ21" s="448"/>
      <c r="AK21" s="501"/>
      <c r="AL21" s="500"/>
      <c r="AM21" s="500"/>
      <c r="AN21" s="501"/>
      <c r="AO21" s="447"/>
      <c r="AP21" s="448"/>
      <c r="AQ21" s="448"/>
      <c r="AR21" s="448"/>
      <c r="AS21" s="448"/>
      <c r="AT21" s="464"/>
      <c r="AU21" s="465"/>
      <c r="AV21" s="465"/>
      <c r="AW21" s="448"/>
      <c r="AX21" s="448"/>
      <c r="AY21" s="448"/>
      <c r="AZ21" s="448"/>
      <c r="BA21" s="449"/>
      <c r="BB21" s="450"/>
      <c r="BC21" s="455"/>
      <c r="BD21" s="448"/>
      <c r="BE21" s="448"/>
      <c r="BF21" s="448"/>
      <c r="BG21" s="448"/>
      <c r="BH21" s="465"/>
    </row>
    <row r="22" spans="1:60" s="522" customFormat="1" ht="61.5" customHeight="1">
      <c r="A22" s="887"/>
      <c r="B22" s="887"/>
      <c r="C22" s="887"/>
      <c r="D22" s="887"/>
      <c r="E22" s="887"/>
      <c r="F22" s="877"/>
      <c r="G22" s="894" t="s">
        <v>210</v>
      </c>
      <c r="H22" s="882"/>
      <c r="I22" s="882"/>
      <c r="J22" s="882"/>
      <c r="K22" s="882"/>
      <c r="L22" s="882"/>
      <c r="M22" s="882"/>
      <c r="N22" s="882"/>
      <c r="O22" s="882"/>
      <c r="P22" s="882"/>
      <c r="Q22" s="882"/>
      <c r="R22" s="882"/>
      <c r="S22" s="882"/>
      <c r="T22" s="882"/>
      <c r="U22" s="882"/>
      <c r="V22" s="882"/>
      <c r="W22" s="882"/>
      <c r="X22" s="883"/>
      <c r="Y22" s="603">
        <f>SUM(Y20:Y21)</f>
        <v>0</v>
      </c>
      <c r="Z22" s="604">
        <f>SUM(Z20:Z21)</f>
        <v>0</v>
      </c>
      <c r="AA22" s="604">
        <f>SUM(AA20:AA21)</f>
        <v>0</v>
      </c>
      <c r="AB22" s="604">
        <f>SUM(AB20:AB21)</f>
        <v>0</v>
      </c>
      <c r="AC22" s="513"/>
      <c r="AD22" s="514"/>
      <c r="AE22" s="514"/>
      <c r="AF22" s="514"/>
      <c r="AG22" s="514"/>
      <c r="AH22" s="514"/>
      <c r="AI22" s="514"/>
      <c r="AJ22" s="514"/>
      <c r="AK22" s="515"/>
      <c r="AL22" s="505"/>
      <c r="AM22" s="505"/>
      <c r="AN22" s="515"/>
      <c r="AO22" s="516"/>
      <c r="AP22" s="514"/>
      <c r="AQ22" s="514"/>
      <c r="AR22" s="514"/>
      <c r="AS22" s="514"/>
      <c r="AT22" s="517"/>
      <c r="AU22" s="518"/>
      <c r="AV22" s="518"/>
      <c r="AW22" s="514"/>
      <c r="AX22" s="514"/>
      <c r="AY22" s="514"/>
      <c r="AZ22" s="514"/>
      <c r="BA22" s="519"/>
      <c r="BB22" s="520"/>
      <c r="BC22" s="521"/>
      <c r="BD22" s="514"/>
      <c r="BE22" s="514"/>
      <c r="BF22" s="514"/>
      <c r="BG22" s="514"/>
      <c r="BH22" s="518"/>
    </row>
    <row r="23" spans="1:60" s="451" customFormat="1" ht="60" customHeight="1">
      <c r="A23" s="886"/>
      <c r="B23" s="886"/>
      <c r="C23" s="886"/>
      <c r="D23" s="886"/>
      <c r="E23" s="886"/>
      <c r="F23" s="875" t="s">
        <v>600</v>
      </c>
      <c r="G23" s="492"/>
      <c r="H23" s="659"/>
      <c r="I23" s="182"/>
      <c r="J23" s="633"/>
      <c r="K23" s="602"/>
      <c r="L23" s="634"/>
      <c r="M23" s="80"/>
      <c r="N23" s="80"/>
      <c r="O23" s="80"/>
      <c r="P23" s="80"/>
      <c r="Q23" s="80"/>
      <c r="R23" s="454"/>
      <c r="S23" s="454"/>
      <c r="T23" s="454"/>
      <c r="U23" s="453"/>
      <c r="V23" s="80"/>
      <c r="W23" s="80"/>
      <c r="X23" s="462"/>
      <c r="Y23" s="635"/>
      <c r="Z23" s="500"/>
      <c r="AA23" s="500"/>
      <c r="AB23" s="500"/>
      <c r="AC23" s="463"/>
      <c r="AD23" s="448"/>
      <c r="AE23" s="448"/>
      <c r="AF23" s="448"/>
      <c r="AG23" s="448"/>
      <c r="AH23" s="448"/>
      <c r="AI23" s="448"/>
      <c r="AJ23" s="448"/>
      <c r="AK23" s="501"/>
      <c r="AL23" s="500"/>
      <c r="AM23" s="500"/>
      <c r="AN23" s="501"/>
      <c r="AO23" s="447"/>
      <c r="AP23" s="448"/>
      <c r="AQ23" s="448"/>
      <c r="AR23" s="448"/>
      <c r="AS23" s="448"/>
      <c r="AT23" s="464"/>
      <c r="AU23" s="465"/>
      <c r="AV23" s="465"/>
      <c r="AW23" s="448"/>
      <c r="AX23" s="448"/>
      <c r="AY23" s="448"/>
      <c r="AZ23" s="448"/>
      <c r="BA23" s="449"/>
      <c r="BB23" s="450"/>
      <c r="BC23" s="455"/>
      <c r="BD23" s="448"/>
      <c r="BE23" s="448"/>
      <c r="BF23" s="448"/>
      <c r="BG23" s="448"/>
      <c r="BH23" s="465"/>
    </row>
    <row r="24" spans="1:60" s="522" customFormat="1" ht="61.5" customHeight="1">
      <c r="A24" s="886"/>
      <c r="B24" s="886"/>
      <c r="C24" s="886"/>
      <c r="D24" s="886"/>
      <c r="E24" s="886"/>
      <c r="F24" s="877"/>
      <c r="G24" s="894" t="s">
        <v>210</v>
      </c>
      <c r="H24" s="882"/>
      <c r="I24" s="882"/>
      <c r="J24" s="882"/>
      <c r="K24" s="882"/>
      <c r="L24" s="882"/>
      <c r="M24" s="882"/>
      <c r="N24" s="882"/>
      <c r="O24" s="882"/>
      <c r="P24" s="882"/>
      <c r="Q24" s="882"/>
      <c r="R24" s="882"/>
      <c r="S24" s="882"/>
      <c r="T24" s="882"/>
      <c r="U24" s="882"/>
      <c r="V24" s="882"/>
      <c r="W24" s="882"/>
      <c r="X24" s="883"/>
      <c r="Y24" s="603">
        <f>SUM(Y23:Y23)</f>
        <v>0</v>
      </c>
      <c r="Z24" s="604">
        <f>SUM(Z23:Z23)</f>
        <v>0</v>
      </c>
      <c r="AA24" s="604">
        <f>SUM(AA23:AA23)</f>
        <v>0</v>
      </c>
      <c r="AB24" s="604">
        <f>SUM(AB23:AB23)</f>
        <v>0</v>
      </c>
      <c r="AC24" s="513"/>
      <c r="AD24" s="514"/>
      <c r="AE24" s="514"/>
      <c r="AF24" s="514"/>
      <c r="AG24" s="514"/>
      <c r="AH24" s="514"/>
      <c r="AI24" s="514"/>
      <c r="AJ24" s="514"/>
      <c r="AK24" s="515"/>
      <c r="AL24" s="505"/>
      <c r="AM24" s="505"/>
      <c r="AN24" s="515"/>
      <c r="AO24" s="516"/>
      <c r="AP24" s="514"/>
      <c r="AQ24" s="514"/>
      <c r="AR24" s="514"/>
      <c r="AS24" s="514"/>
      <c r="AT24" s="517"/>
      <c r="AU24" s="518"/>
      <c r="AV24" s="518"/>
      <c r="AW24" s="514"/>
      <c r="AX24" s="514"/>
      <c r="AY24" s="514"/>
      <c r="AZ24" s="514"/>
      <c r="BA24" s="519"/>
      <c r="BB24" s="520"/>
      <c r="BC24" s="521"/>
      <c r="BD24" s="514"/>
      <c r="BE24" s="514"/>
      <c r="BF24" s="514"/>
      <c r="BG24" s="514"/>
      <c r="BH24" s="518"/>
    </row>
    <row r="25" spans="1:60" s="451" customFormat="1" ht="60" customHeight="1">
      <c r="A25" s="887"/>
      <c r="B25" s="887"/>
      <c r="C25" s="887"/>
      <c r="D25" s="887"/>
      <c r="E25" s="887"/>
      <c r="F25" s="875" t="s">
        <v>601</v>
      </c>
      <c r="G25" s="492"/>
      <c r="H25" s="575"/>
      <c r="I25" s="182"/>
      <c r="J25" s="633"/>
      <c r="K25" s="602"/>
      <c r="L25" s="634"/>
      <c r="M25" s="80"/>
      <c r="N25" s="80"/>
      <c r="O25" s="80"/>
      <c r="P25" s="80"/>
      <c r="Q25" s="80"/>
      <c r="R25" s="454"/>
      <c r="S25" s="454"/>
      <c r="T25" s="454"/>
      <c r="U25" s="453"/>
      <c r="V25" s="80"/>
      <c r="W25" s="80"/>
      <c r="X25" s="462"/>
      <c r="Y25" s="636"/>
      <c r="Z25" s="500">
        <v>0</v>
      </c>
      <c r="AA25" s="500">
        <v>0</v>
      </c>
      <c r="AB25" s="500">
        <f>+Y25+Z25+AA25</f>
        <v>0</v>
      </c>
      <c r="AC25" s="463"/>
      <c r="AD25" s="448"/>
      <c r="AE25" s="448"/>
      <c r="AF25" s="448"/>
      <c r="AG25" s="448"/>
      <c r="AH25" s="448"/>
      <c r="AI25" s="448"/>
      <c r="AJ25" s="448"/>
      <c r="AK25" s="501"/>
      <c r="AL25" s="500"/>
      <c r="AM25" s="500"/>
      <c r="AN25" s="501"/>
      <c r="AO25" s="447"/>
      <c r="AP25" s="448"/>
      <c r="AQ25" s="448"/>
      <c r="AR25" s="448"/>
      <c r="AS25" s="448"/>
      <c r="AT25" s="464"/>
      <c r="AU25" s="465"/>
      <c r="AV25" s="465"/>
      <c r="AW25" s="448"/>
      <c r="AX25" s="448"/>
      <c r="AY25" s="448"/>
      <c r="AZ25" s="448"/>
      <c r="BA25" s="449"/>
      <c r="BB25" s="450"/>
      <c r="BC25" s="455"/>
      <c r="BD25" s="448"/>
      <c r="BE25" s="448"/>
      <c r="BF25" s="448"/>
      <c r="BG25" s="448"/>
      <c r="BH25" s="465"/>
    </row>
    <row r="26" spans="1:60" s="451" customFormat="1" ht="61.5" customHeight="1">
      <c r="A26" s="887"/>
      <c r="B26" s="887"/>
      <c r="C26" s="887"/>
      <c r="D26" s="887"/>
      <c r="E26" s="887"/>
      <c r="F26" s="876"/>
      <c r="G26" s="492"/>
      <c r="H26" s="660"/>
      <c r="I26" s="182"/>
      <c r="J26" s="633"/>
      <c r="K26" s="602"/>
      <c r="L26" s="634"/>
      <c r="M26" s="80"/>
      <c r="N26" s="80"/>
      <c r="O26" s="80"/>
      <c r="P26" s="80"/>
      <c r="Q26" s="80"/>
      <c r="R26" s="454"/>
      <c r="S26" s="454"/>
      <c r="T26" s="454"/>
      <c r="U26" s="453"/>
      <c r="V26" s="80"/>
      <c r="W26" s="80"/>
      <c r="X26" s="462"/>
      <c r="Y26" s="636"/>
      <c r="Z26" s="500">
        <v>0</v>
      </c>
      <c r="AA26" s="500">
        <v>0</v>
      </c>
      <c r="AB26" s="500">
        <f t="shared" ref="AB26" si="0">+Y26+Z26+AA26</f>
        <v>0</v>
      </c>
      <c r="AC26" s="463"/>
      <c r="AD26" s="448"/>
      <c r="AE26" s="448"/>
      <c r="AF26" s="448"/>
      <c r="AG26" s="448"/>
      <c r="AH26" s="448"/>
      <c r="AI26" s="448"/>
      <c r="AJ26" s="448"/>
      <c r="AK26" s="501"/>
      <c r="AL26" s="500"/>
      <c r="AM26" s="500"/>
      <c r="AN26" s="501"/>
      <c r="AO26" s="447"/>
      <c r="AP26" s="448"/>
      <c r="AQ26" s="448"/>
      <c r="AR26" s="448"/>
      <c r="AS26" s="448"/>
      <c r="AT26" s="464"/>
      <c r="AU26" s="465"/>
      <c r="AV26" s="465"/>
      <c r="AW26" s="448"/>
      <c r="AX26" s="448"/>
      <c r="AY26" s="448"/>
      <c r="AZ26" s="448"/>
      <c r="BA26" s="449"/>
      <c r="BB26" s="450"/>
      <c r="BC26" s="455"/>
      <c r="BD26" s="448"/>
      <c r="BE26" s="448"/>
      <c r="BF26" s="448"/>
      <c r="BG26" s="448"/>
      <c r="BH26" s="465"/>
    </row>
    <row r="27" spans="1:60" s="522" customFormat="1" ht="61.5" customHeight="1">
      <c r="A27" s="887"/>
      <c r="B27" s="887"/>
      <c r="C27" s="887"/>
      <c r="D27" s="887"/>
      <c r="E27" s="887"/>
      <c r="F27" s="877"/>
      <c r="G27" s="894" t="s">
        <v>210</v>
      </c>
      <c r="H27" s="882"/>
      <c r="I27" s="882"/>
      <c r="J27" s="882"/>
      <c r="K27" s="882"/>
      <c r="L27" s="882"/>
      <c r="M27" s="882"/>
      <c r="N27" s="882"/>
      <c r="O27" s="882"/>
      <c r="P27" s="882"/>
      <c r="Q27" s="882"/>
      <c r="R27" s="882"/>
      <c r="S27" s="882"/>
      <c r="T27" s="882"/>
      <c r="U27" s="882"/>
      <c r="V27" s="882"/>
      <c r="W27" s="882"/>
      <c r="X27" s="883"/>
      <c r="Y27" s="603">
        <f>SUM(Y25:Y26)</f>
        <v>0</v>
      </c>
      <c r="Z27" s="604">
        <f>SUM(Z25:Z26)</f>
        <v>0</v>
      </c>
      <c r="AA27" s="604">
        <f>SUM(AA25:AA26)</f>
        <v>0</v>
      </c>
      <c r="AB27" s="604">
        <f>SUM(AB25:AB26)</f>
        <v>0</v>
      </c>
      <c r="AC27" s="513"/>
      <c r="AD27" s="514"/>
      <c r="AE27" s="514"/>
      <c r="AF27" s="514"/>
      <c r="AG27" s="514"/>
      <c r="AH27" s="514"/>
      <c r="AI27" s="514"/>
      <c r="AJ27" s="514"/>
      <c r="AK27" s="515"/>
      <c r="AL27" s="505"/>
      <c r="AM27" s="505"/>
      <c r="AN27" s="515"/>
      <c r="AO27" s="516"/>
      <c r="AP27" s="514"/>
      <c r="AQ27" s="514"/>
      <c r="AR27" s="514"/>
      <c r="AS27" s="514"/>
      <c r="AT27" s="517"/>
      <c r="AU27" s="518"/>
      <c r="AV27" s="518"/>
      <c r="AW27" s="514"/>
      <c r="AX27" s="514"/>
      <c r="AY27" s="514"/>
      <c r="AZ27" s="514"/>
      <c r="BA27" s="519"/>
      <c r="BB27" s="520"/>
      <c r="BC27" s="521"/>
      <c r="BD27" s="514"/>
      <c r="BE27" s="514"/>
      <c r="BF27" s="514"/>
      <c r="BG27" s="514"/>
      <c r="BH27" s="518"/>
    </row>
    <row r="28" spans="1:60" s="451" customFormat="1" ht="60" customHeight="1">
      <c r="A28" s="887"/>
      <c r="B28" s="887"/>
      <c r="C28" s="887"/>
      <c r="D28" s="887"/>
      <c r="E28" s="887"/>
      <c r="F28" s="875" t="s">
        <v>602</v>
      </c>
      <c r="G28" s="492"/>
      <c r="H28" s="658"/>
      <c r="I28" s="182"/>
      <c r="J28" s="633"/>
      <c r="K28" s="602"/>
      <c r="L28" s="634"/>
      <c r="M28" s="80"/>
      <c r="N28" s="80"/>
      <c r="O28" s="80"/>
      <c r="P28" s="80"/>
      <c r="Q28" s="80"/>
      <c r="R28" s="454"/>
      <c r="S28" s="454"/>
      <c r="T28" s="454"/>
      <c r="U28" s="453"/>
      <c r="V28" s="80"/>
      <c r="W28" s="80"/>
      <c r="X28" s="462"/>
      <c r="Y28" s="635"/>
      <c r="Z28" s="500"/>
      <c r="AA28" s="500"/>
      <c r="AB28" s="500"/>
      <c r="AC28" s="463"/>
      <c r="AD28" s="448"/>
      <c r="AE28" s="448"/>
      <c r="AF28" s="448"/>
      <c r="AG28" s="448"/>
      <c r="AH28" s="448"/>
      <c r="AI28" s="448"/>
      <c r="AJ28" s="448"/>
      <c r="AK28" s="501"/>
      <c r="AL28" s="500"/>
      <c r="AM28" s="500"/>
      <c r="AN28" s="501"/>
      <c r="AO28" s="447"/>
      <c r="AP28" s="448"/>
      <c r="AQ28" s="448"/>
      <c r="AR28" s="448"/>
      <c r="AS28" s="448"/>
      <c r="AT28" s="464"/>
      <c r="AU28" s="465"/>
      <c r="AV28" s="465"/>
      <c r="AW28" s="448"/>
      <c r="AX28" s="448"/>
      <c r="AY28" s="448"/>
      <c r="AZ28" s="448"/>
      <c r="BA28" s="449"/>
      <c r="BB28" s="450"/>
      <c r="BC28" s="455"/>
      <c r="BD28" s="448"/>
      <c r="BE28" s="448"/>
      <c r="BF28" s="448"/>
      <c r="BG28" s="448"/>
      <c r="BH28" s="465"/>
    </row>
    <row r="29" spans="1:60" s="451" customFormat="1" ht="60" customHeight="1">
      <c r="A29" s="887"/>
      <c r="B29" s="887"/>
      <c r="C29" s="887"/>
      <c r="D29" s="887"/>
      <c r="E29" s="887"/>
      <c r="F29" s="876"/>
      <c r="G29" s="492"/>
      <c r="H29" s="659"/>
      <c r="I29" s="182"/>
      <c r="J29" s="633"/>
      <c r="K29" s="602"/>
      <c r="L29" s="634"/>
      <c r="M29" s="80"/>
      <c r="N29" s="80"/>
      <c r="O29" s="80"/>
      <c r="P29" s="80"/>
      <c r="Q29" s="80"/>
      <c r="R29" s="454"/>
      <c r="S29" s="454"/>
      <c r="T29" s="454"/>
      <c r="U29" s="453"/>
      <c r="V29" s="80"/>
      <c r="W29" s="80"/>
      <c r="X29" s="462"/>
      <c r="Y29" s="635"/>
      <c r="Z29" s="500"/>
      <c r="AA29" s="500"/>
      <c r="AB29" s="500"/>
      <c r="AC29" s="463"/>
      <c r="AD29" s="448"/>
      <c r="AE29" s="448"/>
      <c r="AF29" s="448"/>
      <c r="AG29" s="448"/>
      <c r="AH29" s="448"/>
      <c r="AI29" s="448"/>
      <c r="AJ29" s="448"/>
      <c r="AK29" s="501"/>
      <c r="AL29" s="500"/>
      <c r="AM29" s="500"/>
      <c r="AN29" s="501"/>
      <c r="AO29" s="447"/>
      <c r="AP29" s="448"/>
      <c r="AQ29" s="448"/>
      <c r="AR29" s="448"/>
      <c r="AS29" s="448"/>
      <c r="AT29" s="487"/>
      <c r="AU29" s="488"/>
      <c r="AV29" s="488"/>
      <c r="AW29" s="448"/>
      <c r="AX29" s="448"/>
      <c r="AY29" s="448"/>
      <c r="AZ29" s="448"/>
      <c r="BA29" s="449"/>
      <c r="BB29" s="450"/>
      <c r="BC29" s="455"/>
      <c r="BD29" s="448"/>
      <c r="BE29" s="448"/>
      <c r="BF29" s="448"/>
      <c r="BG29" s="448"/>
      <c r="BH29" s="488"/>
    </row>
    <row r="30" spans="1:60" s="522" customFormat="1" ht="61.5" customHeight="1">
      <c r="A30" s="887"/>
      <c r="B30" s="887"/>
      <c r="C30" s="887"/>
      <c r="D30" s="887"/>
      <c r="E30" s="887"/>
      <c r="F30" s="877"/>
      <c r="G30" s="894" t="s">
        <v>210</v>
      </c>
      <c r="H30" s="882"/>
      <c r="I30" s="882"/>
      <c r="J30" s="882"/>
      <c r="K30" s="882"/>
      <c r="L30" s="882"/>
      <c r="M30" s="882"/>
      <c r="N30" s="882"/>
      <c r="O30" s="882"/>
      <c r="P30" s="882"/>
      <c r="Q30" s="882"/>
      <c r="R30" s="882"/>
      <c r="S30" s="882"/>
      <c r="T30" s="882"/>
      <c r="U30" s="882"/>
      <c r="V30" s="882"/>
      <c r="W30" s="882"/>
      <c r="X30" s="883"/>
      <c r="Y30" s="603">
        <f>SUM(Y28:Y29)</f>
        <v>0</v>
      </c>
      <c r="Z30" s="604">
        <f>SUM(Z28:Z29)</f>
        <v>0</v>
      </c>
      <c r="AA30" s="604">
        <f>SUM(AA28:AA29)</f>
        <v>0</v>
      </c>
      <c r="AB30" s="604">
        <f>SUM(AB28:AB29)</f>
        <v>0</v>
      </c>
      <c r="AC30" s="513"/>
      <c r="AD30" s="514"/>
      <c r="AE30" s="514"/>
      <c r="AF30" s="514"/>
      <c r="AG30" s="514"/>
      <c r="AH30" s="514"/>
      <c r="AI30" s="514"/>
      <c r="AJ30" s="514"/>
      <c r="AK30" s="515"/>
      <c r="AL30" s="505"/>
      <c r="AM30" s="505"/>
      <c r="AN30" s="515"/>
      <c r="AO30" s="516"/>
      <c r="AP30" s="514"/>
      <c r="AQ30" s="514"/>
      <c r="AR30" s="514"/>
      <c r="AS30" s="514"/>
      <c r="AT30" s="517"/>
      <c r="AU30" s="518"/>
      <c r="AV30" s="518"/>
      <c r="AW30" s="514"/>
      <c r="AX30" s="514"/>
      <c r="AY30" s="514"/>
      <c r="AZ30" s="514"/>
      <c r="BA30" s="519"/>
      <c r="BB30" s="520"/>
      <c r="BC30" s="521"/>
      <c r="BD30" s="514"/>
      <c r="BE30" s="514"/>
      <c r="BF30" s="514"/>
      <c r="BG30" s="514"/>
      <c r="BH30" s="518"/>
    </row>
    <row r="31" spans="1:60" s="451" customFormat="1" ht="60" customHeight="1">
      <c r="A31" s="887"/>
      <c r="B31" s="887"/>
      <c r="C31" s="887"/>
      <c r="D31" s="887"/>
      <c r="E31" s="887"/>
      <c r="F31" s="875" t="s">
        <v>603</v>
      </c>
      <c r="G31" s="492"/>
      <c r="H31" s="648"/>
      <c r="I31" s="182"/>
      <c r="J31" s="633"/>
      <c r="K31" s="602"/>
      <c r="L31" s="634"/>
      <c r="M31" s="80"/>
      <c r="N31" s="80"/>
      <c r="O31" s="80"/>
      <c r="P31" s="80"/>
      <c r="Q31" s="80"/>
      <c r="R31" s="454"/>
      <c r="S31" s="454"/>
      <c r="T31" s="454"/>
      <c r="U31" s="453"/>
      <c r="V31" s="80"/>
      <c r="W31" s="80"/>
      <c r="X31" s="462"/>
      <c r="Y31" s="635"/>
      <c r="Z31" s="500"/>
      <c r="AA31" s="500"/>
      <c r="AB31" s="500"/>
      <c r="AC31" s="463"/>
      <c r="AD31" s="448"/>
      <c r="AE31" s="448"/>
      <c r="AF31" s="448"/>
      <c r="AG31" s="448"/>
      <c r="AH31" s="448"/>
      <c r="AI31" s="448"/>
      <c r="AJ31" s="448"/>
      <c r="AK31" s="501"/>
      <c r="AL31" s="500"/>
      <c r="AM31" s="500"/>
      <c r="AN31" s="501"/>
      <c r="AO31" s="447"/>
      <c r="AP31" s="448"/>
      <c r="AQ31" s="448"/>
      <c r="AR31" s="448"/>
      <c r="AS31" s="448"/>
      <c r="AT31" s="464"/>
      <c r="AU31" s="465"/>
      <c r="AV31" s="465"/>
      <c r="AW31" s="448"/>
      <c r="AX31" s="448"/>
      <c r="AY31" s="448"/>
      <c r="AZ31" s="448"/>
      <c r="BA31" s="449"/>
      <c r="BB31" s="450"/>
      <c r="BC31" s="455"/>
      <c r="BD31" s="448"/>
      <c r="BE31" s="448"/>
      <c r="BF31" s="448"/>
      <c r="BG31" s="448"/>
      <c r="BH31" s="465"/>
    </row>
    <row r="32" spans="1:60" s="451" customFormat="1" ht="60" customHeight="1">
      <c r="A32" s="887"/>
      <c r="B32" s="887"/>
      <c r="C32" s="887"/>
      <c r="D32" s="887"/>
      <c r="E32" s="887"/>
      <c r="F32" s="876"/>
      <c r="G32" s="492"/>
      <c r="H32" s="659"/>
      <c r="I32" s="182"/>
      <c r="J32" s="633"/>
      <c r="K32" s="602"/>
      <c r="L32" s="634"/>
      <c r="M32" s="80"/>
      <c r="N32" s="80"/>
      <c r="O32" s="80"/>
      <c r="P32" s="80"/>
      <c r="Q32" s="80"/>
      <c r="R32" s="454"/>
      <c r="S32" s="454"/>
      <c r="T32" s="454"/>
      <c r="U32" s="453"/>
      <c r="V32" s="80"/>
      <c r="W32" s="80"/>
      <c r="X32" s="462"/>
      <c r="Y32" s="635"/>
      <c r="Z32" s="500"/>
      <c r="AA32" s="500"/>
      <c r="AB32" s="500"/>
      <c r="AC32" s="463"/>
      <c r="AD32" s="448"/>
      <c r="AE32" s="448"/>
      <c r="AF32" s="448"/>
      <c r="AG32" s="448"/>
      <c r="AH32" s="448"/>
      <c r="AI32" s="448"/>
      <c r="AJ32" s="448"/>
      <c r="AK32" s="501"/>
      <c r="AL32" s="500"/>
      <c r="AM32" s="500"/>
      <c r="AN32" s="501"/>
      <c r="AO32" s="447"/>
      <c r="AP32" s="448"/>
      <c r="AQ32" s="448"/>
      <c r="AR32" s="448"/>
      <c r="AS32" s="448"/>
      <c r="AT32" s="487"/>
      <c r="AU32" s="488"/>
      <c r="AV32" s="488"/>
      <c r="AW32" s="448"/>
      <c r="AX32" s="448"/>
      <c r="AY32" s="448"/>
      <c r="AZ32" s="448"/>
      <c r="BA32" s="449"/>
      <c r="BB32" s="450"/>
      <c r="BC32" s="455"/>
      <c r="BD32" s="448"/>
      <c r="BE32" s="448"/>
      <c r="BF32" s="448"/>
      <c r="BG32" s="448"/>
      <c r="BH32" s="488"/>
    </row>
    <row r="33" spans="1:62" s="451" customFormat="1" ht="60" customHeight="1">
      <c r="A33" s="887"/>
      <c r="B33" s="887"/>
      <c r="C33" s="887"/>
      <c r="D33" s="887"/>
      <c r="E33" s="887"/>
      <c r="F33" s="877"/>
      <c r="G33" s="894" t="s">
        <v>210</v>
      </c>
      <c r="H33" s="882"/>
      <c r="I33" s="882"/>
      <c r="J33" s="882"/>
      <c r="K33" s="882"/>
      <c r="L33" s="882"/>
      <c r="M33" s="882"/>
      <c r="N33" s="882"/>
      <c r="O33" s="882"/>
      <c r="P33" s="882"/>
      <c r="Q33" s="882"/>
      <c r="R33" s="882"/>
      <c r="S33" s="882"/>
      <c r="T33" s="882"/>
      <c r="U33" s="882"/>
      <c r="V33" s="882"/>
      <c r="W33" s="882"/>
      <c r="X33" s="883"/>
      <c r="Y33" s="603">
        <f>SUM(Y31:Y32)</f>
        <v>0</v>
      </c>
      <c r="Z33" s="603">
        <f>SUM(Z31:Z32)</f>
        <v>0</v>
      </c>
      <c r="AA33" s="603">
        <f>SUM(AA31:AA32)</f>
        <v>0</v>
      </c>
      <c r="AB33" s="603">
        <f>SUM(AB31:AB32)</f>
        <v>0</v>
      </c>
      <c r="AC33" s="604"/>
      <c r="AD33" s="448"/>
      <c r="AE33" s="448"/>
      <c r="AF33" s="448"/>
      <c r="AG33" s="448"/>
      <c r="AH33" s="448"/>
      <c r="AI33" s="448"/>
      <c r="AJ33" s="448"/>
      <c r="AK33" s="501"/>
      <c r="AL33" s="500"/>
      <c r="AM33" s="500"/>
      <c r="AN33" s="501"/>
      <c r="AO33" s="447"/>
      <c r="AP33" s="448"/>
      <c r="AQ33" s="448"/>
      <c r="AR33" s="448"/>
      <c r="AS33" s="448"/>
      <c r="AT33" s="487"/>
      <c r="AU33" s="488"/>
      <c r="AV33" s="488"/>
      <c r="AW33" s="448"/>
      <c r="AX33" s="448"/>
      <c r="AY33" s="448"/>
      <c r="AZ33" s="448"/>
      <c r="BA33" s="449"/>
      <c r="BB33" s="450"/>
      <c r="BC33" s="455"/>
      <c r="BD33" s="448"/>
      <c r="BE33" s="448"/>
      <c r="BF33" s="448"/>
      <c r="BG33" s="448"/>
      <c r="BH33" s="488"/>
    </row>
    <row r="34" spans="1:62" s="451" customFormat="1" ht="60" customHeight="1">
      <c r="A34" s="887"/>
      <c r="B34" s="887"/>
      <c r="C34" s="887"/>
      <c r="D34" s="887"/>
      <c r="E34" s="888"/>
      <c r="F34" s="896" t="s">
        <v>604</v>
      </c>
      <c r="G34" s="492"/>
      <c r="H34" s="661"/>
      <c r="I34" s="637"/>
      <c r="J34" s="633"/>
      <c r="K34" s="602"/>
      <c r="L34" s="79"/>
      <c r="M34" s="80"/>
      <c r="N34" s="588"/>
      <c r="O34" s="588"/>
      <c r="P34" s="80"/>
      <c r="Q34" s="588"/>
      <c r="R34" s="454"/>
      <c r="S34" s="454"/>
      <c r="T34" s="454"/>
      <c r="U34" s="453"/>
      <c r="V34" s="80"/>
      <c r="W34" s="80"/>
      <c r="X34" s="462"/>
      <c r="Y34" s="635"/>
      <c r="Z34" s="500"/>
      <c r="AA34" s="500"/>
      <c r="AB34" s="500"/>
      <c r="AC34" s="463"/>
      <c r="AD34" s="448"/>
      <c r="AE34" s="448"/>
      <c r="AF34" s="448"/>
      <c r="AG34" s="448"/>
      <c r="AH34" s="448"/>
      <c r="AI34" s="448"/>
      <c r="AJ34" s="448"/>
      <c r="AK34" s="501"/>
      <c r="AL34" s="500"/>
      <c r="AM34" s="500"/>
      <c r="AN34" s="501"/>
      <c r="AO34" s="447"/>
      <c r="AP34" s="448"/>
      <c r="AQ34" s="448"/>
      <c r="AR34" s="448"/>
      <c r="AS34" s="448"/>
      <c r="AT34" s="487"/>
      <c r="AU34" s="488"/>
      <c r="AV34" s="488"/>
      <c r="AW34" s="448"/>
      <c r="AX34" s="448"/>
      <c r="AY34" s="448"/>
      <c r="AZ34" s="448"/>
      <c r="BA34" s="449"/>
      <c r="BB34" s="450"/>
      <c r="BC34" s="455"/>
      <c r="BD34" s="448"/>
      <c r="BE34" s="448"/>
      <c r="BF34" s="448"/>
      <c r="BG34" s="448"/>
      <c r="BH34" s="488"/>
    </row>
    <row r="35" spans="1:62" s="451" customFormat="1" ht="60" customHeight="1">
      <c r="A35" s="887"/>
      <c r="B35" s="887"/>
      <c r="C35" s="887"/>
      <c r="D35" s="887"/>
      <c r="E35" s="888"/>
      <c r="F35" s="897"/>
      <c r="G35" s="492"/>
      <c r="H35" s="661"/>
      <c r="I35" s="637"/>
      <c r="J35" s="633"/>
      <c r="K35" s="602"/>
      <c r="L35" s="79"/>
      <c r="M35" s="80"/>
      <c r="N35" s="588"/>
      <c r="O35" s="588"/>
      <c r="P35" s="80"/>
      <c r="Q35" s="588"/>
      <c r="R35" s="454"/>
      <c r="S35" s="454"/>
      <c r="T35" s="454"/>
      <c r="U35" s="453"/>
      <c r="V35" s="80"/>
      <c r="W35" s="80"/>
      <c r="X35" s="462"/>
      <c r="Y35" s="635"/>
      <c r="Z35" s="500"/>
      <c r="AA35" s="500"/>
      <c r="AB35" s="500"/>
      <c r="AC35" s="463"/>
      <c r="AD35" s="448"/>
      <c r="AE35" s="448"/>
      <c r="AF35" s="448"/>
      <c r="AG35" s="448"/>
      <c r="AH35" s="448"/>
      <c r="AI35" s="448"/>
      <c r="AJ35" s="448"/>
      <c r="AK35" s="501"/>
      <c r="AL35" s="500"/>
      <c r="AM35" s="500"/>
      <c r="AN35" s="501"/>
      <c r="AO35" s="447"/>
      <c r="AP35" s="448"/>
      <c r="AQ35" s="448"/>
      <c r="AR35" s="448"/>
      <c r="AS35" s="448"/>
      <c r="AT35" s="487"/>
      <c r="AU35" s="488"/>
      <c r="AV35" s="488"/>
      <c r="AW35" s="448"/>
      <c r="AX35" s="448"/>
      <c r="AY35" s="448"/>
      <c r="AZ35" s="448"/>
      <c r="BA35" s="449"/>
      <c r="BB35" s="450"/>
      <c r="BC35" s="455"/>
      <c r="BD35" s="448"/>
      <c r="BE35" s="448"/>
      <c r="BF35" s="448"/>
      <c r="BG35" s="448"/>
      <c r="BH35" s="488"/>
    </row>
    <row r="36" spans="1:62" s="451" customFormat="1" ht="60" customHeight="1">
      <c r="A36" s="887"/>
      <c r="B36" s="887"/>
      <c r="C36" s="887"/>
      <c r="D36" s="887"/>
      <c r="E36" s="888"/>
      <c r="F36" s="897"/>
      <c r="G36" s="492"/>
      <c r="H36" s="661"/>
      <c r="I36" s="637"/>
      <c r="J36" s="633"/>
      <c r="K36" s="602"/>
      <c r="L36" s="79"/>
      <c r="M36" s="80"/>
      <c r="N36" s="588"/>
      <c r="O36" s="588"/>
      <c r="P36" s="80"/>
      <c r="Q36" s="588"/>
      <c r="R36" s="454"/>
      <c r="S36" s="454"/>
      <c r="T36" s="454"/>
      <c r="U36" s="453"/>
      <c r="V36" s="80"/>
      <c r="W36" s="80"/>
      <c r="X36" s="462"/>
      <c r="Y36" s="635"/>
      <c r="Z36" s="500"/>
      <c r="AA36" s="500"/>
      <c r="AB36" s="500"/>
      <c r="AC36" s="463"/>
      <c r="AD36" s="448"/>
      <c r="AE36" s="448"/>
      <c r="AF36" s="448"/>
      <c r="AG36" s="448"/>
      <c r="AH36" s="448"/>
      <c r="AI36" s="448"/>
      <c r="AJ36" s="448"/>
      <c r="AK36" s="501"/>
      <c r="AL36" s="500"/>
      <c r="AM36" s="500"/>
      <c r="AN36" s="501"/>
      <c r="AO36" s="447"/>
      <c r="AP36" s="448"/>
      <c r="AQ36" s="448"/>
      <c r="AR36" s="448"/>
      <c r="AS36" s="448"/>
      <c r="AT36" s="487"/>
      <c r="AU36" s="488"/>
      <c r="AV36" s="488"/>
      <c r="AW36" s="448"/>
      <c r="AX36" s="448"/>
      <c r="AY36" s="448"/>
      <c r="AZ36" s="448"/>
      <c r="BA36" s="449"/>
      <c r="BB36" s="450"/>
      <c r="BC36" s="455"/>
      <c r="BD36" s="448"/>
      <c r="BE36" s="448"/>
      <c r="BF36" s="448"/>
      <c r="BG36" s="448"/>
      <c r="BH36" s="488"/>
    </row>
    <row r="37" spans="1:62" s="451" customFormat="1" ht="61.5" customHeight="1">
      <c r="A37" s="887"/>
      <c r="B37" s="887"/>
      <c r="C37" s="887"/>
      <c r="D37" s="887"/>
      <c r="E37" s="888"/>
      <c r="F37" s="897"/>
      <c r="G37" s="492"/>
      <c r="H37" s="662"/>
      <c r="I37" s="637"/>
      <c r="J37" s="633"/>
      <c r="K37" s="602"/>
      <c r="L37" s="79"/>
      <c r="M37" s="80"/>
      <c r="N37" s="588"/>
      <c r="O37" s="588"/>
      <c r="P37" s="80"/>
      <c r="Q37" s="588"/>
      <c r="R37" s="454"/>
      <c r="S37" s="454"/>
      <c r="T37" s="454"/>
      <c r="U37" s="453"/>
      <c r="V37" s="80"/>
      <c r="W37" s="80"/>
      <c r="X37" s="462"/>
      <c r="Y37" s="635"/>
      <c r="Z37" s="500"/>
      <c r="AA37" s="500"/>
      <c r="AB37" s="500"/>
      <c r="AC37" s="463"/>
      <c r="AD37" s="448"/>
      <c r="AE37" s="448"/>
      <c r="AF37" s="448"/>
      <c r="AG37" s="448"/>
      <c r="AH37" s="448"/>
      <c r="AI37" s="448"/>
      <c r="AJ37" s="448"/>
      <c r="AK37" s="501"/>
      <c r="AL37" s="500"/>
      <c r="AM37" s="500"/>
      <c r="AN37" s="501"/>
      <c r="AO37" s="447"/>
      <c r="AP37" s="448"/>
      <c r="AQ37" s="448"/>
      <c r="AR37" s="448"/>
      <c r="AS37" s="448"/>
      <c r="AT37" s="464"/>
      <c r="AU37" s="465"/>
      <c r="AV37" s="465"/>
      <c r="AW37" s="448"/>
      <c r="AX37" s="448"/>
      <c r="AY37" s="448"/>
      <c r="AZ37" s="448"/>
      <c r="BA37" s="449"/>
      <c r="BB37" s="450"/>
      <c r="BC37" s="455"/>
      <c r="BD37" s="448"/>
      <c r="BE37" s="448"/>
      <c r="BF37" s="448"/>
      <c r="BG37" s="448"/>
      <c r="BH37" s="465"/>
    </row>
    <row r="38" spans="1:62" s="522" customFormat="1" ht="61.5" customHeight="1">
      <c r="A38" s="887"/>
      <c r="B38" s="887"/>
      <c r="C38" s="887"/>
      <c r="D38" s="887"/>
      <c r="E38" s="888"/>
      <c r="F38" s="872"/>
      <c r="G38" s="895" t="s">
        <v>210</v>
      </c>
      <c r="H38" s="895"/>
      <c r="I38" s="895"/>
      <c r="J38" s="895"/>
      <c r="K38" s="895"/>
      <c r="L38" s="895"/>
      <c r="M38" s="895"/>
      <c r="N38" s="895"/>
      <c r="O38" s="895"/>
      <c r="P38" s="895"/>
      <c r="Q38" s="895"/>
      <c r="R38" s="895"/>
      <c r="S38" s="895"/>
      <c r="T38" s="895"/>
      <c r="U38" s="895"/>
      <c r="V38" s="895"/>
      <c r="W38" s="895"/>
      <c r="X38" s="884"/>
      <c r="Y38" s="603">
        <f>SUM(Y34:Y37)</f>
        <v>0</v>
      </c>
      <c r="Z38" s="603">
        <f t="shared" ref="Z38:AB38" si="1">SUM(Z34:Z37)</f>
        <v>0</v>
      </c>
      <c r="AA38" s="603">
        <f t="shared" si="1"/>
        <v>0</v>
      </c>
      <c r="AB38" s="603">
        <f t="shared" si="1"/>
        <v>0</v>
      </c>
      <c r="AC38" s="513"/>
      <c r="AD38" s="514"/>
      <c r="AE38" s="514"/>
      <c r="AF38" s="514"/>
      <c r="AG38" s="514"/>
      <c r="AH38" s="514"/>
      <c r="AI38" s="514"/>
      <c r="AJ38" s="514"/>
      <c r="AK38" s="515"/>
      <c r="AL38" s="505"/>
      <c r="AM38" s="505"/>
      <c r="AN38" s="515"/>
      <c r="AO38" s="516"/>
      <c r="AP38" s="514"/>
      <c r="AQ38" s="514"/>
      <c r="AR38" s="514"/>
      <c r="AS38" s="514"/>
      <c r="AT38" s="517"/>
      <c r="AU38" s="518"/>
      <c r="AV38" s="518"/>
      <c r="AW38" s="514"/>
      <c r="AX38" s="514"/>
      <c r="AY38" s="514"/>
      <c r="AZ38" s="514"/>
      <c r="BA38" s="519"/>
      <c r="BB38" s="520"/>
      <c r="BC38" s="521"/>
      <c r="BD38" s="514"/>
      <c r="BE38" s="514"/>
      <c r="BF38" s="514"/>
      <c r="BG38" s="514"/>
      <c r="BH38" s="518"/>
    </row>
    <row r="39" spans="1:62" ht="18" customHeight="1">
      <c r="A39" s="886"/>
      <c r="B39" s="886"/>
      <c r="C39" s="886"/>
      <c r="D39" s="890" t="s">
        <v>579</v>
      </c>
      <c r="E39" s="891"/>
      <c r="F39" s="892"/>
      <c r="G39" s="891"/>
      <c r="H39" s="945"/>
      <c r="I39" s="891"/>
      <c r="J39" s="945"/>
      <c r="K39" s="945"/>
      <c r="L39" s="891"/>
      <c r="M39" s="891"/>
      <c r="N39" s="891"/>
      <c r="O39" s="891"/>
      <c r="P39" s="891"/>
      <c r="Q39" s="891"/>
      <c r="R39" s="891"/>
      <c r="S39" s="891"/>
      <c r="T39" s="891"/>
      <c r="U39" s="891"/>
      <c r="V39" s="891"/>
      <c r="W39" s="893"/>
      <c r="X39" s="461"/>
      <c r="Y39" s="460">
        <f>Y16+Y19+Y22+Y24+Y27+Y30+Y38+Y33</f>
        <v>0</v>
      </c>
      <c r="Z39" s="460">
        <f>Z16+Z19+Z22+Z24+Z27+Z30+Z38+Z33</f>
        <v>0</v>
      </c>
      <c r="AA39" s="460">
        <f>AA16+AA19+AA22+AA24+AA27+AA30+AA38+AA33</f>
        <v>0</v>
      </c>
      <c r="AB39" s="460">
        <f>AB16+AB19+AB22+AB24+AB27+AB30+AB38+AB33</f>
        <v>0</v>
      </c>
      <c r="AC39" s="405"/>
      <c r="AD39" s="405"/>
      <c r="AE39" s="405"/>
      <c r="AF39" s="405"/>
      <c r="AG39" s="405"/>
      <c r="AH39" s="405"/>
      <c r="AI39" s="405"/>
      <c r="AJ39" s="405"/>
      <c r="AK39" s="405"/>
      <c r="AL39" s="405"/>
      <c r="AM39" s="405"/>
      <c r="AN39" s="405"/>
      <c r="AO39" s="405"/>
      <c r="AP39" s="405"/>
      <c r="AQ39" s="405"/>
      <c r="AR39" s="405"/>
      <c r="AS39" s="405"/>
      <c r="AT39" s="404"/>
      <c r="AU39" s="208"/>
      <c r="AV39" s="208"/>
      <c r="AW39" s="450"/>
      <c r="AX39" s="206"/>
      <c r="AY39" s="206"/>
      <c r="AZ39" s="206"/>
      <c r="BA39" s="206"/>
      <c r="BB39" s="206"/>
      <c r="BC39" s="207"/>
      <c r="BD39" s="206"/>
      <c r="BE39" s="206"/>
      <c r="BF39" s="206"/>
      <c r="BG39" s="206"/>
      <c r="BH39" s="208"/>
    </row>
    <row r="40" spans="1:62" s="451" customFormat="1" ht="77.25" customHeight="1">
      <c r="A40" s="886"/>
      <c r="B40" s="886"/>
      <c r="C40" s="886"/>
      <c r="D40" s="942" t="s">
        <v>536</v>
      </c>
      <c r="E40" s="940" t="s">
        <v>574</v>
      </c>
      <c r="F40" s="873" t="s">
        <v>619</v>
      </c>
      <c r="G40" s="597"/>
      <c r="H40" s="575"/>
      <c r="I40" s="182"/>
      <c r="J40" s="633"/>
      <c r="K40" s="602"/>
      <c r="L40" s="634"/>
      <c r="M40" s="80"/>
      <c r="N40" s="588"/>
      <c r="O40" s="588"/>
      <c r="P40" s="80"/>
      <c r="Q40" s="588"/>
      <c r="R40" s="454"/>
      <c r="S40" s="454"/>
      <c r="T40" s="454"/>
      <c r="U40" s="453"/>
      <c r="V40" s="80"/>
      <c r="W40" s="80"/>
      <c r="X40" s="462"/>
      <c r="Y40" s="635"/>
      <c r="Z40" s="500"/>
      <c r="AA40" s="500"/>
      <c r="AB40" s="500"/>
      <c r="AC40" s="448"/>
      <c r="AD40" s="448"/>
      <c r="AE40" s="448"/>
      <c r="AF40" s="448"/>
      <c r="AG40" s="448"/>
      <c r="AH40" s="448"/>
      <c r="AI40" s="448"/>
      <c r="AJ40" s="448"/>
      <c r="AK40" s="448"/>
      <c r="AL40" s="456"/>
      <c r="AM40" s="448"/>
      <c r="AN40" s="456"/>
      <c r="AO40" s="447"/>
      <c r="AP40" s="448"/>
      <c r="AQ40" s="448"/>
      <c r="AR40" s="448"/>
      <c r="AS40" s="448"/>
      <c r="AT40" s="464"/>
      <c r="AU40" s="465"/>
      <c r="AV40" s="465"/>
      <c r="AW40" s="448"/>
      <c r="AX40" s="448"/>
      <c r="AY40" s="448"/>
      <c r="AZ40" s="448"/>
      <c r="BA40" s="449"/>
      <c r="BB40" s="450"/>
      <c r="BC40" s="496"/>
      <c r="BD40" s="448"/>
      <c r="BE40" s="448"/>
      <c r="BF40" s="448"/>
      <c r="BG40" s="448"/>
      <c r="BH40" s="496"/>
      <c r="BJ40" s="489"/>
    </row>
    <row r="41" spans="1:62" s="451" customFormat="1" ht="61.5" customHeight="1">
      <c r="A41" s="886"/>
      <c r="B41" s="886"/>
      <c r="C41" s="886"/>
      <c r="D41" s="943"/>
      <c r="E41" s="941"/>
      <c r="F41" s="873"/>
      <c r="G41" s="597"/>
      <c r="H41" s="575"/>
      <c r="I41" s="637"/>
      <c r="J41" s="633"/>
      <c r="K41" s="602"/>
      <c r="L41" s="79"/>
      <c r="M41" s="80"/>
      <c r="N41" s="588"/>
      <c r="O41" s="588"/>
      <c r="P41" s="80"/>
      <c r="Q41" s="588"/>
      <c r="R41" s="454"/>
      <c r="S41" s="454"/>
      <c r="T41" s="454"/>
      <c r="U41" s="453"/>
      <c r="V41" s="80"/>
      <c r="W41" s="80"/>
      <c r="X41" s="462"/>
      <c r="Y41" s="635"/>
      <c r="Z41" s="500"/>
      <c r="AA41" s="500"/>
      <c r="AB41" s="500"/>
      <c r="AC41" s="448"/>
      <c r="AD41" s="448"/>
      <c r="AE41" s="448"/>
      <c r="AF41" s="448"/>
      <c r="AG41" s="448"/>
      <c r="AH41" s="448"/>
      <c r="AI41" s="448"/>
      <c r="AJ41" s="448"/>
      <c r="AK41" s="448"/>
      <c r="AL41" s="456"/>
      <c r="AM41" s="448"/>
      <c r="AN41" s="456"/>
      <c r="AO41" s="447"/>
      <c r="AP41" s="448"/>
      <c r="AQ41" s="448"/>
      <c r="AR41" s="448"/>
      <c r="AS41" s="448"/>
      <c r="AT41" s="464"/>
      <c r="AU41" s="465"/>
      <c r="AV41" s="465"/>
      <c r="AW41" s="448"/>
      <c r="AX41" s="448"/>
      <c r="AY41" s="448"/>
      <c r="AZ41" s="448"/>
      <c r="BA41" s="449"/>
      <c r="BB41" s="450"/>
      <c r="BC41" s="504"/>
      <c r="BD41" s="448"/>
      <c r="BE41" s="448"/>
      <c r="BF41" s="448"/>
      <c r="BG41" s="448"/>
      <c r="BH41" s="504"/>
      <c r="BI41" s="506"/>
      <c r="BJ41" s="489"/>
    </row>
    <row r="42" spans="1:62" s="522" customFormat="1" ht="59.25" customHeight="1">
      <c r="A42" s="886"/>
      <c r="B42" s="886"/>
      <c r="C42" s="886"/>
      <c r="D42" s="943"/>
      <c r="E42" s="941"/>
      <c r="F42" s="873"/>
      <c r="G42" s="882" t="s">
        <v>210</v>
      </c>
      <c r="H42" s="882"/>
      <c r="I42" s="882"/>
      <c r="J42" s="882"/>
      <c r="K42" s="882"/>
      <c r="L42" s="882"/>
      <c r="M42" s="882"/>
      <c r="N42" s="882"/>
      <c r="O42" s="882"/>
      <c r="P42" s="882"/>
      <c r="Q42" s="882"/>
      <c r="R42" s="882"/>
      <c r="S42" s="882"/>
      <c r="T42" s="882"/>
      <c r="U42" s="882"/>
      <c r="V42" s="882"/>
      <c r="W42" s="882"/>
      <c r="X42" s="883"/>
      <c r="Y42" s="603">
        <f>SUM(Y40:Y41)</f>
        <v>0</v>
      </c>
      <c r="Z42" s="604">
        <f>SUM(Z40:Z41)</f>
        <v>0</v>
      </c>
      <c r="AA42" s="604">
        <f>SUM(AA40:AA41)</f>
        <v>0</v>
      </c>
      <c r="AB42" s="604">
        <f>SUM(AB40:AB41)</f>
        <v>0</v>
      </c>
      <c r="AC42" s="514"/>
      <c r="AD42" s="514"/>
      <c r="AE42" s="514"/>
      <c r="AF42" s="514"/>
      <c r="AG42" s="514"/>
      <c r="AH42" s="514"/>
      <c r="AI42" s="514"/>
      <c r="AJ42" s="514"/>
      <c r="AK42" s="514"/>
      <c r="AL42" s="523"/>
      <c r="AM42" s="514"/>
      <c r="AN42" s="523"/>
      <c r="AO42" s="516"/>
      <c r="AP42" s="514"/>
      <c r="AQ42" s="514"/>
      <c r="AR42" s="514"/>
      <c r="AS42" s="514"/>
      <c r="AT42" s="524"/>
      <c r="AU42" s="525"/>
      <c r="AV42" s="525"/>
      <c r="AW42" s="514"/>
      <c r="AX42" s="514"/>
      <c r="AY42" s="514"/>
      <c r="AZ42" s="514"/>
      <c r="BA42" s="519"/>
      <c r="BB42" s="520"/>
      <c r="BC42" s="521"/>
      <c r="BD42" s="514"/>
      <c r="BE42" s="514"/>
      <c r="BF42" s="514"/>
      <c r="BG42" s="514"/>
      <c r="BH42" s="521"/>
    </row>
    <row r="43" spans="1:62" s="451" customFormat="1" ht="50.25" customHeight="1">
      <c r="A43" s="886"/>
      <c r="B43" s="886"/>
      <c r="C43" s="886"/>
      <c r="D43" s="943"/>
      <c r="E43" s="941"/>
      <c r="F43" s="873" t="s">
        <v>605</v>
      </c>
      <c r="G43" s="597"/>
      <c r="H43" s="575"/>
      <c r="I43" s="182"/>
      <c r="J43" s="633"/>
      <c r="K43" s="602"/>
      <c r="L43" s="634"/>
      <c r="M43" s="80"/>
      <c r="N43" s="588"/>
      <c r="O43" s="588"/>
      <c r="P43" s="80"/>
      <c r="Q43" s="588"/>
      <c r="R43" s="454"/>
      <c r="S43" s="454"/>
      <c r="T43" s="454"/>
      <c r="U43" s="453"/>
      <c r="V43" s="80"/>
      <c r="W43" s="80"/>
      <c r="X43" s="462"/>
      <c r="Y43" s="635"/>
      <c r="Z43" s="500"/>
      <c r="AA43" s="500"/>
      <c r="AB43" s="500"/>
      <c r="AC43" s="507"/>
      <c r="AD43" s="507"/>
      <c r="AE43" s="507"/>
      <c r="AF43" s="507"/>
      <c r="AG43" s="507"/>
      <c r="AH43" s="507"/>
      <c r="AI43" s="507"/>
      <c r="AJ43" s="507"/>
      <c r="AK43" s="507"/>
      <c r="AL43" s="508"/>
      <c r="AM43" s="507"/>
      <c r="AN43" s="456"/>
      <c r="AO43" s="507"/>
      <c r="AP43" s="507"/>
      <c r="AQ43" s="507"/>
      <c r="AR43" s="507"/>
      <c r="AS43" s="507"/>
      <c r="AT43" s="464"/>
      <c r="AU43" s="465"/>
      <c r="AV43" s="465"/>
      <c r="AW43" s="450"/>
      <c r="AX43" s="450"/>
      <c r="AY43" s="450"/>
      <c r="AZ43" s="450"/>
      <c r="BA43" s="450"/>
      <c r="BB43" s="450"/>
      <c r="BC43" s="494"/>
      <c r="BD43" s="450"/>
      <c r="BE43" s="450"/>
      <c r="BF43" s="450"/>
      <c r="BG43" s="450"/>
      <c r="BH43" s="494"/>
    </row>
    <row r="44" spans="1:62" s="451" customFormat="1" ht="50.25" customHeight="1">
      <c r="A44" s="887"/>
      <c r="B44" s="887"/>
      <c r="C44" s="887"/>
      <c r="D44" s="943"/>
      <c r="E44" s="941"/>
      <c r="F44" s="873"/>
      <c r="G44" s="597"/>
      <c r="H44" s="658"/>
      <c r="I44" s="637"/>
      <c r="J44" s="633"/>
      <c r="K44" s="602"/>
      <c r="L44" s="79"/>
      <c r="M44" s="80"/>
      <c r="N44" s="588"/>
      <c r="O44" s="588"/>
      <c r="P44" s="80"/>
      <c r="Q44" s="588"/>
      <c r="R44" s="454"/>
      <c r="S44" s="454"/>
      <c r="T44" s="454"/>
      <c r="U44" s="453"/>
      <c r="V44" s="80"/>
      <c r="W44" s="80"/>
      <c r="X44" s="462"/>
      <c r="Y44" s="635"/>
      <c r="Z44" s="500"/>
      <c r="AA44" s="500"/>
      <c r="AB44" s="500"/>
      <c r="AC44" s="507"/>
      <c r="AD44" s="507"/>
      <c r="AE44" s="507"/>
      <c r="AF44" s="507"/>
      <c r="AG44" s="507"/>
      <c r="AH44" s="507"/>
      <c r="AI44" s="507"/>
      <c r="AJ44" s="507"/>
      <c r="AK44" s="507"/>
      <c r="AL44" s="508"/>
      <c r="AM44" s="507"/>
      <c r="AN44" s="456"/>
      <c r="AO44" s="507"/>
      <c r="AP44" s="507"/>
      <c r="AQ44" s="507"/>
      <c r="AR44" s="507"/>
      <c r="AS44" s="507"/>
      <c r="AT44" s="487"/>
      <c r="AU44" s="488"/>
      <c r="AV44" s="488"/>
      <c r="AW44" s="450"/>
      <c r="AX44" s="450"/>
      <c r="AY44" s="450"/>
      <c r="AZ44" s="450"/>
      <c r="BA44" s="450"/>
      <c r="BB44" s="450"/>
      <c r="BC44" s="509"/>
      <c r="BD44" s="450"/>
      <c r="BE44" s="450"/>
      <c r="BF44" s="450"/>
      <c r="BG44" s="450"/>
      <c r="BH44" s="509"/>
    </row>
    <row r="45" spans="1:62" s="451" customFormat="1" ht="50.25" customHeight="1">
      <c r="A45" s="887"/>
      <c r="B45" s="887"/>
      <c r="C45" s="887"/>
      <c r="D45" s="943"/>
      <c r="E45" s="941"/>
      <c r="F45" s="873"/>
      <c r="G45" s="597"/>
      <c r="H45" s="658"/>
      <c r="I45" s="637"/>
      <c r="J45" s="633"/>
      <c r="K45" s="602"/>
      <c r="L45" s="79"/>
      <c r="M45" s="80"/>
      <c r="N45" s="588"/>
      <c r="O45" s="588"/>
      <c r="P45" s="80"/>
      <c r="Q45" s="588"/>
      <c r="R45" s="454"/>
      <c r="S45" s="454"/>
      <c r="T45" s="454"/>
      <c r="U45" s="453"/>
      <c r="V45" s="80"/>
      <c r="W45" s="80"/>
      <c r="X45" s="462"/>
      <c r="Y45" s="635"/>
      <c r="Z45" s="500"/>
      <c r="AA45" s="500"/>
      <c r="AB45" s="500"/>
      <c r="AC45" s="507"/>
      <c r="AD45" s="507"/>
      <c r="AE45" s="507"/>
      <c r="AF45" s="507"/>
      <c r="AG45" s="507"/>
      <c r="AH45" s="507"/>
      <c r="AI45" s="507"/>
      <c r="AJ45" s="507"/>
      <c r="AK45" s="507"/>
      <c r="AL45" s="508"/>
      <c r="AM45" s="507"/>
      <c r="AN45" s="456"/>
      <c r="AO45" s="507"/>
      <c r="AP45" s="507"/>
      <c r="AQ45" s="507"/>
      <c r="AR45" s="507"/>
      <c r="AS45" s="507"/>
      <c r="AT45" s="487"/>
      <c r="AU45" s="488"/>
      <c r="AV45" s="488"/>
      <c r="AW45" s="450"/>
      <c r="AX45" s="450"/>
      <c r="AY45" s="450"/>
      <c r="AZ45" s="450"/>
      <c r="BA45" s="450"/>
      <c r="BB45" s="450"/>
      <c r="BC45" s="509"/>
      <c r="BD45" s="450"/>
      <c r="BE45" s="450"/>
      <c r="BF45" s="450"/>
      <c r="BG45" s="450"/>
      <c r="BH45" s="509"/>
    </row>
    <row r="46" spans="1:62" s="451" customFormat="1" ht="50.25" customHeight="1">
      <c r="A46" s="887"/>
      <c r="B46" s="887"/>
      <c r="C46" s="887"/>
      <c r="D46" s="943"/>
      <c r="E46" s="941"/>
      <c r="F46" s="873"/>
      <c r="G46" s="597"/>
      <c r="H46" s="575"/>
      <c r="I46" s="637"/>
      <c r="J46" s="633"/>
      <c r="K46" s="602"/>
      <c r="L46" s="79"/>
      <c r="M46" s="80"/>
      <c r="N46" s="588"/>
      <c r="O46" s="588"/>
      <c r="P46" s="80"/>
      <c r="Q46" s="588"/>
      <c r="R46" s="454"/>
      <c r="S46" s="454"/>
      <c r="T46" s="454"/>
      <c r="U46" s="453"/>
      <c r="V46" s="80"/>
      <c r="W46" s="80"/>
      <c r="X46" s="462"/>
      <c r="Y46" s="635"/>
      <c r="Z46" s="500"/>
      <c r="AA46" s="500"/>
      <c r="AB46" s="500"/>
      <c r="AC46" s="507"/>
      <c r="AD46" s="507"/>
      <c r="AE46" s="507"/>
      <c r="AF46" s="507"/>
      <c r="AG46" s="507"/>
      <c r="AH46" s="507"/>
      <c r="AI46" s="507"/>
      <c r="AJ46" s="507"/>
      <c r="AK46" s="507"/>
      <c r="AL46" s="508"/>
      <c r="AM46" s="507"/>
      <c r="AN46" s="456"/>
      <c r="AO46" s="507"/>
      <c r="AP46" s="507"/>
      <c r="AQ46" s="507"/>
      <c r="AR46" s="507"/>
      <c r="AS46" s="507"/>
      <c r="AT46" s="487"/>
      <c r="AU46" s="488"/>
      <c r="AV46" s="488"/>
      <c r="AW46" s="450"/>
      <c r="AX46" s="450"/>
      <c r="AY46" s="450"/>
      <c r="AZ46" s="450"/>
      <c r="BA46" s="450"/>
      <c r="BB46" s="450"/>
      <c r="BC46" s="509"/>
      <c r="BD46" s="450"/>
      <c r="BE46" s="450"/>
      <c r="BF46" s="450"/>
      <c r="BG46" s="450"/>
      <c r="BH46" s="509"/>
    </row>
    <row r="47" spans="1:62" s="451" customFormat="1" ht="50.25" customHeight="1">
      <c r="A47" s="887"/>
      <c r="B47" s="887"/>
      <c r="C47" s="887"/>
      <c r="D47" s="943"/>
      <c r="E47" s="941"/>
      <c r="F47" s="873"/>
      <c r="G47" s="895" t="s">
        <v>210</v>
      </c>
      <c r="H47" s="895"/>
      <c r="I47" s="895"/>
      <c r="J47" s="895"/>
      <c r="K47" s="895"/>
      <c r="L47" s="895"/>
      <c r="M47" s="895"/>
      <c r="N47" s="895"/>
      <c r="O47" s="895"/>
      <c r="P47" s="895"/>
      <c r="Q47" s="895"/>
      <c r="R47" s="895"/>
      <c r="S47" s="895"/>
      <c r="T47" s="895"/>
      <c r="U47" s="895"/>
      <c r="V47" s="895"/>
      <c r="W47" s="895"/>
      <c r="X47" s="884"/>
      <c r="Y47" s="603">
        <f>SUM(Y43:Y46)</f>
        <v>0</v>
      </c>
      <c r="Z47" s="603">
        <f t="shared" ref="Z47:AB47" si="2">SUM(Z43:Z46)</f>
        <v>0</v>
      </c>
      <c r="AA47" s="603">
        <f t="shared" si="2"/>
        <v>0</v>
      </c>
      <c r="AB47" s="603">
        <f t="shared" si="2"/>
        <v>0</v>
      </c>
      <c r="AC47" s="507"/>
      <c r="AD47" s="507"/>
      <c r="AE47" s="507"/>
      <c r="AF47" s="507"/>
      <c r="AG47" s="507"/>
      <c r="AH47" s="507"/>
      <c r="AI47" s="507"/>
      <c r="AJ47" s="507"/>
      <c r="AK47" s="507"/>
      <c r="AL47" s="508"/>
      <c r="AM47" s="507"/>
      <c r="AN47" s="456"/>
      <c r="AO47" s="507"/>
      <c r="AP47" s="507"/>
      <c r="AQ47" s="507"/>
      <c r="AR47" s="507"/>
      <c r="AS47" s="507"/>
      <c r="AT47" s="487"/>
      <c r="AU47" s="488"/>
      <c r="AV47" s="488"/>
      <c r="AW47" s="450"/>
      <c r="AX47" s="450"/>
      <c r="AY47" s="450"/>
      <c r="AZ47" s="450"/>
      <c r="BA47" s="450"/>
      <c r="BB47" s="450"/>
      <c r="BC47" s="509"/>
      <c r="BD47" s="450"/>
      <c r="BE47" s="450"/>
      <c r="BF47" s="450"/>
      <c r="BG47" s="450"/>
      <c r="BH47" s="509"/>
    </row>
    <row r="48" spans="1:62" s="451" customFormat="1" ht="50.25" customHeight="1">
      <c r="A48" s="887"/>
      <c r="B48" s="887"/>
      <c r="C48" s="887"/>
      <c r="D48" s="943"/>
      <c r="E48" s="941"/>
      <c r="F48" s="873" t="s">
        <v>604</v>
      </c>
      <c r="G48" s="597"/>
      <c r="H48" s="663"/>
      <c r="I48" s="637"/>
      <c r="J48" s="633"/>
      <c r="K48" s="602"/>
      <c r="L48" s="79"/>
      <c r="M48" s="80"/>
      <c r="N48" s="588"/>
      <c r="O48" s="588"/>
      <c r="P48" s="80"/>
      <c r="Q48" s="588"/>
      <c r="R48" s="454"/>
      <c r="S48" s="454"/>
      <c r="T48" s="454"/>
      <c r="U48" s="453"/>
      <c r="V48" s="80"/>
      <c r="W48" s="80"/>
      <c r="X48" s="576"/>
      <c r="Y48" s="638"/>
      <c r="Z48" s="500"/>
      <c r="AA48" s="500"/>
      <c r="AB48" s="500"/>
      <c r="AC48" s="507"/>
      <c r="AD48" s="507"/>
      <c r="AE48" s="507"/>
      <c r="AF48" s="507"/>
      <c r="AG48" s="507"/>
      <c r="AH48" s="507"/>
      <c r="AI48" s="507"/>
      <c r="AJ48" s="507"/>
      <c r="AK48" s="507"/>
      <c r="AL48" s="508"/>
      <c r="AM48" s="507"/>
      <c r="AN48" s="456"/>
      <c r="AO48" s="507"/>
      <c r="AP48" s="507"/>
      <c r="AQ48" s="507"/>
      <c r="AR48" s="507"/>
      <c r="AS48" s="507"/>
      <c r="AT48" s="487"/>
      <c r="AU48" s="488"/>
      <c r="AV48" s="488"/>
      <c r="AW48" s="450"/>
      <c r="AX48" s="450"/>
      <c r="AY48" s="450"/>
      <c r="AZ48" s="450"/>
      <c r="BA48" s="450"/>
      <c r="BB48" s="450"/>
      <c r="BC48" s="509"/>
      <c r="BD48" s="450"/>
      <c r="BE48" s="450"/>
      <c r="BF48" s="450"/>
      <c r="BG48" s="450"/>
      <c r="BH48" s="509"/>
    </row>
    <row r="49" spans="1:62" s="451" customFormat="1" ht="50.25" customHeight="1">
      <c r="A49" s="887"/>
      <c r="B49" s="887"/>
      <c r="C49" s="887"/>
      <c r="D49" s="943"/>
      <c r="E49" s="941"/>
      <c r="F49" s="873"/>
      <c r="G49" s="597"/>
      <c r="H49" s="663"/>
      <c r="I49" s="637"/>
      <c r="J49" s="633"/>
      <c r="K49" s="602"/>
      <c r="L49" s="79"/>
      <c r="M49" s="80"/>
      <c r="N49" s="588"/>
      <c r="O49" s="588"/>
      <c r="P49" s="80"/>
      <c r="Q49" s="588"/>
      <c r="R49" s="454"/>
      <c r="S49" s="454"/>
      <c r="T49" s="454"/>
      <c r="U49" s="453"/>
      <c r="V49" s="80"/>
      <c r="W49" s="80"/>
      <c r="X49" s="576"/>
      <c r="Y49" s="635"/>
      <c r="Z49" s="500"/>
      <c r="AA49" s="500"/>
      <c r="AB49" s="500"/>
      <c r="AC49" s="507"/>
      <c r="AD49" s="507"/>
      <c r="AE49" s="507"/>
      <c r="AF49" s="507"/>
      <c r="AG49" s="507"/>
      <c r="AH49" s="507"/>
      <c r="AI49" s="507"/>
      <c r="AJ49" s="507"/>
      <c r="AK49" s="507"/>
      <c r="AL49" s="508"/>
      <c r="AM49" s="507"/>
      <c r="AN49" s="456"/>
      <c r="AO49" s="507"/>
      <c r="AP49" s="507"/>
      <c r="AQ49" s="507"/>
      <c r="AR49" s="507"/>
      <c r="AS49" s="507"/>
      <c r="AT49" s="487"/>
      <c r="AU49" s="488"/>
      <c r="AV49" s="488"/>
      <c r="AW49" s="450"/>
      <c r="AX49" s="450"/>
      <c r="AY49" s="450"/>
      <c r="AZ49" s="450"/>
      <c r="BA49" s="450"/>
      <c r="BB49" s="450"/>
      <c r="BC49" s="509"/>
      <c r="BD49" s="450"/>
      <c r="BE49" s="450"/>
      <c r="BF49" s="450"/>
      <c r="BG49" s="450"/>
      <c r="BH49" s="509"/>
    </row>
    <row r="50" spans="1:62" s="451" customFormat="1" ht="50.25" customHeight="1">
      <c r="A50" s="887"/>
      <c r="B50" s="887"/>
      <c r="C50" s="887"/>
      <c r="D50" s="943"/>
      <c r="E50" s="941"/>
      <c r="F50" s="873"/>
      <c r="G50" s="597"/>
      <c r="H50" s="663"/>
      <c r="I50" s="637"/>
      <c r="J50" s="633"/>
      <c r="K50" s="602"/>
      <c r="L50" s="79"/>
      <c r="M50" s="80"/>
      <c r="N50" s="588"/>
      <c r="O50" s="588"/>
      <c r="P50" s="80"/>
      <c r="Q50" s="588"/>
      <c r="R50" s="454"/>
      <c r="S50" s="454"/>
      <c r="T50" s="454"/>
      <c r="U50" s="453"/>
      <c r="V50" s="80"/>
      <c r="W50" s="80"/>
      <c r="X50" s="576"/>
      <c r="Y50" s="638"/>
      <c r="Z50" s="500"/>
      <c r="AA50" s="500"/>
      <c r="AB50" s="500"/>
      <c r="AC50" s="507"/>
      <c r="AD50" s="507"/>
      <c r="AE50" s="507"/>
      <c r="AF50" s="507"/>
      <c r="AG50" s="507"/>
      <c r="AH50" s="507"/>
      <c r="AI50" s="507"/>
      <c r="AJ50" s="507"/>
      <c r="AK50" s="507"/>
      <c r="AL50" s="508"/>
      <c r="AM50" s="507"/>
      <c r="AN50" s="456"/>
      <c r="AO50" s="507"/>
      <c r="AP50" s="507"/>
      <c r="AQ50" s="507"/>
      <c r="AR50" s="507"/>
      <c r="AS50" s="507"/>
      <c r="AT50" s="487"/>
      <c r="AU50" s="488"/>
      <c r="AV50" s="488"/>
      <c r="AW50" s="450"/>
      <c r="AX50" s="450"/>
      <c r="AY50" s="450"/>
      <c r="AZ50" s="450"/>
      <c r="BA50" s="450"/>
      <c r="BB50" s="450"/>
      <c r="BC50" s="509"/>
      <c r="BD50" s="450"/>
      <c r="BE50" s="450"/>
      <c r="BF50" s="450"/>
      <c r="BG50" s="450"/>
      <c r="BH50" s="509"/>
    </row>
    <row r="51" spans="1:62" s="451" customFormat="1" ht="94.5" customHeight="1">
      <c r="A51" s="886"/>
      <c r="B51" s="886"/>
      <c r="C51" s="886"/>
      <c r="D51" s="943"/>
      <c r="E51" s="941"/>
      <c r="F51" s="873"/>
      <c r="G51" s="597"/>
      <c r="H51" s="575"/>
      <c r="I51" s="637"/>
      <c r="J51" s="633"/>
      <c r="K51" s="602"/>
      <c r="L51" s="79"/>
      <c r="M51" s="80"/>
      <c r="N51" s="588"/>
      <c r="O51" s="588"/>
      <c r="P51" s="80"/>
      <c r="Q51" s="588"/>
      <c r="R51" s="454"/>
      <c r="S51" s="454"/>
      <c r="T51" s="454"/>
      <c r="U51" s="453"/>
      <c r="V51" s="80"/>
      <c r="W51" s="80"/>
      <c r="X51" s="612"/>
      <c r="Y51" s="638"/>
      <c r="Z51" s="500"/>
      <c r="AA51" s="500"/>
      <c r="AB51" s="500"/>
      <c r="AC51" s="507"/>
      <c r="AD51" s="507"/>
      <c r="AE51" s="507"/>
      <c r="AF51" s="507"/>
      <c r="AG51" s="507"/>
      <c r="AH51" s="507"/>
      <c r="AI51" s="507"/>
      <c r="AJ51" s="507"/>
      <c r="AK51" s="507"/>
      <c r="AL51" s="508"/>
      <c r="AM51" s="507"/>
      <c r="AN51" s="456"/>
      <c r="AO51" s="507"/>
      <c r="AP51" s="507"/>
      <c r="AQ51" s="507"/>
      <c r="AR51" s="507"/>
      <c r="AS51" s="507"/>
      <c r="AT51" s="464"/>
      <c r="AU51" s="465"/>
      <c r="AV51" s="465"/>
      <c r="AW51" s="450"/>
      <c r="AX51" s="450"/>
      <c r="AY51" s="450"/>
      <c r="AZ51" s="450"/>
      <c r="BA51" s="450"/>
      <c r="BB51" s="450"/>
      <c r="BC51" s="509"/>
      <c r="BD51" s="450"/>
      <c r="BE51" s="450"/>
      <c r="BF51" s="450"/>
      <c r="BG51" s="450"/>
      <c r="BH51" s="509"/>
    </row>
    <row r="52" spans="1:62" s="522" customFormat="1" ht="34.5" customHeight="1">
      <c r="A52" s="887"/>
      <c r="B52" s="887"/>
      <c r="C52" s="887"/>
      <c r="D52" s="943"/>
      <c r="E52" s="941"/>
      <c r="F52" s="873"/>
      <c r="G52" s="882" t="s">
        <v>210</v>
      </c>
      <c r="H52" s="882"/>
      <c r="I52" s="882"/>
      <c r="J52" s="882"/>
      <c r="K52" s="882"/>
      <c r="L52" s="882"/>
      <c r="M52" s="882"/>
      <c r="N52" s="882"/>
      <c r="O52" s="882"/>
      <c r="P52" s="882"/>
      <c r="Q52" s="882"/>
      <c r="R52" s="882"/>
      <c r="S52" s="882"/>
      <c r="T52" s="882"/>
      <c r="U52" s="882"/>
      <c r="V52" s="882"/>
      <c r="W52" s="882"/>
      <c r="X52" s="884"/>
      <c r="Y52" s="603">
        <f>SUM(Y48:Y51)</f>
        <v>0</v>
      </c>
      <c r="Z52" s="604">
        <f>SUM(Z43:Z51)</f>
        <v>0</v>
      </c>
      <c r="AA52" s="604">
        <f>SUM(AA43:AA51)</f>
        <v>0</v>
      </c>
      <c r="AB52" s="604">
        <f>SUM(AB48:AB51)</f>
        <v>0</v>
      </c>
      <c r="AC52" s="526"/>
      <c r="AD52" s="526"/>
      <c r="AE52" s="526"/>
      <c r="AF52" s="526"/>
      <c r="AG52" s="526"/>
      <c r="AH52" s="526"/>
      <c r="AI52" s="526"/>
      <c r="AJ52" s="526"/>
      <c r="AK52" s="526"/>
      <c r="AL52" s="527"/>
      <c r="AM52" s="526"/>
      <c r="AN52" s="528"/>
      <c r="AO52" s="526"/>
      <c r="AP52" s="526"/>
      <c r="AQ52" s="526"/>
      <c r="AR52" s="526"/>
      <c r="AS52" s="526"/>
      <c r="AT52" s="517"/>
      <c r="AU52" s="518"/>
      <c r="AV52" s="518"/>
      <c r="AW52" s="520"/>
      <c r="AX52" s="520"/>
      <c r="AY52" s="520"/>
      <c r="AZ52" s="520"/>
      <c r="BA52" s="520"/>
      <c r="BB52" s="520"/>
      <c r="BC52" s="529"/>
      <c r="BD52" s="520"/>
      <c r="BE52" s="520"/>
      <c r="BF52" s="520"/>
      <c r="BG52" s="520"/>
      <c r="BH52" s="529"/>
    </row>
    <row r="53" spans="1:62" ht="18" customHeight="1">
      <c r="A53" s="886"/>
      <c r="B53" s="886"/>
      <c r="C53" s="888"/>
      <c r="D53" s="918" t="s">
        <v>578</v>
      </c>
      <c r="E53" s="919"/>
      <c r="F53" s="919"/>
      <c r="G53" s="919"/>
      <c r="H53" s="919"/>
      <c r="I53" s="919"/>
      <c r="J53" s="919"/>
      <c r="K53" s="919"/>
      <c r="L53" s="919"/>
      <c r="M53" s="919"/>
      <c r="N53" s="919"/>
      <c r="O53" s="919"/>
      <c r="P53" s="919"/>
      <c r="Q53" s="919"/>
      <c r="R53" s="919"/>
      <c r="S53" s="919"/>
      <c r="T53" s="919"/>
      <c r="U53" s="919"/>
      <c r="V53" s="919"/>
      <c r="W53" s="919"/>
      <c r="X53" s="679"/>
      <c r="Y53" s="460">
        <f>Y42+Y52+Y47</f>
        <v>0</v>
      </c>
      <c r="Z53" s="460">
        <f t="shared" ref="Z53:AB53" si="3">Z42+Z52+Z47</f>
        <v>0</v>
      </c>
      <c r="AA53" s="460">
        <f t="shared" si="3"/>
        <v>0</v>
      </c>
      <c r="AB53" s="460">
        <f t="shared" si="3"/>
        <v>0</v>
      </c>
      <c r="AC53" s="405"/>
      <c r="AD53" s="405"/>
      <c r="AE53" s="405"/>
      <c r="AF53" s="405"/>
      <c r="AG53" s="405"/>
      <c r="AH53" s="405"/>
      <c r="AI53" s="405"/>
      <c r="AJ53" s="405"/>
      <c r="AK53" s="405"/>
      <c r="AL53" s="405"/>
      <c r="AM53" s="405"/>
      <c r="AN53" s="405"/>
      <c r="AO53" s="405"/>
      <c r="AP53" s="405"/>
      <c r="AQ53" s="405"/>
      <c r="AR53" s="405"/>
      <c r="AS53" s="405"/>
      <c r="AT53" s="404"/>
      <c r="AU53" s="208"/>
      <c r="AV53" s="208"/>
      <c r="AW53" s="450"/>
      <c r="AX53" s="206"/>
      <c r="AY53" s="206"/>
      <c r="AZ53" s="206"/>
      <c r="BA53" s="206"/>
      <c r="BB53" s="206"/>
      <c r="BC53" s="207"/>
      <c r="BD53" s="206"/>
      <c r="BE53" s="206"/>
      <c r="BF53" s="206"/>
      <c r="BG53" s="206"/>
      <c r="BH53" s="208"/>
    </row>
    <row r="54" spans="1:62" s="451" customFormat="1" ht="60" customHeight="1">
      <c r="A54" s="886"/>
      <c r="B54" s="886"/>
      <c r="C54" s="886"/>
      <c r="D54" s="914" t="s">
        <v>537</v>
      </c>
      <c r="E54" s="916" t="s">
        <v>574</v>
      </c>
      <c r="F54" s="872" t="s">
        <v>606</v>
      </c>
      <c r="G54" s="678"/>
      <c r="H54" s="665"/>
      <c r="I54" s="692"/>
      <c r="J54" s="693"/>
      <c r="K54" s="690"/>
      <c r="L54" s="694"/>
      <c r="M54" s="299"/>
      <c r="N54" s="695"/>
      <c r="O54" s="695"/>
      <c r="P54" s="299"/>
      <c r="Q54" s="695"/>
      <c r="R54" s="551"/>
      <c r="S54" s="551"/>
      <c r="T54" s="551"/>
      <c r="U54" s="691"/>
      <c r="V54" s="299"/>
      <c r="W54" s="299"/>
      <c r="X54" s="462"/>
      <c r="Y54" s="639"/>
      <c r="Z54" s="448"/>
      <c r="AA54" s="448"/>
      <c r="AB54" s="448"/>
      <c r="AC54" s="448"/>
      <c r="AD54" s="448"/>
      <c r="AE54" s="448"/>
      <c r="AF54" s="448"/>
      <c r="AG54" s="448"/>
      <c r="AH54" s="448"/>
      <c r="AI54" s="448"/>
      <c r="AJ54" s="446"/>
      <c r="AK54" s="467"/>
      <c r="AL54" s="446"/>
      <c r="AM54" s="446"/>
      <c r="AN54" s="467"/>
      <c r="AO54" s="447"/>
      <c r="AP54" s="448"/>
      <c r="AQ54" s="448"/>
      <c r="AR54" s="448"/>
      <c r="AS54" s="448"/>
      <c r="AT54" s="464"/>
      <c r="AU54" s="465"/>
      <c r="AV54" s="465"/>
      <c r="AW54" s="448"/>
      <c r="AX54" s="448"/>
      <c r="AY54" s="448"/>
      <c r="AZ54" s="448"/>
      <c r="BA54" s="449"/>
      <c r="BB54" s="450"/>
      <c r="BC54" s="495"/>
      <c r="BD54" s="448"/>
      <c r="BE54" s="448"/>
      <c r="BF54" s="448"/>
      <c r="BG54" s="448"/>
      <c r="BH54" s="465"/>
    </row>
    <row r="55" spans="1:62" s="451" customFormat="1" ht="60" customHeight="1">
      <c r="A55" s="887"/>
      <c r="B55" s="887"/>
      <c r="C55" s="887"/>
      <c r="D55" s="914"/>
      <c r="E55" s="916"/>
      <c r="F55" s="873"/>
      <c r="G55" s="511"/>
      <c r="H55" s="658"/>
      <c r="I55" s="637"/>
      <c r="J55" s="633"/>
      <c r="K55" s="602"/>
      <c r="L55" s="79"/>
      <c r="M55" s="80"/>
      <c r="N55" s="588"/>
      <c r="O55" s="588"/>
      <c r="P55" s="80"/>
      <c r="Q55" s="588"/>
      <c r="R55" s="454"/>
      <c r="S55" s="454"/>
      <c r="T55" s="454"/>
      <c r="U55" s="453"/>
      <c r="V55" s="80"/>
      <c r="W55" s="80"/>
      <c r="X55" s="462"/>
      <c r="Y55" s="636"/>
      <c r="Z55" s="448"/>
      <c r="AA55" s="448"/>
      <c r="AB55" s="448"/>
      <c r="AC55" s="448"/>
      <c r="AD55" s="448"/>
      <c r="AE55" s="448"/>
      <c r="AF55" s="448"/>
      <c r="AG55" s="448"/>
      <c r="AH55" s="448"/>
      <c r="AI55" s="448"/>
      <c r="AJ55" s="446"/>
      <c r="AK55" s="467"/>
      <c r="AL55" s="446"/>
      <c r="AM55" s="446"/>
      <c r="AN55" s="467"/>
      <c r="AO55" s="447"/>
      <c r="AP55" s="448"/>
      <c r="AQ55" s="448"/>
      <c r="AR55" s="448"/>
      <c r="AS55" s="448"/>
      <c r="AT55" s="487"/>
      <c r="AU55" s="488"/>
      <c r="AV55" s="488"/>
      <c r="AW55" s="448"/>
      <c r="AX55" s="448"/>
      <c r="AY55" s="448"/>
      <c r="AZ55" s="448"/>
      <c r="BA55" s="449"/>
      <c r="BB55" s="450"/>
      <c r="BC55" s="455"/>
      <c r="BD55" s="448"/>
      <c r="BE55" s="448"/>
      <c r="BF55" s="448"/>
      <c r="BG55" s="448"/>
      <c r="BH55" s="488"/>
      <c r="BJ55" s="489"/>
    </row>
    <row r="56" spans="1:62" s="451" customFormat="1" ht="61.5" customHeight="1">
      <c r="A56" s="886"/>
      <c r="B56" s="886"/>
      <c r="C56" s="886"/>
      <c r="D56" s="886"/>
      <c r="E56" s="888"/>
      <c r="F56" s="873"/>
      <c r="G56" s="511"/>
      <c r="H56" s="658"/>
      <c r="I56" s="637"/>
      <c r="J56" s="633"/>
      <c r="K56" s="602"/>
      <c r="L56" s="79"/>
      <c r="M56" s="80"/>
      <c r="N56" s="588"/>
      <c r="O56" s="588"/>
      <c r="P56" s="80"/>
      <c r="Q56" s="588"/>
      <c r="R56" s="454"/>
      <c r="S56" s="454"/>
      <c r="T56" s="454"/>
      <c r="U56" s="453"/>
      <c r="V56" s="80"/>
      <c r="W56" s="80"/>
      <c r="X56" s="462"/>
      <c r="Y56" s="636"/>
      <c r="Z56" s="448"/>
      <c r="AA56" s="448"/>
      <c r="AB56" s="448"/>
      <c r="AC56" s="448"/>
      <c r="AD56" s="448"/>
      <c r="AE56" s="448"/>
      <c r="AF56" s="448"/>
      <c r="AG56" s="448"/>
      <c r="AH56" s="448"/>
      <c r="AI56" s="448"/>
      <c r="AJ56" s="446"/>
      <c r="AK56" s="446"/>
      <c r="AL56" s="446"/>
      <c r="AM56" s="446"/>
      <c r="AN56" s="446"/>
      <c r="AO56" s="447"/>
      <c r="AP56" s="448"/>
      <c r="AQ56" s="448"/>
      <c r="AR56" s="448"/>
      <c r="AS56" s="448"/>
      <c r="AT56" s="464"/>
      <c r="AU56" s="465"/>
      <c r="AV56" s="465"/>
      <c r="AW56" s="448"/>
      <c r="AX56" s="448"/>
      <c r="AY56" s="448"/>
      <c r="AZ56" s="448"/>
      <c r="BA56" s="449"/>
      <c r="BB56" s="450"/>
      <c r="BC56" s="455"/>
      <c r="BD56" s="448"/>
      <c r="BE56" s="448"/>
      <c r="BF56" s="448"/>
      <c r="BG56" s="448"/>
      <c r="BH56" s="465"/>
    </row>
    <row r="57" spans="1:62" s="451" customFormat="1" ht="76.5" customHeight="1">
      <c r="A57" s="886"/>
      <c r="B57" s="886"/>
      <c r="C57" s="886"/>
      <c r="D57" s="886"/>
      <c r="E57" s="888"/>
      <c r="F57" s="873"/>
      <c r="G57" s="677"/>
      <c r="H57" s="575"/>
      <c r="I57" s="637"/>
      <c r="J57" s="633"/>
      <c r="K57" s="602"/>
      <c r="L57" s="79"/>
      <c r="M57" s="80"/>
      <c r="N57" s="588"/>
      <c r="O57" s="588"/>
      <c r="P57" s="80"/>
      <c r="Q57" s="588"/>
      <c r="R57" s="454"/>
      <c r="S57" s="454"/>
      <c r="T57" s="454"/>
      <c r="U57" s="453"/>
      <c r="V57" s="80"/>
      <c r="W57" s="80"/>
      <c r="X57" s="503"/>
      <c r="Y57" s="635"/>
      <c r="Z57" s="512"/>
      <c r="AA57" s="512"/>
      <c r="AB57" s="512"/>
      <c r="AC57" s="448"/>
      <c r="AD57" s="448"/>
      <c r="AE57" s="448"/>
      <c r="AF57" s="448"/>
      <c r="AG57" s="448"/>
      <c r="AH57" s="448"/>
      <c r="AI57" s="448"/>
      <c r="AJ57" s="448"/>
      <c r="AK57" s="467"/>
      <c r="AL57" s="446"/>
      <c r="AM57" s="446"/>
      <c r="AN57" s="467"/>
      <c r="AO57" s="447"/>
      <c r="AP57" s="448"/>
      <c r="AQ57" s="448"/>
      <c r="AR57" s="448"/>
      <c r="AS57" s="448"/>
      <c r="AT57" s="464"/>
      <c r="AU57" s="465"/>
      <c r="AV57" s="465"/>
      <c r="AW57" s="448"/>
      <c r="AX57" s="448"/>
      <c r="AY57" s="448"/>
      <c r="AZ57" s="448"/>
      <c r="BA57" s="449"/>
      <c r="BB57" s="450"/>
      <c r="BC57" s="502"/>
      <c r="BD57" s="448"/>
      <c r="BE57" s="448"/>
      <c r="BF57" s="448"/>
      <c r="BG57" s="448"/>
      <c r="BH57" s="465"/>
      <c r="BJ57" s="489"/>
    </row>
    <row r="58" spans="1:62" s="451" customFormat="1" ht="76.5" customHeight="1">
      <c r="A58" s="887"/>
      <c r="B58" s="887"/>
      <c r="C58" s="887"/>
      <c r="D58" s="887"/>
      <c r="E58" s="888"/>
      <c r="F58" s="873"/>
      <c r="G58" s="878" t="s">
        <v>210</v>
      </c>
      <c r="H58" s="878"/>
      <c r="I58" s="878"/>
      <c r="J58" s="878"/>
      <c r="K58" s="878"/>
      <c r="L58" s="878"/>
      <c r="M58" s="878"/>
      <c r="N58" s="878"/>
      <c r="O58" s="878"/>
      <c r="P58" s="878"/>
      <c r="Q58" s="878"/>
      <c r="R58" s="878"/>
      <c r="S58" s="878"/>
      <c r="T58" s="878"/>
      <c r="U58" s="878"/>
      <c r="V58" s="878"/>
      <c r="W58" s="878"/>
      <c r="X58" s="879"/>
      <c r="Y58" s="641">
        <f>SUM(Y54:Y57)</f>
        <v>0</v>
      </c>
      <c r="Z58" s="641">
        <f>SUM(Z54:Z57)</f>
        <v>0</v>
      </c>
      <c r="AA58" s="641">
        <f>SUM(AA54:AA57)</f>
        <v>0</v>
      </c>
      <c r="AB58" s="641">
        <f>SUM(AB54:AB57)</f>
        <v>0</v>
      </c>
      <c r="AC58" s="463"/>
      <c r="AD58" s="448"/>
      <c r="AE58" s="448"/>
      <c r="AF58" s="448"/>
      <c r="AG58" s="448"/>
      <c r="AH58" s="448"/>
      <c r="AI58" s="448"/>
      <c r="AJ58" s="448"/>
      <c r="AK58" s="467"/>
      <c r="AL58" s="446"/>
      <c r="AM58" s="446"/>
      <c r="AN58" s="467"/>
      <c r="AO58" s="447"/>
      <c r="AP58" s="448"/>
      <c r="AQ58" s="448"/>
      <c r="AR58" s="448"/>
      <c r="AS58" s="448"/>
      <c r="AT58" s="487"/>
      <c r="AU58" s="488"/>
      <c r="AV58" s="488"/>
      <c r="AW58" s="448"/>
      <c r="AX58" s="448"/>
      <c r="AY58" s="448"/>
      <c r="AZ58" s="448"/>
      <c r="BA58" s="449"/>
      <c r="BB58" s="450"/>
      <c r="BC58" s="640"/>
      <c r="BD58" s="448"/>
      <c r="BE58" s="448"/>
      <c r="BF58" s="448"/>
      <c r="BG58" s="448"/>
      <c r="BH58" s="488"/>
      <c r="BJ58" s="489"/>
    </row>
    <row r="59" spans="1:62" s="451" customFormat="1" ht="76.5" customHeight="1">
      <c r="A59" s="887"/>
      <c r="B59" s="887"/>
      <c r="C59" s="887"/>
      <c r="D59" s="887"/>
      <c r="E59" s="888"/>
      <c r="F59" s="873" t="s">
        <v>604</v>
      </c>
      <c r="G59" s="492"/>
      <c r="H59" s="663"/>
      <c r="I59" s="554"/>
      <c r="J59" s="642"/>
      <c r="K59" s="605"/>
      <c r="L59" s="556"/>
      <c r="M59" s="580"/>
      <c r="N59" s="587"/>
      <c r="O59" s="587"/>
      <c r="P59" s="580"/>
      <c r="Q59" s="587"/>
      <c r="R59" s="454"/>
      <c r="S59" s="454"/>
      <c r="T59" s="454"/>
      <c r="U59" s="453"/>
      <c r="V59" s="80"/>
      <c r="W59" s="80"/>
      <c r="X59" s="492"/>
      <c r="Y59" s="638"/>
      <c r="Z59" s="510"/>
      <c r="AA59" s="510"/>
      <c r="AB59" s="510"/>
      <c r="AC59" s="463"/>
      <c r="AD59" s="448"/>
      <c r="AE59" s="448"/>
      <c r="AF59" s="448"/>
      <c r="AG59" s="448"/>
      <c r="AH59" s="448"/>
      <c r="AI59" s="448"/>
      <c r="AJ59" s="448"/>
      <c r="AK59" s="467"/>
      <c r="AL59" s="446"/>
      <c r="AM59" s="446"/>
      <c r="AN59" s="467"/>
      <c r="AO59" s="447"/>
      <c r="AP59" s="448"/>
      <c r="AQ59" s="448"/>
      <c r="AR59" s="448"/>
      <c r="AS59" s="448"/>
      <c r="AT59" s="487"/>
      <c r="AU59" s="488"/>
      <c r="AV59" s="488"/>
      <c r="AW59" s="448"/>
      <c r="AX59" s="448"/>
      <c r="AY59" s="448"/>
      <c r="AZ59" s="448"/>
      <c r="BA59" s="449"/>
      <c r="BB59" s="450"/>
      <c r="BC59" s="640"/>
      <c r="BD59" s="448"/>
      <c r="BE59" s="448"/>
      <c r="BF59" s="448"/>
      <c r="BG59" s="448"/>
      <c r="BH59" s="488"/>
      <c r="BJ59" s="489"/>
    </row>
    <row r="60" spans="1:62" s="451" customFormat="1" ht="76.5" customHeight="1">
      <c r="A60" s="887"/>
      <c r="B60" s="887"/>
      <c r="C60" s="887"/>
      <c r="D60" s="887"/>
      <c r="E60" s="888"/>
      <c r="F60" s="873"/>
      <c r="G60" s="492"/>
      <c r="H60" s="663"/>
      <c r="I60" s="554"/>
      <c r="J60" s="642"/>
      <c r="K60" s="605"/>
      <c r="L60" s="556"/>
      <c r="M60" s="580"/>
      <c r="N60" s="587"/>
      <c r="O60" s="587"/>
      <c r="P60" s="580"/>
      <c r="Q60" s="587"/>
      <c r="R60" s="454"/>
      <c r="S60" s="454"/>
      <c r="T60" s="454"/>
      <c r="U60" s="453"/>
      <c r="V60" s="80"/>
      <c r="W60" s="80"/>
      <c r="X60" s="492"/>
      <c r="Y60" s="635"/>
      <c r="Z60" s="510"/>
      <c r="AA60" s="510"/>
      <c r="AB60" s="510"/>
      <c r="AC60" s="463"/>
      <c r="AD60" s="448"/>
      <c r="AE60" s="448"/>
      <c r="AF60" s="448"/>
      <c r="AG60" s="448"/>
      <c r="AH60" s="448"/>
      <c r="AI60" s="448"/>
      <c r="AJ60" s="448"/>
      <c r="AK60" s="467"/>
      <c r="AL60" s="446"/>
      <c r="AM60" s="446"/>
      <c r="AN60" s="467"/>
      <c r="AO60" s="447"/>
      <c r="AP60" s="448"/>
      <c r="AQ60" s="448"/>
      <c r="AR60" s="448"/>
      <c r="AS60" s="448"/>
      <c r="AT60" s="487"/>
      <c r="AU60" s="488"/>
      <c r="AV60" s="488"/>
      <c r="AW60" s="448"/>
      <c r="AX60" s="448"/>
      <c r="AY60" s="448"/>
      <c r="AZ60" s="448"/>
      <c r="BA60" s="449"/>
      <c r="BB60" s="450"/>
      <c r="BC60" s="640"/>
      <c r="BD60" s="448"/>
      <c r="BE60" s="448"/>
      <c r="BF60" s="448"/>
      <c r="BG60" s="448"/>
      <c r="BH60" s="488"/>
      <c r="BJ60" s="489"/>
    </row>
    <row r="61" spans="1:62" s="451" customFormat="1" ht="76.5" customHeight="1">
      <c r="A61" s="887"/>
      <c r="B61" s="887"/>
      <c r="C61" s="887"/>
      <c r="D61" s="887"/>
      <c r="E61" s="888"/>
      <c r="F61" s="873"/>
      <c r="G61" s="492"/>
      <c r="H61" s="663"/>
      <c r="I61" s="554"/>
      <c r="J61" s="642"/>
      <c r="K61" s="605"/>
      <c r="L61" s="556"/>
      <c r="M61" s="580"/>
      <c r="N61" s="587"/>
      <c r="O61" s="587"/>
      <c r="P61" s="580"/>
      <c r="Q61" s="587"/>
      <c r="R61" s="454"/>
      <c r="S61" s="454"/>
      <c r="T61" s="454"/>
      <c r="U61" s="453"/>
      <c r="V61" s="80"/>
      <c r="W61" s="80"/>
      <c r="X61" s="492"/>
      <c r="Y61" s="638"/>
      <c r="Z61" s="510"/>
      <c r="AA61" s="510"/>
      <c r="AB61" s="510"/>
      <c r="AC61" s="463"/>
      <c r="AD61" s="448"/>
      <c r="AE61" s="448"/>
      <c r="AF61" s="448"/>
      <c r="AG61" s="448"/>
      <c r="AH61" s="448"/>
      <c r="AI61" s="448"/>
      <c r="AJ61" s="448"/>
      <c r="AK61" s="467"/>
      <c r="AL61" s="446"/>
      <c r="AM61" s="446"/>
      <c r="AN61" s="467"/>
      <c r="AO61" s="447"/>
      <c r="AP61" s="448"/>
      <c r="AQ61" s="448"/>
      <c r="AR61" s="448"/>
      <c r="AS61" s="448"/>
      <c r="AT61" s="487"/>
      <c r="AU61" s="488"/>
      <c r="AV61" s="488"/>
      <c r="AW61" s="448"/>
      <c r="AX61" s="448"/>
      <c r="AY61" s="448"/>
      <c r="AZ61" s="448"/>
      <c r="BA61" s="449"/>
      <c r="BB61" s="450"/>
      <c r="BC61" s="640"/>
      <c r="BD61" s="448"/>
      <c r="BE61" s="448"/>
      <c r="BF61" s="448"/>
      <c r="BG61" s="448"/>
      <c r="BH61" s="488"/>
      <c r="BJ61" s="489"/>
    </row>
    <row r="62" spans="1:62" s="451" customFormat="1" ht="76.5" customHeight="1">
      <c r="A62" s="887"/>
      <c r="B62" s="887"/>
      <c r="C62" s="887"/>
      <c r="D62" s="887"/>
      <c r="E62" s="888"/>
      <c r="F62" s="873"/>
      <c r="G62" s="492"/>
      <c r="H62" s="575"/>
      <c r="I62" s="554"/>
      <c r="J62" s="642"/>
      <c r="K62" s="605"/>
      <c r="L62" s="556"/>
      <c r="M62" s="580"/>
      <c r="N62" s="587"/>
      <c r="O62" s="587"/>
      <c r="P62" s="580"/>
      <c r="Q62" s="587"/>
      <c r="R62" s="454"/>
      <c r="S62" s="454"/>
      <c r="T62" s="454"/>
      <c r="U62" s="453"/>
      <c r="V62" s="80"/>
      <c r="W62" s="80"/>
      <c r="X62" s="466"/>
      <c r="Y62" s="638"/>
      <c r="Z62" s="510"/>
      <c r="AA62" s="510"/>
      <c r="AB62" s="510"/>
      <c r="AC62" s="463"/>
      <c r="AD62" s="448"/>
      <c r="AE62" s="448"/>
      <c r="AF62" s="448"/>
      <c r="AG62" s="448"/>
      <c r="AH62" s="448"/>
      <c r="AI62" s="448"/>
      <c r="AJ62" s="448"/>
      <c r="AK62" s="467"/>
      <c r="AL62" s="446"/>
      <c r="AM62" s="446"/>
      <c r="AN62" s="467"/>
      <c r="AO62" s="447"/>
      <c r="AP62" s="448"/>
      <c r="AQ62" s="448"/>
      <c r="AR62" s="448"/>
      <c r="AS62" s="448"/>
      <c r="AT62" s="487"/>
      <c r="AU62" s="488"/>
      <c r="AV62" s="488"/>
      <c r="AW62" s="448"/>
      <c r="AX62" s="448"/>
      <c r="AY62" s="448"/>
      <c r="AZ62" s="448"/>
      <c r="BA62" s="449"/>
      <c r="BB62" s="450"/>
      <c r="BC62" s="496"/>
      <c r="BD62" s="448"/>
      <c r="BE62" s="448"/>
      <c r="BF62" s="448"/>
      <c r="BG62" s="448"/>
      <c r="BH62" s="488"/>
      <c r="BJ62" s="489"/>
    </row>
    <row r="63" spans="1:62" s="522" customFormat="1" ht="60" customHeight="1">
      <c r="A63" s="886"/>
      <c r="B63" s="886"/>
      <c r="C63" s="886"/>
      <c r="D63" s="887"/>
      <c r="E63" s="888"/>
      <c r="F63" s="873"/>
      <c r="G63" s="878" t="s">
        <v>210</v>
      </c>
      <c r="H63" s="878"/>
      <c r="I63" s="878"/>
      <c r="J63" s="878"/>
      <c r="K63" s="878"/>
      <c r="L63" s="878"/>
      <c r="M63" s="878"/>
      <c r="N63" s="878"/>
      <c r="O63" s="878"/>
      <c r="P63" s="878"/>
      <c r="Q63" s="878"/>
      <c r="R63" s="878"/>
      <c r="S63" s="878"/>
      <c r="T63" s="878"/>
      <c r="U63" s="878"/>
      <c r="V63" s="878"/>
      <c r="W63" s="878"/>
      <c r="X63" s="952"/>
      <c r="Y63" s="531">
        <f>SUM(Y59:Y62)</f>
        <v>0</v>
      </c>
      <c r="Z63" s="531">
        <f t="shared" ref="Z63:AB63" si="4">SUM(Z59:Z62)</f>
        <v>0</v>
      </c>
      <c r="AA63" s="531">
        <f t="shared" si="4"/>
        <v>0</v>
      </c>
      <c r="AB63" s="531">
        <f t="shared" si="4"/>
        <v>0</v>
      </c>
      <c r="AC63" s="532"/>
      <c r="AD63" s="532"/>
      <c r="AE63" s="532"/>
      <c r="AF63" s="532"/>
      <c r="AG63" s="532"/>
      <c r="AH63" s="532"/>
      <c r="AI63" s="532"/>
      <c r="AJ63" s="532"/>
      <c r="AK63" s="532"/>
      <c r="AL63" s="532"/>
      <c r="AM63" s="532"/>
      <c r="AN63" s="532"/>
      <c r="AO63" s="532"/>
      <c r="AP63" s="532"/>
      <c r="AQ63" s="532"/>
      <c r="AR63" s="532"/>
      <c r="AS63" s="532"/>
      <c r="AT63" s="533"/>
      <c r="AU63" s="534"/>
      <c r="AV63" s="534"/>
      <c r="AW63" s="535"/>
      <c r="AX63" s="535"/>
      <c r="AY63" s="535"/>
      <c r="AZ63" s="535"/>
      <c r="BA63" s="535"/>
      <c r="BB63" s="535"/>
      <c r="BC63" s="536"/>
      <c r="BD63" s="535"/>
      <c r="BE63" s="535"/>
      <c r="BF63" s="535"/>
      <c r="BG63" s="537"/>
      <c r="BH63" s="538"/>
    </row>
    <row r="64" spans="1:62" ht="18" customHeight="1">
      <c r="A64" s="886"/>
      <c r="B64" s="889"/>
      <c r="C64" s="917"/>
      <c r="D64" s="918" t="s">
        <v>580</v>
      </c>
      <c r="E64" s="919"/>
      <c r="F64" s="919"/>
      <c r="G64" s="919"/>
      <c r="H64" s="919"/>
      <c r="I64" s="919"/>
      <c r="J64" s="919"/>
      <c r="K64" s="919"/>
      <c r="L64" s="919"/>
      <c r="M64" s="919"/>
      <c r="N64" s="919"/>
      <c r="O64" s="919"/>
      <c r="P64" s="919"/>
      <c r="Q64" s="919"/>
      <c r="R64" s="919"/>
      <c r="S64" s="919"/>
      <c r="T64" s="919"/>
      <c r="U64" s="919"/>
      <c r="V64" s="919"/>
      <c r="W64" s="919"/>
      <c r="X64" s="679"/>
      <c r="Y64" s="460">
        <f>+Y63+Y58</f>
        <v>0</v>
      </c>
      <c r="Z64" s="460">
        <f t="shared" ref="Z64:AB64" si="5">+Z63+Z58</f>
        <v>0</v>
      </c>
      <c r="AA64" s="460">
        <f t="shared" si="5"/>
        <v>0</v>
      </c>
      <c r="AB64" s="460">
        <f t="shared" si="5"/>
        <v>0</v>
      </c>
      <c r="AC64" s="405"/>
      <c r="AD64" s="405"/>
      <c r="AE64" s="405"/>
      <c r="AF64" s="405"/>
      <c r="AG64" s="405"/>
      <c r="AH64" s="405"/>
      <c r="AI64" s="405"/>
      <c r="AJ64" s="405"/>
      <c r="AK64" s="405"/>
      <c r="AL64" s="405"/>
      <c r="AM64" s="405"/>
      <c r="AN64" s="405"/>
      <c r="AO64" s="405"/>
      <c r="AP64" s="405"/>
      <c r="AQ64" s="405"/>
      <c r="AR64" s="405"/>
      <c r="AS64" s="405"/>
      <c r="AT64" s="404"/>
      <c r="AU64" s="208"/>
      <c r="AV64" s="208"/>
      <c r="AW64" s="450"/>
      <c r="AX64" s="206"/>
      <c r="AY64" s="206"/>
      <c r="AZ64" s="206"/>
      <c r="BA64" s="206"/>
      <c r="BB64" s="206"/>
      <c r="BC64" s="207"/>
      <c r="BD64" s="206"/>
      <c r="BE64" s="206"/>
      <c r="BF64" s="206"/>
      <c r="BG64" s="206"/>
      <c r="BH64" s="208"/>
    </row>
    <row r="65" spans="1:62" s="451" customFormat="1" ht="60" customHeight="1">
      <c r="A65" s="886"/>
      <c r="B65" s="950" t="s">
        <v>569</v>
      </c>
      <c r="C65" s="885"/>
      <c r="D65" s="914" t="s">
        <v>538</v>
      </c>
      <c r="E65" s="916" t="s">
        <v>538</v>
      </c>
      <c r="F65" s="872"/>
      <c r="G65" s="678"/>
      <c r="H65" s="688"/>
      <c r="I65" s="689"/>
      <c r="J65" s="300"/>
      <c r="K65" s="690"/>
      <c r="L65" s="300"/>
      <c r="M65" s="300"/>
      <c r="N65" s="299"/>
      <c r="O65" s="299"/>
      <c r="P65" s="299"/>
      <c r="Q65" s="299"/>
      <c r="R65" s="551"/>
      <c r="S65" s="551"/>
      <c r="T65" s="551"/>
      <c r="U65" s="691"/>
      <c r="V65" s="299"/>
      <c r="W65" s="299"/>
      <c r="X65" s="462"/>
      <c r="Y65" s="644"/>
      <c r="Z65" s="644"/>
      <c r="AA65" s="448"/>
      <c r="AB65" s="448"/>
      <c r="AC65" s="448"/>
      <c r="AD65" s="448"/>
      <c r="AE65" s="448"/>
      <c r="AF65" s="448"/>
      <c r="AG65" s="448"/>
      <c r="AH65" s="448"/>
      <c r="AI65" s="448"/>
      <c r="AJ65" s="448"/>
      <c r="AK65" s="448"/>
      <c r="AL65" s="448"/>
      <c r="AM65" s="448"/>
      <c r="AN65" s="448"/>
      <c r="AO65" s="468"/>
      <c r="AP65" s="448"/>
      <c r="AQ65" s="448"/>
      <c r="AR65" s="448"/>
      <c r="AS65" s="448"/>
      <c r="AT65" s="464"/>
      <c r="AU65" s="465"/>
      <c r="AV65" s="465"/>
      <c r="AW65" s="448"/>
      <c r="AX65" s="448"/>
      <c r="AY65" s="448"/>
      <c r="AZ65" s="448"/>
      <c r="BA65" s="449"/>
      <c r="BB65" s="450"/>
      <c r="BC65" s="455"/>
      <c r="BD65" s="448"/>
      <c r="BE65" s="448"/>
      <c r="BF65" s="448"/>
      <c r="BG65" s="448"/>
      <c r="BH65" s="455"/>
      <c r="BJ65" s="489"/>
    </row>
    <row r="66" spans="1:62" s="451" customFormat="1" ht="66" customHeight="1">
      <c r="A66" s="886"/>
      <c r="B66" s="886"/>
      <c r="C66" s="886"/>
      <c r="D66" s="886"/>
      <c r="E66" s="888"/>
      <c r="F66" s="873"/>
      <c r="G66" s="511"/>
      <c r="H66" s="575"/>
      <c r="I66" s="643"/>
      <c r="J66" s="633"/>
      <c r="K66" s="602"/>
      <c r="L66" s="79"/>
      <c r="M66" s="80"/>
      <c r="N66" s="80"/>
      <c r="O66" s="80"/>
      <c r="P66" s="80"/>
      <c r="Q66" s="80"/>
      <c r="R66" s="454"/>
      <c r="S66" s="454"/>
      <c r="T66" s="454"/>
      <c r="U66" s="453"/>
      <c r="V66" s="80"/>
      <c r="W66" s="187"/>
      <c r="X66" s="462"/>
      <c r="Y66" s="606"/>
      <c r="Z66" s="448"/>
      <c r="AA66" s="448"/>
      <c r="AB66" s="448"/>
      <c r="AC66" s="448"/>
      <c r="AD66" s="448"/>
      <c r="AE66" s="448"/>
      <c r="AF66" s="448"/>
      <c r="AG66" s="448"/>
      <c r="AH66" s="448"/>
      <c r="AI66" s="448"/>
      <c r="AJ66" s="448"/>
      <c r="AK66" s="448"/>
      <c r="AL66" s="448"/>
      <c r="AM66" s="448"/>
      <c r="AN66" s="448"/>
      <c r="AO66" s="468"/>
      <c r="AP66" s="448"/>
      <c r="AQ66" s="448"/>
      <c r="AR66" s="448"/>
      <c r="AS66" s="448"/>
      <c r="AT66" s="464"/>
      <c r="AU66" s="465"/>
      <c r="AV66" s="465"/>
      <c r="AW66" s="448"/>
      <c r="AX66" s="448"/>
      <c r="AY66" s="448"/>
      <c r="AZ66" s="448"/>
      <c r="BA66" s="449"/>
      <c r="BB66" s="450"/>
      <c r="BC66" s="495"/>
      <c r="BD66" s="448"/>
      <c r="BE66" s="448"/>
      <c r="BF66" s="448"/>
      <c r="BG66" s="448"/>
      <c r="BH66" s="495"/>
      <c r="BJ66" s="489"/>
    </row>
    <row r="67" spans="1:62" s="451" customFormat="1" ht="68.25" customHeight="1">
      <c r="A67" s="886"/>
      <c r="B67" s="886"/>
      <c r="C67" s="886"/>
      <c r="D67" s="886"/>
      <c r="E67" s="888"/>
      <c r="F67" s="873"/>
      <c r="G67" s="511"/>
      <c r="H67" s="659"/>
      <c r="I67" s="637"/>
      <c r="J67" s="633"/>
      <c r="K67" s="602"/>
      <c r="L67" s="79"/>
      <c r="M67" s="80"/>
      <c r="N67" s="588"/>
      <c r="O67" s="588"/>
      <c r="P67" s="80"/>
      <c r="Q67" s="588"/>
      <c r="R67" s="454"/>
      <c r="S67" s="454"/>
      <c r="T67" s="454"/>
      <c r="U67" s="453"/>
      <c r="V67" s="80"/>
      <c r="W67" s="80"/>
      <c r="X67" s="462"/>
      <c r="Y67" s="635"/>
      <c r="Z67" s="448"/>
      <c r="AA67" s="448"/>
      <c r="AB67" s="448"/>
      <c r="AC67" s="448"/>
      <c r="AD67" s="448"/>
      <c r="AE67" s="448"/>
      <c r="AF67" s="448"/>
      <c r="AG67" s="448"/>
      <c r="AH67" s="448"/>
      <c r="AI67" s="448"/>
      <c r="AJ67" s="448"/>
      <c r="AK67" s="448"/>
      <c r="AL67" s="448"/>
      <c r="AM67" s="448"/>
      <c r="AN67" s="448"/>
      <c r="AO67" s="468"/>
      <c r="AP67" s="448"/>
      <c r="AQ67" s="448"/>
      <c r="AR67" s="448"/>
      <c r="AS67" s="448"/>
      <c r="AT67" s="464"/>
      <c r="AU67" s="465"/>
      <c r="AV67" s="465"/>
      <c r="AW67" s="448"/>
      <c r="AX67" s="448"/>
      <c r="AY67" s="448"/>
      <c r="AZ67" s="448"/>
      <c r="BA67" s="449"/>
      <c r="BB67" s="450"/>
      <c r="BC67" s="495"/>
      <c r="BD67" s="448"/>
      <c r="BE67" s="448"/>
      <c r="BF67" s="448"/>
      <c r="BG67" s="448"/>
      <c r="BH67" s="495"/>
      <c r="BJ67" s="489"/>
    </row>
    <row r="68" spans="1:62" s="451" customFormat="1" ht="60" customHeight="1">
      <c r="A68" s="886"/>
      <c r="B68" s="886"/>
      <c r="C68" s="886"/>
      <c r="D68" s="886"/>
      <c r="E68" s="888"/>
      <c r="F68" s="873"/>
      <c r="G68" s="511"/>
      <c r="H68" s="575"/>
      <c r="I68" s="637"/>
      <c r="J68" s="633"/>
      <c r="K68" s="602"/>
      <c r="L68" s="79"/>
      <c r="M68" s="80"/>
      <c r="N68" s="588"/>
      <c r="O68" s="588"/>
      <c r="P68" s="80"/>
      <c r="Q68" s="588"/>
      <c r="R68" s="454"/>
      <c r="S68" s="454"/>
      <c r="T68" s="454"/>
      <c r="U68" s="453"/>
      <c r="V68" s="80"/>
      <c r="W68" s="80"/>
      <c r="X68" s="462"/>
      <c r="Y68" s="635"/>
      <c r="Z68" s="448"/>
      <c r="AA68" s="448"/>
      <c r="AB68" s="448"/>
      <c r="AC68" s="448"/>
      <c r="AD68" s="448"/>
      <c r="AE68" s="448"/>
      <c r="AF68" s="448"/>
      <c r="AG68" s="448"/>
      <c r="AH68" s="448"/>
      <c r="AI68" s="448"/>
      <c r="AJ68" s="469"/>
      <c r="AK68" s="539"/>
      <c r="AL68" s="469"/>
      <c r="AM68" s="469"/>
      <c r="AN68" s="467"/>
      <c r="AO68" s="468"/>
      <c r="AP68" s="448"/>
      <c r="AQ68" s="448"/>
      <c r="AR68" s="448"/>
      <c r="AS68" s="448"/>
      <c r="AT68" s="464"/>
      <c r="AU68" s="465"/>
      <c r="AV68" s="465"/>
      <c r="AW68" s="448"/>
      <c r="AX68" s="448"/>
      <c r="AY68" s="448"/>
      <c r="AZ68" s="448"/>
      <c r="BA68" s="449"/>
      <c r="BB68" s="450"/>
      <c r="BC68" s="495"/>
      <c r="BD68" s="448"/>
      <c r="BE68" s="448"/>
      <c r="BF68" s="448"/>
      <c r="BG68" s="448"/>
      <c r="BH68" s="495"/>
      <c r="BJ68" s="489"/>
    </row>
    <row r="69" spans="1:62" s="451" customFormat="1" ht="28.5" customHeight="1">
      <c r="A69" s="886"/>
      <c r="B69" s="886"/>
      <c r="C69" s="886"/>
      <c r="D69" s="886"/>
      <c r="E69" s="888"/>
      <c r="F69" s="873"/>
      <c r="G69" s="880" t="s">
        <v>210</v>
      </c>
      <c r="H69" s="880"/>
      <c r="I69" s="880"/>
      <c r="J69" s="880"/>
      <c r="K69" s="880"/>
      <c r="L69" s="880"/>
      <c r="M69" s="880"/>
      <c r="N69" s="880"/>
      <c r="O69" s="880"/>
      <c r="P69" s="880"/>
      <c r="Q69" s="880"/>
      <c r="R69" s="880"/>
      <c r="S69" s="880"/>
      <c r="T69" s="880"/>
      <c r="U69" s="880"/>
      <c r="V69" s="880"/>
      <c r="W69" s="880"/>
      <c r="X69" s="881"/>
      <c r="Y69" s="532">
        <f>SUM(Y65:Y68)</f>
        <v>0</v>
      </c>
      <c r="Z69" s="532">
        <f t="shared" ref="Z69:AB69" si="6">SUM(Z65:Z68)</f>
        <v>0</v>
      </c>
      <c r="AA69" s="532">
        <f>SUM(AA65:AA68)</f>
        <v>0</v>
      </c>
      <c r="AB69" s="532">
        <f t="shared" si="6"/>
        <v>0</v>
      </c>
      <c r="AC69" s="448"/>
      <c r="AD69" s="448"/>
      <c r="AE69" s="448"/>
      <c r="AF69" s="448"/>
      <c r="AG69" s="448"/>
      <c r="AH69" s="448"/>
      <c r="AI69" s="448"/>
      <c r="AJ69" s="469"/>
      <c r="AK69" s="467"/>
      <c r="AL69" s="469"/>
      <c r="AM69" s="467"/>
      <c r="AN69" s="467"/>
      <c r="AO69" s="468"/>
      <c r="AP69" s="448"/>
      <c r="AQ69" s="448"/>
      <c r="AR69" s="448"/>
      <c r="AS69" s="448"/>
      <c r="AT69" s="464"/>
      <c r="AU69" s="465"/>
      <c r="AV69" s="465"/>
      <c r="AW69" s="448"/>
      <c r="AX69" s="448"/>
      <c r="AY69" s="448"/>
      <c r="AZ69" s="448"/>
      <c r="BA69" s="449"/>
      <c r="BB69" s="450"/>
      <c r="BC69" s="495"/>
      <c r="BD69" s="448"/>
      <c r="BE69" s="448"/>
      <c r="BF69" s="448"/>
      <c r="BG69" s="448"/>
      <c r="BH69" s="495"/>
    </row>
    <row r="70" spans="1:62" s="451" customFormat="1" ht="61.5" customHeight="1">
      <c r="A70" s="886"/>
      <c r="B70" s="886"/>
      <c r="C70" s="886"/>
      <c r="D70" s="886"/>
      <c r="E70" s="888"/>
      <c r="F70" s="873" t="s">
        <v>604</v>
      </c>
      <c r="G70" s="511"/>
      <c r="H70" s="663"/>
      <c r="I70" s="554"/>
      <c r="J70" s="642"/>
      <c r="K70" s="605"/>
      <c r="L70" s="556"/>
      <c r="M70" s="580"/>
      <c r="N70" s="587"/>
      <c r="O70" s="587"/>
      <c r="P70" s="580"/>
      <c r="Q70" s="587"/>
      <c r="R70" s="454"/>
      <c r="S70" s="454"/>
      <c r="T70" s="454"/>
      <c r="U70" s="453"/>
      <c r="V70" s="80"/>
      <c r="W70" s="80"/>
      <c r="X70" s="462"/>
      <c r="Y70" s="644"/>
      <c r="Z70" s="448"/>
      <c r="AA70" s="448"/>
      <c r="AB70" s="448"/>
      <c r="AC70" s="448"/>
      <c r="AD70" s="448"/>
      <c r="AE70" s="448"/>
      <c r="AF70" s="448"/>
      <c r="AG70" s="448"/>
      <c r="AH70" s="448"/>
      <c r="AI70" s="448"/>
      <c r="AJ70" s="469"/>
      <c r="AK70" s="467"/>
      <c r="AL70" s="469"/>
      <c r="AM70" s="469"/>
      <c r="AN70" s="467"/>
      <c r="AO70" s="468"/>
      <c r="AP70" s="448"/>
      <c r="AQ70" s="448"/>
      <c r="AR70" s="448"/>
      <c r="AS70" s="448"/>
      <c r="AT70" s="464"/>
      <c r="AU70" s="465"/>
      <c r="AV70" s="465"/>
      <c r="AW70" s="448"/>
      <c r="AX70" s="448"/>
      <c r="AY70" s="448"/>
      <c r="AZ70" s="448"/>
      <c r="BA70" s="449"/>
      <c r="BB70" s="450"/>
      <c r="BC70" s="495"/>
      <c r="BD70" s="448"/>
      <c r="BE70" s="448"/>
      <c r="BF70" s="448"/>
      <c r="BG70" s="448"/>
      <c r="BH70" s="495"/>
    </row>
    <row r="71" spans="1:62" s="451" customFormat="1" ht="61.5" customHeight="1">
      <c r="A71" s="887"/>
      <c r="B71" s="887"/>
      <c r="C71" s="887"/>
      <c r="D71" s="887"/>
      <c r="E71" s="888"/>
      <c r="F71" s="873"/>
      <c r="G71" s="511"/>
      <c r="H71" s="663"/>
      <c r="I71" s="554"/>
      <c r="J71" s="642"/>
      <c r="K71" s="605"/>
      <c r="L71" s="556"/>
      <c r="M71" s="580"/>
      <c r="N71" s="587"/>
      <c r="O71" s="587"/>
      <c r="P71" s="580"/>
      <c r="Q71" s="587"/>
      <c r="R71" s="454"/>
      <c r="S71" s="454"/>
      <c r="T71" s="454"/>
      <c r="U71" s="453"/>
      <c r="V71" s="80"/>
      <c r="W71" s="80"/>
      <c r="X71" s="462"/>
      <c r="Y71" s="644"/>
      <c r="Z71" s="448"/>
      <c r="AA71" s="448"/>
      <c r="AB71" s="448"/>
      <c r="AC71" s="448"/>
      <c r="AD71" s="448"/>
      <c r="AE71" s="448"/>
      <c r="AF71" s="448"/>
      <c r="AG71" s="448"/>
      <c r="AH71" s="448"/>
      <c r="AI71" s="448"/>
      <c r="AJ71" s="469"/>
      <c r="AK71" s="467"/>
      <c r="AL71" s="469"/>
      <c r="AM71" s="469"/>
      <c r="AN71" s="467"/>
      <c r="AO71" s="468"/>
      <c r="AP71" s="448"/>
      <c r="AQ71" s="448"/>
      <c r="AR71" s="448"/>
      <c r="AS71" s="448"/>
      <c r="AT71" s="487"/>
      <c r="AU71" s="488"/>
      <c r="AV71" s="488"/>
      <c r="AW71" s="448"/>
      <c r="AX71" s="448"/>
      <c r="AY71" s="448"/>
      <c r="AZ71" s="448"/>
      <c r="BA71" s="449"/>
      <c r="BB71" s="450"/>
      <c r="BC71" s="495"/>
      <c r="BD71" s="448"/>
      <c r="BE71" s="448"/>
      <c r="BF71" s="448"/>
      <c r="BG71" s="448"/>
      <c r="BH71" s="495"/>
    </row>
    <row r="72" spans="1:62" s="451" customFormat="1" ht="61.5" customHeight="1">
      <c r="A72" s="887"/>
      <c r="B72" s="887"/>
      <c r="C72" s="887"/>
      <c r="D72" s="887"/>
      <c r="E72" s="888"/>
      <c r="F72" s="873"/>
      <c r="G72" s="511"/>
      <c r="H72" s="663"/>
      <c r="I72" s="554"/>
      <c r="J72" s="642"/>
      <c r="K72" s="605"/>
      <c r="L72" s="556"/>
      <c r="M72" s="580"/>
      <c r="N72" s="587"/>
      <c r="O72" s="587"/>
      <c r="P72" s="580"/>
      <c r="Q72" s="587"/>
      <c r="R72" s="454"/>
      <c r="S72" s="454"/>
      <c r="T72" s="454"/>
      <c r="U72" s="453"/>
      <c r="V72" s="80"/>
      <c r="W72" s="80"/>
      <c r="X72" s="462"/>
      <c r="Y72" s="644"/>
      <c r="Z72" s="448"/>
      <c r="AA72" s="448"/>
      <c r="AB72" s="448"/>
      <c r="AC72" s="448"/>
      <c r="AD72" s="448"/>
      <c r="AE72" s="448"/>
      <c r="AF72" s="448"/>
      <c r="AG72" s="448"/>
      <c r="AH72" s="448"/>
      <c r="AI72" s="448"/>
      <c r="AJ72" s="469"/>
      <c r="AK72" s="467"/>
      <c r="AL72" s="469"/>
      <c r="AM72" s="469"/>
      <c r="AN72" s="467"/>
      <c r="AO72" s="468"/>
      <c r="AP72" s="448"/>
      <c r="AQ72" s="448"/>
      <c r="AR72" s="448"/>
      <c r="AS72" s="448"/>
      <c r="AT72" s="487"/>
      <c r="AU72" s="488"/>
      <c r="AV72" s="488"/>
      <c r="AW72" s="448"/>
      <c r="AX72" s="448"/>
      <c r="AY72" s="448"/>
      <c r="AZ72" s="448"/>
      <c r="BA72" s="449"/>
      <c r="BB72" s="450"/>
      <c r="BC72" s="495"/>
      <c r="BD72" s="448"/>
      <c r="BE72" s="448"/>
      <c r="BF72" s="448"/>
      <c r="BG72" s="448"/>
      <c r="BH72" s="495"/>
    </row>
    <row r="73" spans="1:62" s="451" customFormat="1" ht="89.25" customHeight="1">
      <c r="A73" s="886"/>
      <c r="B73" s="886"/>
      <c r="C73" s="886"/>
      <c r="D73" s="886"/>
      <c r="E73" s="888"/>
      <c r="F73" s="873"/>
      <c r="G73" s="511"/>
      <c r="H73" s="575"/>
      <c r="I73" s="554"/>
      <c r="J73" s="642"/>
      <c r="K73" s="605"/>
      <c r="L73" s="556"/>
      <c r="M73" s="580"/>
      <c r="N73" s="587"/>
      <c r="O73" s="587"/>
      <c r="P73" s="580"/>
      <c r="Q73" s="587"/>
      <c r="R73" s="454"/>
      <c r="S73" s="454"/>
      <c r="T73" s="454"/>
      <c r="U73" s="453"/>
      <c r="V73" s="80"/>
      <c r="W73" s="80"/>
      <c r="X73" s="462"/>
      <c r="Y73" s="644"/>
      <c r="Z73" s="448"/>
      <c r="AA73" s="448"/>
      <c r="AB73" s="448"/>
      <c r="AC73" s="448"/>
      <c r="AD73" s="448"/>
      <c r="AE73" s="448"/>
      <c r="AF73" s="448"/>
      <c r="AG73" s="448"/>
      <c r="AH73" s="448"/>
      <c r="AI73" s="448"/>
      <c r="AJ73" s="469"/>
      <c r="AK73" s="467"/>
      <c r="AL73" s="469"/>
      <c r="AM73" s="469"/>
      <c r="AN73" s="467"/>
      <c r="AO73" s="468"/>
      <c r="AP73" s="448"/>
      <c r="AQ73" s="448"/>
      <c r="AR73" s="448"/>
      <c r="AS73" s="448"/>
      <c r="AT73" s="464"/>
      <c r="AU73" s="465"/>
      <c r="AV73" s="465"/>
      <c r="AW73" s="448"/>
      <c r="AX73" s="448"/>
      <c r="AY73" s="448"/>
      <c r="AZ73" s="448"/>
      <c r="BA73" s="449"/>
      <c r="BB73" s="450"/>
      <c r="BC73" s="495"/>
      <c r="BD73" s="448"/>
      <c r="BE73" s="448"/>
      <c r="BF73" s="448"/>
      <c r="BG73" s="448"/>
      <c r="BH73" s="495"/>
    </row>
    <row r="74" spans="1:62" s="522" customFormat="1" ht="24" customHeight="1">
      <c r="A74" s="886"/>
      <c r="B74" s="886"/>
      <c r="C74" s="886"/>
      <c r="D74" s="889"/>
      <c r="E74" s="888"/>
      <c r="F74" s="873"/>
      <c r="G74" s="880" t="s">
        <v>210</v>
      </c>
      <c r="H74" s="880"/>
      <c r="I74" s="880"/>
      <c r="J74" s="880"/>
      <c r="K74" s="880"/>
      <c r="L74" s="880"/>
      <c r="M74" s="880"/>
      <c r="N74" s="880"/>
      <c r="O74" s="880"/>
      <c r="P74" s="880"/>
      <c r="Q74" s="880"/>
      <c r="R74" s="880"/>
      <c r="S74" s="880"/>
      <c r="T74" s="880"/>
      <c r="U74" s="880"/>
      <c r="V74" s="880"/>
      <c r="W74" s="880"/>
      <c r="X74" s="881"/>
      <c r="Y74" s="532">
        <f>SUM(Y70:Y73)</f>
        <v>0</v>
      </c>
      <c r="Z74" s="532">
        <f t="shared" ref="Z74:AB74" si="7">SUM(Z70:Z73)</f>
        <v>0</v>
      </c>
      <c r="AA74" s="532">
        <f t="shared" si="7"/>
        <v>0</v>
      </c>
      <c r="AB74" s="532">
        <f t="shared" si="7"/>
        <v>0</v>
      </c>
      <c r="AC74" s="532"/>
      <c r="AD74" s="532"/>
      <c r="AE74" s="532"/>
      <c r="AF74" s="532"/>
      <c r="AG74" s="532"/>
      <c r="AH74" s="532"/>
      <c r="AI74" s="532"/>
      <c r="AJ74" s="532"/>
      <c r="AK74" s="532"/>
      <c r="AL74" s="532"/>
      <c r="AM74" s="532"/>
      <c r="AN74" s="532"/>
      <c r="AO74" s="532"/>
      <c r="AP74" s="532"/>
      <c r="AQ74" s="532"/>
      <c r="AR74" s="532"/>
      <c r="AS74" s="532"/>
      <c r="AT74" s="533"/>
      <c r="AU74" s="534"/>
      <c r="AV74" s="534"/>
      <c r="AW74" s="535"/>
      <c r="AX74" s="535"/>
      <c r="AY74" s="535"/>
      <c r="AZ74" s="535"/>
      <c r="BA74" s="535"/>
      <c r="BB74" s="535"/>
      <c r="BC74" s="536"/>
      <c r="BD74" s="535"/>
      <c r="BE74" s="535"/>
      <c r="BF74" s="535"/>
      <c r="BG74" s="537"/>
      <c r="BH74" s="538"/>
    </row>
    <row r="75" spans="1:62" ht="18" customHeight="1">
      <c r="A75" s="886"/>
      <c r="B75" s="886"/>
      <c r="C75" s="886"/>
      <c r="D75" s="890" t="s">
        <v>581</v>
      </c>
      <c r="E75" s="891"/>
      <c r="F75" s="892"/>
      <c r="G75" s="891"/>
      <c r="H75" s="891"/>
      <c r="I75" s="891"/>
      <c r="J75" s="891"/>
      <c r="K75" s="891"/>
      <c r="L75" s="891"/>
      <c r="M75" s="891"/>
      <c r="N75" s="891"/>
      <c r="O75" s="891"/>
      <c r="P75" s="891"/>
      <c r="Q75" s="891"/>
      <c r="R75" s="891"/>
      <c r="S75" s="891"/>
      <c r="T75" s="891"/>
      <c r="U75" s="891"/>
      <c r="V75" s="891"/>
      <c r="W75" s="893"/>
      <c r="X75" s="461"/>
      <c r="Y75" s="460">
        <f>Y74+Y69</f>
        <v>0</v>
      </c>
      <c r="Z75" s="460">
        <f t="shared" ref="Z75:AB75" si="8">Z74+Z69</f>
        <v>0</v>
      </c>
      <c r="AA75" s="460">
        <f t="shared" si="8"/>
        <v>0</v>
      </c>
      <c r="AB75" s="460">
        <f t="shared" si="8"/>
        <v>0</v>
      </c>
      <c r="AC75" s="405"/>
      <c r="AD75" s="405"/>
      <c r="AE75" s="405"/>
      <c r="AF75" s="405"/>
      <c r="AG75" s="405"/>
      <c r="AH75" s="405"/>
      <c r="AI75" s="405"/>
      <c r="AJ75" s="405"/>
      <c r="AK75" s="405"/>
      <c r="AL75" s="405"/>
      <c r="AM75" s="405"/>
      <c r="AN75" s="405"/>
      <c r="AO75" s="405"/>
      <c r="AP75" s="405"/>
      <c r="AQ75" s="405"/>
      <c r="AR75" s="405"/>
      <c r="AS75" s="405"/>
      <c r="AT75" s="404"/>
      <c r="AU75" s="208"/>
      <c r="AV75" s="208"/>
      <c r="AW75" s="450"/>
      <c r="AX75" s="206"/>
      <c r="AY75" s="206"/>
      <c r="AZ75" s="206"/>
      <c r="BA75" s="206"/>
      <c r="BB75" s="206"/>
      <c r="BC75" s="207"/>
      <c r="BD75" s="206"/>
      <c r="BE75" s="206"/>
      <c r="BF75" s="206"/>
      <c r="BG75" s="206"/>
      <c r="BH75" s="208"/>
    </row>
    <row r="76" spans="1:62" s="451" customFormat="1" ht="77.25" customHeight="1">
      <c r="A76" s="886"/>
      <c r="B76" s="886"/>
      <c r="C76" s="886"/>
      <c r="D76" s="885" t="s">
        <v>539</v>
      </c>
      <c r="E76" s="915" t="s">
        <v>539</v>
      </c>
      <c r="F76" s="873"/>
      <c r="G76" s="511"/>
      <c r="H76" s="575"/>
      <c r="I76" s="182"/>
      <c r="J76" s="633"/>
      <c r="K76" s="602"/>
      <c r="L76" s="634"/>
      <c r="M76" s="80"/>
      <c r="N76" s="588"/>
      <c r="O76" s="588"/>
      <c r="P76" s="80"/>
      <c r="Q76" s="588"/>
      <c r="R76" s="454"/>
      <c r="S76" s="454"/>
      <c r="T76" s="454"/>
      <c r="U76" s="453"/>
      <c r="V76" s="80"/>
      <c r="W76" s="80"/>
      <c r="X76" s="462"/>
      <c r="Y76" s="696"/>
      <c r="Z76" s="606"/>
      <c r="AA76" s="606"/>
      <c r="AB76" s="606"/>
      <c r="AC76" s="470"/>
      <c r="AD76" s="470"/>
      <c r="AE76" s="470"/>
      <c r="AF76" s="470"/>
      <c r="AG76" s="470"/>
      <c r="AH76" s="470"/>
      <c r="AI76" s="470"/>
      <c r="AJ76" s="470"/>
      <c r="AK76" s="470"/>
      <c r="AL76" s="470"/>
      <c r="AM76" s="470"/>
      <c r="AN76" s="470"/>
      <c r="AO76" s="471"/>
      <c r="AP76" s="470"/>
      <c r="AQ76" s="470"/>
      <c r="AR76" s="470"/>
      <c r="AS76" s="470"/>
      <c r="AT76" s="464"/>
      <c r="AU76" s="465"/>
      <c r="AV76" s="465"/>
      <c r="AW76" s="448"/>
      <c r="AX76" s="448"/>
      <c r="AY76" s="448"/>
      <c r="AZ76" s="448"/>
      <c r="BA76" s="449"/>
      <c r="BB76" s="450"/>
      <c r="BC76" s="455"/>
      <c r="BD76" s="448"/>
      <c r="BE76" s="448"/>
      <c r="BF76" s="448"/>
      <c r="BG76" s="448"/>
      <c r="BH76" s="465"/>
    </row>
    <row r="77" spans="1:62" s="451" customFormat="1" ht="77.25" customHeight="1">
      <c r="A77" s="887"/>
      <c r="B77" s="887"/>
      <c r="C77" s="887"/>
      <c r="D77" s="914"/>
      <c r="E77" s="916"/>
      <c r="F77" s="873"/>
      <c r="G77" s="511"/>
      <c r="H77" s="575"/>
      <c r="I77" s="643"/>
      <c r="J77" s="633"/>
      <c r="K77" s="602"/>
      <c r="L77" s="79"/>
      <c r="M77" s="80"/>
      <c r="N77" s="80"/>
      <c r="O77" s="80"/>
      <c r="P77" s="80"/>
      <c r="Q77" s="80"/>
      <c r="R77" s="454"/>
      <c r="S77" s="454"/>
      <c r="T77" s="454"/>
      <c r="U77" s="453"/>
      <c r="V77" s="80"/>
      <c r="W77" s="187"/>
      <c r="X77" s="462"/>
      <c r="Y77" s="606"/>
      <c r="Z77" s="606"/>
      <c r="AA77" s="606"/>
      <c r="AB77" s="606"/>
      <c r="AC77" s="470"/>
      <c r="AD77" s="470"/>
      <c r="AE77" s="470"/>
      <c r="AF77" s="470"/>
      <c r="AG77" s="470"/>
      <c r="AH77" s="470"/>
      <c r="AI77" s="470"/>
      <c r="AJ77" s="470"/>
      <c r="AK77" s="470"/>
      <c r="AL77" s="645"/>
      <c r="AM77" s="470"/>
      <c r="AN77" s="645"/>
      <c r="AO77" s="471"/>
      <c r="AP77" s="470"/>
      <c r="AQ77" s="470"/>
      <c r="AR77" s="470"/>
      <c r="AS77" s="470"/>
      <c r="AT77" s="487"/>
      <c r="AU77" s="488"/>
      <c r="AV77" s="488"/>
      <c r="AW77" s="448"/>
      <c r="AX77" s="448"/>
      <c r="AY77" s="448"/>
      <c r="AZ77" s="448"/>
      <c r="BA77" s="449"/>
      <c r="BB77" s="450"/>
      <c r="BC77" s="455"/>
      <c r="BD77" s="448"/>
      <c r="BE77" s="448"/>
      <c r="BF77" s="448"/>
      <c r="BG77" s="448"/>
      <c r="BH77" s="488"/>
    </row>
    <row r="78" spans="1:62" s="451" customFormat="1" ht="77.25" customHeight="1">
      <c r="A78" s="887"/>
      <c r="B78" s="887"/>
      <c r="C78" s="887"/>
      <c r="D78" s="914"/>
      <c r="E78" s="916"/>
      <c r="F78" s="873"/>
      <c r="G78" s="511"/>
      <c r="H78" s="664"/>
      <c r="I78" s="182"/>
      <c r="J78" s="633"/>
      <c r="K78" s="602"/>
      <c r="L78" s="634"/>
      <c r="M78" s="80"/>
      <c r="N78" s="588"/>
      <c r="O78" s="588"/>
      <c r="P78" s="80"/>
      <c r="Q78" s="588"/>
      <c r="R78" s="454"/>
      <c r="S78" s="454"/>
      <c r="T78" s="454"/>
      <c r="U78" s="453"/>
      <c r="V78" s="80"/>
      <c r="W78" s="80"/>
      <c r="X78" s="462"/>
      <c r="Y78" s="649"/>
      <c r="Z78" s="606"/>
      <c r="AA78" s="606"/>
      <c r="AB78" s="606"/>
      <c r="AC78" s="470"/>
      <c r="AD78" s="470"/>
      <c r="AE78" s="470"/>
      <c r="AF78" s="470"/>
      <c r="AG78" s="470"/>
      <c r="AH78" s="470"/>
      <c r="AI78" s="470"/>
      <c r="AJ78" s="470"/>
      <c r="AK78" s="470"/>
      <c r="AL78" s="645"/>
      <c r="AM78" s="470"/>
      <c r="AN78" s="645"/>
      <c r="AO78" s="471"/>
      <c r="AP78" s="470"/>
      <c r="AQ78" s="470"/>
      <c r="AR78" s="470"/>
      <c r="AS78" s="470"/>
      <c r="AT78" s="487"/>
      <c r="AU78" s="488"/>
      <c r="AV78" s="488"/>
      <c r="AW78" s="448"/>
      <c r="AX78" s="448"/>
      <c r="AY78" s="448"/>
      <c r="AZ78" s="448"/>
      <c r="BA78" s="449"/>
      <c r="BB78" s="450"/>
      <c r="BC78" s="455"/>
      <c r="BD78" s="448"/>
      <c r="BE78" s="448"/>
      <c r="BF78" s="448"/>
      <c r="BG78" s="448"/>
      <c r="BH78" s="488"/>
    </row>
    <row r="79" spans="1:62" s="451" customFormat="1" ht="77.25" customHeight="1">
      <c r="A79" s="887"/>
      <c r="B79" s="887"/>
      <c r="C79" s="887"/>
      <c r="D79" s="914"/>
      <c r="E79" s="916"/>
      <c r="F79" s="873"/>
      <c r="G79" s="511"/>
      <c r="H79" s="575"/>
      <c r="I79" s="182"/>
      <c r="J79" s="633"/>
      <c r="K79" s="602"/>
      <c r="L79" s="634"/>
      <c r="M79" s="80"/>
      <c r="N79" s="588"/>
      <c r="O79" s="588"/>
      <c r="P79" s="80"/>
      <c r="Q79" s="588"/>
      <c r="R79" s="454"/>
      <c r="S79" s="454"/>
      <c r="T79" s="454"/>
      <c r="U79" s="453"/>
      <c r="V79" s="80"/>
      <c r="W79" s="80"/>
      <c r="X79" s="462"/>
      <c r="Y79" s="635"/>
      <c r="Z79" s="606"/>
      <c r="AA79" s="606"/>
      <c r="AB79" s="606"/>
      <c r="AC79" s="470"/>
      <c r="AD79" s="470"/>
      <c r="AE79" s="470"/>
      <c r="AF79" s="470"/>
      <c r="AG79" s="470"/>
      <c r="AH79" s="470"/>
      <c r="AI79" s="470"/>
      <c r="AJ79" s="470"/>
      <c r="AK79" s="470"/>
      <c r="AL79" s="645"/>
      <c r="AM79" s="470"/>
      <c r="AN79" s="645"/>
      <c r="AO79" s="471"/>
      <c r="AP79" s="470"/>
      <c r="AQ79" s="470"/>
      <c r="AR79" s="470"/>
      <c r="AS79" s="470"/>
      <c r="AT79" s="487"/>
      <c r="AU79" s="488"/>
      <c r="AV79" s="488"/>
      <c r="AW79" s="448"/>
      <c r="AX79" s="448"/>
      <c r="AY79" s="448"/>
      <c r="AZ79" s="448"/>
      <c r="BA79" s="449"/>
      <c r="BB79" s="450"/>
      <c r="BC79" s="455"/>
      <c r="BD79" s="448"/>
      <c r="BE79" s="448"/>
      <c r="BF79" s="448"/>
      <c r="BG79" s="448"/>
      <c r="BH79" s="488"/>
    </row>
    <row r="80" spans="1:62" s="451" customFormat="1" ht="77.25" customHeight="1">
      <c r="A80" s="887"/>
      <c r="B80" s="887"/>
      <c r="C80" s="887"/>
      <c r="D80" s="914"/>
      <c r="E80" s="916"/>
      <c r="F80" s="873"/>
      <c r="G80" s="511"/>
      <c r="H80" s="665"/>
      <c r="I80" s="637"/>
      <c r="J80" s="633"/>
      <c r="K80" s="602"/>
      <c r="L80" s="79"/>
      <c r="M80" s="80"/>
      <c r="N80" s="588"/>
      <c r="O80" s="588"/>
      <c r="P80" s="80"/>
      <c r="Q80" s="588"/>
      <c r="R80" s="454"/>
      <c r="S80" s="454"/>
      <c r="T80" s="454"/>
      <c r="U80" s="453"/>
      <c r="V80" s="80"/>
      <c r="W80" s="80"/>
      <c r="X80" s="462"/>
      <c r="Y80" s="636"/>
      <c r="Z80" s="606"/>
      <c r="AA80" s="606"/>
      <c r="AB80" s="606"/>
      <c r="AC80" s="470"/>
      <c r="AD80" s="470"/>
      <c r="AE80" s="470"/>
      <c r="AF80" s="470"/>
      <c r="AG80" s="470"/>
      <c r="AH80" s="470"/>
      <c r="AI80" s="470"/>
      <c r="AJ80" s="470"/>
      <c r="AK80" s="470"/>
      <c r="AL80" s="645"/>
      <c r="AM80" s="470"/>
      <c r="AN80" s="645"/>
      <c r="AO80" s="471"/>
      <c r="AP80" s="470"/>
      <c r="AQ80" s="470"/>
      <c r="AR80" s="470"/>
      <c r="AS80" s="470"/>
      <c r="AT80" s="487"/>
      <c r="AU80" s="488"/>
      <c r="AV80" s="488"/>
      <c r="AW80" s="448"/>
      <c r="AX80" s="448"/>
      <c r="AY80" s="448"/>
      <c r="AZ80" s="448"/>
      <c r="BA80" s="449"/>
      <c r="BB80" s="450"/>
      <c r="BC80" s="455"/>
      <c r="BD80" s="448"/>
      <c r="BE80" s="448"/>
      <c r="BF80" s="448"/>
      <c r="BG80" s="448"/>
      <c r="BH80" s="488"/>
    </row>
    <row r="81" spans="1:60" s="451" customFormat="1" ht="77.25" customHeight="1">
      <c r="A81" s="887"/>
      <c r="B81" s="887"/>
      <c r="C81" s="887"/>
      <c r="D81" s="914"/>
      <c r="E81" s="916"/>
      <c r="F81" s="873"/>
      <c r="G81" s="511"/>
      <c r="H81" s="575"/>
      <c r="I81" s="637"/>
      <c r="J81" s="633"/>
      <c r="K81" s="602"/>
      <c r="L81" s="79"/>
      <c r="M81" s="80"/>
      <c r="N81" s="588"/>
      <c r="O81" s="588"/>
      <c r="P81" s="80"/>
      <c r="Q81" s="588"/>
      <c r="R81" s="454"/>
      <c r="S81" s="454"/>
      <c r="T81" s="454"/>
      <c r="U81" s="453"/>
      <c r="V81" s="80"/>
      <c r="W81" s="80"/>
      <c r="X81" s="462"/>
      <c r="Y81" s="635"/>
      <c r="Z81" s="606"/>
      <c r="AA81" s="606"/>
      <c r="AB81" s="606"/>
      <c r="AC81" s="470"/>
      <c r="AD81" s="470"/>
      <c r="AE81" s="470"/>
      <c r="AF81" s="470"/>
      <c r="AG81" s="470"/>
      <c r="AH81" s="470"/>
      <c r="AI81" s="470"/>
      <c r="AJ81" s="470"/>
      <c r="AK81" s="470"/>
      <c r="AL81" s="645"/>
      <c r="AM81" s="470"/>
      <c r="AN81" s="645"/>
      <c r="AO81" s="471"/>
      <c r="AP81" s="470"/>
      <c r="AQ81" s="470"/>
      <c r="AR81" s="470"/>
      <c r="AS81" s="470"/>
      <c r="AT81" s="487"/>
      <c r="AU81" s="488"/>
      <c r="AV81" s="488"/>
      <c r="AW81" s="448"/>
      <c r="AX81" s="448"/>
      <c r="AY81" s="448"/>
      <c r="AZ81" s="448"/>
      <c r="BA81" s="449"/>
      <c r="BB81" s="450"/>
      <c r="BC81" s="455"/>
      <c r="BD81" s="448"/>
      <c r="BE81" s="448"/>
      <c r="BF81" s="448"/>
      <c r="BG81" s="448"/>
      <c r="BH81" s="488"/>
    </row>
    <row r="82" spans="1:60" s="451" customFormat="1" ht="77.25" customHeight="1">
      <c r="A82" s="887"/>
      <c r="B82" s="887"/>
      <c r="C82" s="887"/>
      <c r="D82" s="914"/>
      <c r="E82" s="916"/>
      <c r="F82" s="873"/>
      <c r="G82" s="511"/>
      <c r="H82" s="575"/>
      <c r="I82" s="637"/>
      <c r="J82" s="633"/>
      <c r="K82" s="602"/>
      <c r="L82" s="79"/>
      <c r="M82" s="80"/>
      <c r="N82" s="588"/>
      <c r="O82" s="588"/>
      <c r="P82" s="80"/>
      <c r="Q82" s="588"/>
      <c r="R82" s="454"/>
      <c r="S82" s="454"/>
      <c r="T82" s="454"/>
      <c r="U82" s="453"/>
      <c r="V82" s="80"/>
      <c r="W82" s="80"/>
      <c r="X82" s="462"/>
      <c r="Y82" s="635"/>
      <c r="Z82" s="606"/>
      <c r="AA82" s="606"/>
      <c r="AB82" s="606"/>
      <c r="AC82" s="470"/>
      <c r="AD82" s="470"/>
      <c r="AE82" s="470"/>
      <c r="AF82" s="470"/>
      <c r="AG82" s="470"/>
      <c r="AH82" s="470"/>
      <c r="AI82" s="470"/>
      <c r="AJ82" s="470"/>
      <c r="AK82" s="470"/>
      <c r="AL82" s="645"/>
      <c r="AM82" s="470"/>
      <c r="AN82" s="645"/>
      <c r="AO82" s="471"/>
      <c r="AP82" s="470"/>
      <c r="AQ82" s="470"/>
      <c r="AR82" s="470"/>
      <c r="AS82" s="470"/>
      <c r="AT82" s="487"/>
      <c r="AU82" s="488"/>
      <c r="AV82" s="488"/>
      <c r="AW82" s="448"/>
      <c r="AX82" s="448"/>
      <c r="AY82" s="448"/>
      <c r="AZ82" s="448"/>
      <c r="BA82" s="449"/>
      <c r="BB82" s="450"/>
      <c r="BC82" s="455"/>
      <c r="BD82" s="448"/>
      <c r="BE82" s="448"/>
      <c r="BF82" s="448"/>
      <c r="BG82" s="448"/>
      <c r="BH82" s="488"/>
    </row>
    <row r="83" spans="1:60" s="451" customFormat="1" ht="77.25" customHeight="1">
      <c r="A83" s="887"/>
      <c r="B83" s="887"/>
      <c r="C83" s="887"/>
      <c r="D83" s="914"/>
      <c r="E83" s="916"/>
      <c r="F83" s="873"/>
      <c r="G83" s="511"/>
      <c r="H83" s="648"/>
      <c r="I83" s="637"/>
      <c r="J83" s="633"/>
      <c r="K83" s="602"/>
      <c r="L83" s="79"/>
      <c r="M83" s="80"/>
      <c r="N83" s="588"/>
      <c r="O83" s="588"/>
      <c r="P83" s="80"/>
      <c r="Q83" s="588"/>
      <c r="R83" s="454"/>
      <c r="S83" s="454"/>
      <c r="T83" s="454"/>
      <c r="U83" s="453"/>
      <c r="V83" s="80"/>
      <c r="W83" s="80"/>
      <c r="X83" s="462"/>
      <c r="Y83" s="606"/>
      <c r="Z83" s="606"/>
      <c r="AA83" s="606"/>
      <c r="AB83" s="606"/>
      <c r="AC83" s="470"/>
      <c r="AD83" s="470"/>
      <c r="AE83" s="470"/>
      <c r="AF83" s="470"/>
      <c r="AG83" s="470"/>
      <c r="AH83" s="470"/>
      <c r="AI83" s="470"/>
      <c r="AJ83" s="470"/>
      <c r="AK83" s="470"/>
      <c r="AL83" s="645"/>
      <c r="AM83" s="470"/>
      <c r="AN83" s="645"/>
      <c r="AO83" s="471"/>
      <c r="AP83" s="470"/>
      <c r="AQ83" s="470"/>
      <c r="AR83" s="470"/>
      <c r="AS83" s="470"/>
      <c r="AT83" s="487"/>
      <c r="AU83" s="488"/>
      <c r="AV83" s="488"/>
      <c r="AW83" s="448"/>
      <c r="AX83" s="448"/>
      <c r="AY83" s="448"/>
      <c r="AZ83" s="448"/>
      <c r="BA83" s="449"/>
      <c r="BB83" s="450"/>
      <c r="BC83" s="455"/>
      <c r="BD83" s="448"/>
      <c r="BE83" s="448"/>
      <c r="BF83" s="448"/>
      <c r="BG83" s="448"/>
      <c r="BH83" s="488"/>
    </row>
    <row r="84" spans="1:60" s="451" customFormat="1" ht="77.25" customHeight="1">
      <c r="A84" s="887"/>
      <c r="B84" s="887"/>
      <c r="C84" s="887"/>
      <c r="D84" s="914"/>
      <c r="E84" s="916"/>
      <c r="F84" s="873"/>
      <c r="G84" s="871" t="s">
        <v>210</v>
      </c>
      <c r="H84" s="871"/>
      <c r="I84" s="871"/>
      <c r="J84" s="871"/>
      <c r="K84" s="871"/>
      <c r="L84" s="871"/>
      <c r="M84" s="871"/>
      <c r="N84" s="871"/>
      <c r="O84" s="871"/>
      <c r="P84" s="871"/>
      <c r="Q84" s="871"/>
      <c r="R84" s="871"/>
      <c r="S84" s="871"/>
      <c r="T84" s="871"/>
      <c r="U84" s="871"/>
      <c r="V84" s="871"/>
      <c r="W84" s="898"/>
      <c r="X84" s="540"/>
      <c r="Y84" s="532">
        <f>SUM(Y76:Y83)</f>
        <v>0</v>
      </c>
      <c r="Z84" s="532">
        <f>SUM(Z76:Z83)</f>
        <v>0</v>
      </c>
      <c r="AA84" s="532">
        <f>SUM(AA76:AA83)</f>
        <v>0</v>
      </c>
      <c r="AB84" s="532">
        <f>SUM(AB76:AB83)</f>
        <v>0</v>
      </c>
      <c r="AC84" s="470"/>
      <c r="AD84" s="470"/>
      <c r="AE84" s="470"/>
      <c r="AF84" s="470"/>
      <c r="AG84" s="470"/>
      <c r="AH84" s="470"/>
      <c r="AI84" s="470"/>
      <c r="AJ84" s="470"/>
      <c r="AK84" s="470"/>
      <c r="AL84" s="645"/>
      <c r="AM84" s="470"/>
      <c r="AN84" s="645"/>
      <c r="AO84" s="471"/>
      <c r="AP84" s="470"/>
      <c r="AQ84" s="470"/>
      <c r="AR84" s="470"/>
      <c r="AS84" s="470"/>
      <c r="AT84" s="487"/>
      <c r="AU84" s="488"/>
      <c r="AV84" s="488"/>
      <c r="AW84" s="448"/>
      <c r="AX84" s="448"/>
      <c r="AY84" s="448"/>
      <c r="AZ84" s="448"/>
      <c r="BA84" s="449"/>
      <c r="BB84" s="450"/>
      <c r="BC84" s="455"/>
      <c r="BD84" s="448"/>
      <c r="BE84" s="448"/>
      <c r="BF84" s="448"/>
      <c r="BG84" s="448"/>
      <c r="BH84" s="488"/>
    </row>
    <row r="85" spans="1:60" s="451" customFormat="1" ht="77.25" customHeight="1">
      <c r="A85" s="887"/>
      <c r="B85" s="887"/>
      <c r="C85" s="887"/>
      <c r="D85" s="914"/>
      <c r="E85" s="916"/>
      <c r="F85" s="873" t="s">
        <v>604</v>
      </c>
      <c r="G85" s="511"/>
      <c r="H85" s="663"/>
      <c r="I85" s="554"/>
      <c r="J85" s="642"/>
      <c r="K85" s="605"/>
      <c r="L85" s="556"/>
      <c r="M85" s="580"/>
      <c r="N85" s="587"/>
      <c r="O85" s="587"/>
      <c r="P85" s="580"/>
      <c r="Q85" s="587"/>
      <c r="R85" s="454"/>
      <c r="S85" s="454"/>
      <c r="T85" s="454"/>
      <c r="U85" s="453"/>
      <c r="V85" s="80"/>
      <c r="W85" s="80"/>
      <c r="X85" s="462"/>
      <c r="Y85" s="638"/>
      <c r="Z85" s="606"/>
      <c r="AA85" s="606"/>
      <c r="AB85" s="606"/>
      <c r="AC85" s="470"/>
      <c r="AD85" s="470"/>
      <c r="AE85" s="470"/>
      <c r="AF85" s="470"/>
      <c r="AG85" s="470"/>
      <c r="AH85" s="470"/>
      <c r="AI85" s="470"/>
      <c r="AJ85" s="470"/>
      <c r="AK85" s="470"/>
      <c r="AL85" s="645"/>
      <c r="AM85" s="470"/>
      <c r="AN85" s="645"/>
      <c r="AO85" s="471"/>
      <c r="AP85" s="470"/>
      <c r="AQ85" s="470"/>
      <c r="AR85" s="470"/>
      <c r="AS85" s="470"/>
      <c r="AT85" s="487"/>
      <c r="AU85" s="488"/>
      <c r="AV85" s="488"/>
      <c r="AW85" s="448"/>
      <c r="AX85" s="448"/>
      <c r="AY85" s="448"/>
      <c r="AZ85" s="448"/>
      <c r="BA85" s="449"/>
      <c r="BB85" s="450"/>
      <c r="BC85" s="455"/>
      <c r="BD85" s="448"/>
      <c r="BE85" s="448"/>
      <c r="BF85" s="448"/>
      <c r="BG85" s="448"/>
      <c r="BH85" s="488"/>
    </row>
    <row r="86" spans="1:60" s="451" customFormat="1" ht="77.25" customHeight="1">
      <c r="A86" s="887"/>
      <c r="B86" s="887"/>
      <c r="C86" s="887"/>
      <c r="D86" s="914"/>
      <c r="E86" s="916"/>
      <c r="F86" s="873"/>
      <c r="G86" s="511"/>
      <c r="H86" s="663"/>
      <c r="I86" s="554"/>
      <c r="J86" s="642"/>
      <c r="K86" s="605"/>
      <c r="L86" s="556"/>
      <c r="M86" s="580"/>
      <c r="N86" s="587"/>
      <c r="O86" s="587"/>
      <c r="P86" s="580"/>
      <c r="Q86" s="587"/>
      <c r="R86" s="454"/>
      <c r="S86" s="454"/>
      <c r="T86" s="454"/>
      <c r="U86" s="453"/>
      <c r="V86" s="80"/>
      <c r="W86" s="80"/>
      <c r="X86" s="462"/>
      <c r="Y86" s="635"/>
      <c r="Z86" s="606"/>
      <c r="AA86" s="606"/>
      <c r="AB86" s="606"/>
      <c r="AC86" s="470"/>
      <c r="AD86" s="470"/>
      <c r="AE86" s="470"/>
      <c r="AF86" s="470"/>
      <c r="AG86" s="470"/>
      <c r="AH86" s="470"/>
      <c r="AI86" s="470"/>
      <c r="AJ86" s="470"/>
      <c r="AK86" s="470"/>
      <c r="AL86" s="645"/>
      <c r="AM86" s="470"/>
      <c r="AN86" s="645"/>
      <c r="AO86" s="471"/>
      <c r="AP86" s="470"/>
      <c r="AQ86" s="470"/>
      <c r="AR86" s="470"/>
      <c r="AS86" s="470"/>
      <c r="AT86" s="487"/>
      <c r="AU86" s="488"/>
      <c r="AV86" s="488"/>
      <c r="AW86" s="448"/>
      <c r="AX86" s="448"/>
      <c r="AY86" s="448"/>
      <c r="AZ86" s="448"/>
      <c r="BA86" s="449"/>
      <c r="BB86" s="450"/>
      <c r="BC86" s="455"/>
      <c r="BD86" s="448"/>
      <c r="BE86" s="448"/>
      <c r="BF86" s="448"/>
      <c r="BG86" s="448"/>
      <c r="BH86" s="488"/>
    </row>
    <row r="87" spans="1:60" s="451" customFormat="1" ht="77.25" customHeight="1">
      <c r="A87" s="887"/>
      <c r="B87" s="887"/>
      <c r="C87" s="887"/>
      <c r="D87" s="914"/>
      <c r="E87" s="916"/>
      <c r="F87" s="873"/>
      <c r="G87" s="511"/>
      <c r="H87" s="663"/>
      <c r="I87" s="554"/>
      <c r="J87" s="642"/>
      <c r="K87" s="605"/>
      <c r="L87" s="556"/>
      <c r="M87" s="580"/>
      <c r="N87" s="587"/>
      <c r="O87" s="587"/>
      <c r="P87" s="580"/>
      <c r="Q87" s="587"/>
      <c r="R87" s="454"/>
      <c r="S87" s="454"/>
      <c r="T87" s="454"/>
      <c r="U87" s="453"/>
      <c r="V87" s="80"/>
      <c r="W87" s="80"/>
      <c r="X87" s="462"/>
      <c r="Y87" s="638"/>
      <c r="Z87" s="606"/>
      <c r="AA87" s="606"/>
      <c r="AB87" s="606"/>
      <c r="AC87" s="470"/>
      <c r="AD87" s="470"/>
      <c r="AE87" s="470"/>
      <c r="AF87" s="470"/>
      <c r="AG87" s="470"/>
      <c r="AH87" s="470"/>
      <c r="AI87" s="470"/>
      <c r="AJ87" s="470"/>
      <c r="AK87" s="470"/>
      <c r="AL87" s="645"/>
      <c r="AM87" s="470"/>
      <c r="AN87" s="645"/>
      <c r="AO87" s="471"/>
      <c r="AP87" s="470"/>
      <c r="AQ87" s="470"/>
      <c r="AR87" s="470"/>
      <c r="AS87" s="470"/>
      <c r="AT87" s="487"/>
      <c r="AU87" s="488"/>
      <c r="AV87" s="488"/>
      <c r="AW87" s="448"/>
      <c r="AX87" s="448"/>
      <c r="AY87" s="448"/>
      <c r="AZ87" s="448"/>
      <c r="BA87" s="449"/>
      <c r="BB87" s="450"/>
      <c r="BC87" s="455"/>
      <c r="BD87" s="448"/>
      <c r="BE87" s="448"/>
      <c r="BF87" s="448"/>
      <c r="BG87" s="448"/>
      <c r="BH87" s="488"/>
    </row>
    <row r="88" spans="1:60" s="451" customFormat="1" ht="77.25" customHeight="1">
      <c r="A88" s="887"/>
      <c r="B88" s="887"/>
      <c r="C88" s="887"/>
      <c r="D88" s="914"/>
      <c r="E88" s="916"/>
      <c r="F88" s="873"/>
      <c r="G88" s="511"/>
      <c r="H88" s="575"/>
      <c r="I88" s="554"/>
      <c r="J88" s="642"/>
      <c r="K88" s="605"/>
      <c r="L88" s="556"/>
      <c r="M88" s="580"/>
      <c r="N88" s="587"/>
      <c r="O88" s="587"/>
      <c r="P88" s="580"/>
      <c r="Q88" s="587"/>
      <c r="R88" s="454"/>
      <c r="S88" s="454"/>
      <c r="T88" s="454"/>
      <c r="U88" s="453"/>
      <c r="V88" s="80"/>
      <c r="W88" s="80"/>
      <c r="X88" s="462"/>
      <c r="Y88" s="638"/>
      <c r="Z88" s="606"/>
      <c r="AA88" s="606"/>
      <c r="AB88" s="606"/>
      <c r="AC88" s="470"/>
      <c r="AD88" s="470"/>
      <c r="AE88" s="470"/>
      <c r="AF88" s="470"/>
      <c r="AG88" s="470"/>
      <c r="AH88" s="470"/>
      <c r="AI88" s="470"/>
      <c r="AJ88" s="470"/>
      <c r="AK88" s="470"/>
      <c r="AL88" s="645"/>
      <c r="AM88" s="470"/>
      <c r="AN88" s="645"/>
      <c r="AO88" s="471"/>
      <c r="AP88" s="470"/>
      <c r="AQ88" s="470"/>
      <c r="AR88" s="470"/>
      <c r="AS88" s="470"/>
      <c r="AT88" s="487"/>
      <c r="AU88" s="488"/>
      <c r="AV88" s="488"/>
      <c r="AW88" s="448"/>
      <c r="AX88" s="448"/>
      <c r="AY88" s="448"/>
      <c r="AZ88" s="448"/>
      <c r="BA88" s="449"/>
      <c r="BB88" s="450"/>
      <c r="BC88" s="455"/>
      <c r="BD88" s="448"/>
      <c r="BE88" s="448"/>
      <c r="BF88" s="448"/>
      <c r="BG88" s="448"/>
      <c r="BH88" s="488"/>
    </row>
    <row r="89" spans="1:60" s="522" customFormat="1" ht="46.5" customHeight="1">
      <c r="A89" s="886"/>
      <c r="B89" s="886"/>
      <c r="C89" s="886"/>
      <c r="D89" s="889"/>
      <c r="E89" s="917"/>
      <c r="F89" s="873"/>
      <c r="G89" s="871" t="s">
        <v>210</v>
      </c>
      <c r="H89" s="871"/>
      <c r="I89" s="871"/>
      <c r="J89" s="871"/>
      <c r="K89" s="871"/>
      <c r="L89" s="871"/>
      <c r="M89" s="871"/>
      <c r="N89" s="871"/>
      <c r="O89" s="871"/>
      <c r="P89" s="871"/>
      <c r="Q89" s="871"/>
      <c r="R89" s="871"/>
      <c r="S89" s="871"/>
      <c r="T89" s="871"/>
      <c r="U89" s="871"/>
      <c r="V89" s="871"/>
      <c r="W89" s="898"/>
      <c r="X89" s="540"/>
      <c r="Y89" s="532">
        <f>SUM(Y85:Y88)</f>
        <v>0</v>
      </c>
      <c r="Z89" s="532">
        <f t="shared" ref="Z89:AB89" si="9">SUM(Z85:Z88)</f>
        <v>0</v>
      </c>
      <c r="AA89" s="532">
        <f t="shared" si="9"/>
        <v>0</v>
      </c>
      <c r="AB89" s="532">
        <f t="shared" si="9"/>
        <v>0</v>
      </c>
      <c r="AC89" s="532"/>
      <c r="AD89" s="532"/>
      <c r="AE89" s="532"/>
      <c r="AF89" s="532"/>
      <c r="AG89" s="532"/>
      <c r="AH89" s="532"/>
      <c r="AI89" s="532"/>
      <c r="AJ89" s="532"/>
      <c r="AK89" s="532"/>
      <c r="AL89" s="532"/>
      <c r="AM89" s="532"/>
      <c r="AN89" s="532"/>
      <c r="AO89" s="532"/>
      <c r="AP89" s="532"/>
      <c r="AQ89" s="532"/>
      <c r="AR89" s="532"/>
      <c r="AS89" s="532"/>
      <c r="AT89" s="533"/>
      <c r="AU89" s="534"/>
      <c r="AV89" s="534"/>
      <c r="AW89" s="535"/>
      <c r="AX89" s="535"/>
      <c r="AY89" s="535"/>
      <c r="AZ89" s="535"/>
      <c r="BA89" s="535"/>
      <c r="BB89" s="535"/>
      <c r="BC89" s="536"/>
      <c r="BD89" s="535"/>
      <c r="BE89" s="535"/>
      <c r="BF89" s="535"/>
      <c r="BG89" s="537"/>
      <c r="BH89" s="538"/>
    </row>
    <row r="90" spans="1:60" ht="18" customHeight="1">
      <c r="A90" s="886"/>
      <c r="B90" s="886"/>
      <c r="C90" s="886"/>
      <c r="D90" s="890" t="s">
        <v>582</v>
      </c>
      <c r="E90" s="891"/>
      <c r="F90" s="892"/>
      <c r="G90" s="891"/>
      <c r="H90" s="891"/>
      <c r="I90" s="891"/>
      <c r="J90" s="891"/>
      <c r="K90" s="891"/>
      <c r="L90" s="891"/>
      <c r="M90" s="891"/>
      <c r="N90" s="891"/>
      <c r="O90" s="891"/>
      <c r="P90" s="891"/>
      <c r="Q90" s="891"/>
      <c r="R90" s="891"/>
      <c r="S90" s="891"/>
      <c r="T90" s="891"/>
      <c r="U90" s="891"/>
      <c r="V90" s="891"/>
      <c r="W90" s="893"/>
      <c r="X90" s="461"/>
      <c r="Y90" s="460">
        <f>Y89+Y84</f>
        <v>0</v>
      </c>
      <c r="Z90" s="460">
        <f t="shared" ref="Z90:AB90" si="10">Z89+Z84</f>
        <v>0</v>
      </c>
      <c r="AA90" s="460">
        <f t="shared" si="10"/>
        <v>0</v>
      </c>
      <c r="AB90" s="460">
        <f t="shared" si="10"/>
        <v>0</v>
      </c>
      <c r="AC90" s="405"/>
      <c r="AD90" s="405"/>
      <c r="AE90" s="405"/>
      <c r="AF90" s="405"/>
      <c r="AG90" s="405"/>
      <c r="AH90" s="405"/>
      <c r="AI90" s="405"/>
      <c r="AJ90" s="405"/>
      <c r="AK90" s="405"/>
      <c r="AL90" s="405"/>
      <c r="AM90" s="405"/>
      <c r="AN90" s="405"/>
      <c r="AO90" s="405"/>
      <c r="AP90" s="405"/>
      <c r="AQ90" s="405"/>
      <c r="AR90" s="405"/>
      <c r="AS90" s="405"/>
      <c r="AT90" s="404"/>
      <c r="AU90" s="208"/>
      <c r="AV90" s="208"/>
      <c r="AW90" s="450"/>
      <c r="AX90" s="206"/>
      <c r="AY90" s="206"/>
      <c r="AZ90" s="206"/>
      <c r="BA90" s="206"/>
      <c r="BB90" s="206"/>
      <c r="BC90" s="207"/>
      <c r="BD90" s="206"/>
      <c r="BE90" s="206"/>
      <c r="BF90" s="206"/>
      <c r="BG90" s="206"/>
      <c r="BH90" s="208"/>
    </row>
    <row r="91" spans="1:60" s="478" customFormat="1" ht="60" customHeight="1">
      <c r="A91" s="886"/>
      <c r="B91" s="886"/>
      <c r="C91" s="886"/>
      <c r="D91" s="885" t="s">
        <v>540</v>
      </c>
      <c r="E91" s="915" t="s">
        <v>540</v>
      </c>
      <c r="F91" s="873"/>
      <c r="G91" s="493"/>
      <c r="H91" s="643"/>
      <c r="I91" s="643"/>
      <c r="J91" s="633"/>
      <c r="K91" s="602"/>
      <c r="L91" s="634"/>
      <c r="M91" s="588"/>
      <c r="N91" s="588"/>
      <c r="O91" s="588"/>
      <c r="P91" s="588"/>
      <c r="Q91" s="588"/>
      <c r="R91" s="454"/>
      <c r="S91" s="454"/>
      <c r="T91" s="454"/>
      <c r="U91" s="453"/>
      <c r="V91" s="80"/>
      <c r="W91" s="80"/>
      <c r="X91" s="548"/>
      <c r="Y91" s="644"/>
      <c r="Z91" s="606"/>
      <c r="AA91" s="606"/>
      <c r="AB91" s="446"/>
      <c r="AC91" s="446"/>
      <c r="AD91" s="446"/>
      <c r="AE91" s="446"/>
      <c r="AF91" s="446"/>
      <c r="AG91" s="446"/>
      <c r="AH91" s="446"/>
      <c r="AI91" s="446"/>
      <c r="AJ91" s="446"/>
      <c r="AK91" s="446"/>
      <c r="AL91" s="446"/>
      <c r="AM91" s="446"/>
      <c r="AN91" s="446"/>
      <c r="AO91" s="473"/>
      <c r="AP91" s="446"/>
      <c r="AQ91" s="446"/>
      <c r="AR91" s="446"/>
      <c r="AS91" s="446"/>
      <c r="AT91" s="474"/>
      <c r="AU91" s="475"/>
      <c r="AV91" s="475"/>
      <c r="AW91" s="446"/>
      <c r="AX91" s="446"/>
      <c r="AY91" s="446"/>
      <c r="AZ91" s="446"/>
      <c r="BA91" s="476"/>
      <c r="BB91" s="477"/>
      <c r="BC91" s="472"/>
      <c r="BD91" s="446"/>
      <c r="BE91" s="446"/>
      <c r="BF91" s="446"/>
      <c r="BG91" s="446"/>
      <c r="BH91" s="475"/>
    </row>
    <row r="92" spans="1:60" s="478" customFormat="1" ht="60" customHeight="1">
      <c r="A92" s="887"/>
      <c r="B92" s="887"/>
      <c r="C92" s="887"/>
      <c r="D92" s="914"/>
      <c r="E92" s="916"/>
      <c r="F92" s="873"/>
      <c r="G92" s="493"/>
      <c r="H92" s="643"/>
      <c r="I92" s="643"/>
      <c r="J92" s="633"/>
      <c r="K92" s="602"/>
      <c r="L92" s="634"/>
      <c r="M92" s="588"/>
      <c r="N92" s="588"/>
      <c r="O92" s="588"/>
      <c r="P92" s="588"/>
      <c r="Q92" s="588"/>
      <c r="R92" s="454"/>
      <c r="S92" s="454"/>
      <c r="T92" s="454"/>
      <c r="U92" s="453"/>
      <c r="V92" s="80"/>
      <c r="W92" s="80"/>
      <c r="X92" s="548"/>
      <c r="Y92" s="644"/>
      <c r="Z92" s="606"/>
      <c r="AA92" s="606"/>
      <c r="AB92" s="446"/>
      <c r="AC92" s="446"/>
      <c r="AD92" s="446"/>
      <c r="AE92" s="446"/>
      <c r="AF92" s="446"/>
      <c r="AG92" s="446"/>
      <c r="AH92" s="446"/>
      <c r="AI92" s="446"/>
      <c r="AJ92" s="446"/>
      <c r="AK92" s="446"/>
      <c r="AL92" s="446"/>
      <c r="AM92" s="446"/>
      <c r="AN92" s="446"/>
      <c r="AO92" s="473"/>
      <c r="AP92" s="446"/>
      <c r="AQ92" s="446"/>
      <c r="AR92" s="446"/>
      <c r="AS92" s="446"/>
      <c r="AT92" s="650"/>
      <c r="AU92" s="491"/>
      <c r="AV92" s="491"/>
      <c r="AW92" s="446"/>
      <c r="AX92" s="446"/>
      <c r="AY92" s="446"/>
      <c r="AZ92" s="446"/>
      <c r="BA92" s="476"/>
      <c r="BB92" s="477"/>
      <c r="BC92" s="472"/>
      <c r="BD92" s="446"/>
      <c r="BE92" s="446"/>
      <c r="BF92" s="446"/>
      <c r="BG92" s="446"/>
      <c r="BH92" s="491"/>
    </row>
    <row r="93" spans="1:60" s="478" customFormat="1" ht="60" customHeight="1">
      <c r="A93" s="887"/>
      <c r="B93" s="887"/>
      <c r="C93" s="887"/>
      <c r="D93" s="914"/>
      <c r="E93" s="916"/>
      <c r="F93" s="873"/>
      <c r="G93" s="493"/>
      <c r="H93" s="643"/>
      <c r="I93" s="643"/>
      <c r="J93" s="633"/>
      <c r="K93" s="602"/>
      <c r="L93" s="634"/>
      <c r="M93" s="588"/>
      <c r="N93" s="588"/>
      <c r="O93" s="588"/>
      <c r="P93" s="588"/>
      <c r="Q93" s="588"/>
      <c r="R93" s="454"/>
      <c r="S93" s="454"/>
      <c r="T93" s="454"/>
      <c r="U93" s="453"/>
      <c r="V93" s="80"/>
      <c r="W93" s="80"/>
      <c r="X93" s="548"/>
      <c r="Y93" s="644"/>
      <c r="Z93" s="606"/>
      <c r="AA93" s="606"/>
      <c r="AB93" s="446"/>
      <c r="AC93" s="446"/>
      <c r="AD93" s="446"/>
      <c r="AE93" s="446"/>
      <c r="AF93" s="446"/>
      <c r="AG93" s="446"/>
      <c r="AH93" s="446"/>
      <c r="AI93" s="446"/>
      <c r="AJ93" s="446"/>
      <c r="AK93" s="446"/>
      <c r="AL93" s="446"/>
      <c r="AM93" s="446"/>
      <c r="AN93" s="446"/>
      <c r="AO93" s="473"/>
      <c r="AP93" s="446"/>
      <c r="AQ93" s="446"/>
      <c r="AR93" s="446"/>
      <c r="AS93" s="446"/>
      <c r="AT93" s="650"/>
      <c r="AU93" s="491"/>
      <c r="AV93" s="491"/>
      <c r="AW93" s="446"/>
      <c r="AX93" s="446"/>
      <c r="AY93" s="446"/>
      <c r="AZ93" s="446"/>
      <c r="BA93" s="476"/>
      <c r="BB93" s="477"/>
      <c r="BC93" s="472"/>
      <c r="BD93" s="446"/>
      <c r="BE93" s="446"/>
      <c r="BF93" s="446"/>
      <c r="BG93" s="446"/>
      <c r="BH93" s="491"/>
    </row>
    <row r="94" spans="1:60" s="478" customFormat="1" ht="60" customHeight="1">
      <c r="A94" s="887"/>
      <c r="B94" s="887"/>
      <c r="C94" s="887"/>
      <c r="D94" s="914"/>
      <c r="E94" s="916"/>
      <c r="F94" s="873"/>
      <c r="G94" s="493"/>
      <c r="H94" s="643"/>
      <c r="I94" s="643"/>
      <c r="J94" s="633"/>
      <c r="K94" s="602"/>
      <c r="L94" s="634"/>
      <c r="M94" s="588"/>
      <c r="N94" s="588"/>
      <c r="O94" s="588"/>
      <c r="P94" s="588"/>
      <c r="Q94" s="588"/>
      <c r="R94" s="454"/>
      <c r="S94" s="454"/>
      <c r="T94" s="454"/>
      <c r="U94" s="453"/>
      <c r="V94" s="80"/>
      <c r="W94" s="80"/>
      <c r="X94" s="548"/>
      <c r="Y94" s="644"/>
      <c r="Z94" s="606"/>
      <c r="AA94" s="606"/>
      <c r="AB94" s="446"/>
      <c r="AC94" s="446"/>
      <c r="AD94" s="446"/>
      <c r="AE94" s="446"/>
      <c r="AF94" s="446"/>
      <c r="AG94" s="446"/>
      <c r="AH94" s="446"/>
      <c r="AI94" s="446"/>
      <c r="AJ94" s="446"/>
      <c r="AK94" s="446"/>
      <c r="AL94" s="446"/>
      <c r="AM94" s="446"/>
      <c r="AN94" s="446"/>
      <c r="AO94" s="473"/>
      <c r="AP94" s="446"/>
      <c r="AQ94" s="446"/>
      <c r="AR94" s="446"/>
      <c r="AS94" s="446"/>
      <c r="AT94" s="650"/>
      <c r="AU94" s="491"/>
      <c r="AV94" s="491"/>
      <c r="AW94" s="446"/>
      <c r="AX94" s="446"/>
      <c r="AY94" s="446"/>
      <c r="AZ94" s="446"/>
      <c r="BA94" s="476"/>
      <c r="BB94" s="477"/>
      <c r="BC94" s="472"/>
      <c r="BD94" s="446"/>
      <c r="BE94" s="446"/>
      <c r="BF94" s="446"/>
      <c r="BG94" s="446"/>
      <c r="BH94" s="491"/>
    </row>
    <row r="95" spans="1:60" s="478" customFormat="1" ht="60" customHeight="1">
      <c r="A95" s="887"/>
      <c r="B95" s="887"/>
      <c r="C95" s="887"/>
      <c r="D95" s="914"/>
      <c r="E95" s="916"/>
      <c r="F95" s="873"/>
      <c r="G95" s="493"/>
      <c r="H95" s="643"/>
      <c r="I95" s="643"/>
      <c r="J95" s="633"/>
      <c r="K95" s="602"/>
      <c r="L95" s="634"/>
      <c r="M95" s="588"/>
      <c r="N95" s="588"/>
      <c r="O95" s="588"/>
      <c r="P95" s="588"/>
      <c r="Q95" s="588"/>
      <c r="R95" s="454"/>
      <c r="S95" s="454"/>
      <c r="T95" s="454"/>
      <c r="U95" s="453"/>
      <c r="V95" s="80"/>
      <c r="W95" s="80"/>
      <c r="X95" s="548"/>
      <c r="Y95" s="644"/>
      <c r="Z95" s="606"/>
      <c r="AA95" s="606"/>
      <c r="AB95" s="446"/>
      <c r="AC95" s="446"/>
      <c r="AD95" s="446"/>
      <c r="AE95" s="446"/>
      <c r="AF95" s="446"/>
      <c r="AG95" s="446"/>
      <c r="AH95" s="446"/>
      <c r="AI95" s="446"/>
      <c r="AJ95" s="446"/>
      <c r="AK95" s="446"/>
      <c r="AL95" s="446"/>
      <c r="AM95" s="446"/>
      <c r="AN95" s="446"/>
      <c r="AO95" s="473"/>
      <c r="AP95" s="446"/>
      <c r="AQ95" s="446"/>
      <c r="AR95" s="446"/>
      <c r="AS95" s="446"/>
      <c r="AT95" s="650"/>
      <c r="AU95" s="491"/>
      <c r="AV95" s="491"/>
      <c r="AW95" s="446"/>
      <c r="AX95" s="446"/>
      <c r="AY95" s="446"/>
      <c r="AZ95" s="446"/>
      <c r="BA95" s="476"/>
      <c r="BB95" s="477"/>
      <c r="BC95" s="472"/>
      <c r="BD95" s="446"/>
      <c r="BE95" s="446"/>
      <c r="BF95" s="446"/>
      <c r="BG95" s="446"/>
      <c r="BH95" s="491"/>
    </row>
    <row r="96" spans="1:60" s="478" customFormat="1" ht="60" customHeight="1">
      <c r="A96" s="887"/>
      <c r="B96" s="887"/>
      <c r="C96" s="887"/>
      <c r="D96" s="914"/>
      <c r="E96" s="916"/>
      <c r="F96" s="873"/>
      <c r="G96" s="493"/>
      <c r="H96" s="651"/>
      <c r="I96" s="643"/>
      <c r="J96" s="633"/>
      <c r="K96" s="602"/>
      <c r="L96" s="634"/>
      <c r="M96" s="588"/>
      <c r="N96" s="588"/>
      <c r="O96" s="588"/>
      <c r="P96" s="588"/>
      <c r="Q96" s="588"/>
      <c r="R96" s="454"/>
      <c r="S96" s="454"/>
      <c r="T96" s="454"/>
      <c r="U96" s="453"/>
      <c r="V96" s="80"/>
      <c r="W96" s="80"/>
      <c r="X96" s="548"/>
      <c r="Y96" s="644"/>
      <c r="Z96" s="606"/>
      <c r="AA96" s="606"/>
      <c r="AB96" s="446"/>
      <c r="AC96" s="446"/>
      <c r="AD96" s="446"/>
      <c r="AE96" s="446"/>
      <c r="AF96" s="446"/>
      <c r="AG96" s="446"/>
      <c r="AH96" s="446"/>
      <c r="AI96" s="446"/>
      <c r="AJ96" s="446"/>
      <c r="AK96" s="446"/>
      <c r="AL96" s="446"/>
      <c r="AM96" s="446"/>
      <c r="AN96" s="446"/>
      <c r="AO96" s="473"/>
      <c r="AP96" s="446"/>
      <c r="AQ96" s="446"/>
      <c r="AR96" s="446"/>
      <c r="AS96" s="446"/>
      <c r="AT96" s="650"/>
      <c r="AU96" s="491"/>
      <c r="AV96" s="491"/>
      <c r="AW96" s="446"/>
      <c r="AX96" s="446"/>
      <c r="AY96" s="446"/>
      <c r="AZ96" s="446"/>
      <c r="BA96" s="476"/>
      <c r="BB96" s="477"/>
      <c r="BC96" s="472"/>
      <c r="BD96" s="446"/>
      <c r="BE96" s="446"/>
      <c r="BF96" s="446"/>
      <c r="BG96" s="446"/>
      <c r="BH96" s="491"/>
    </row>
    <row r="97" spans="1:63" s="478" customFormat="1" ht="60" customHeight="1">
      <c r="A97" s="887"/>
      <c r="B97" s="887"/>
      <c r="C97" s="887"/>
      <c r="D97" s="914"/>
      <c r="E97" s="916"/>
      <c r="F97" s="873"/>
      <c r="G97" s="493"/>
      <c r="H97" s="651"/>
      <c r="I97" s="643"/>
      <c r="J97" s="633"/>
      <c r="K97" s="602"/>
      <c r="L97" s="634"/>
      <c r="M97" s="588"/>
      <c r="N97" s="588"/>
      <c r="O97" s="588"/>
      <c r="P97" s="588"/>
      <c r="Q97" s="588"/>
      <c r="R97" s="454"/>
      <c r="S97" s="454"/>
      <c r="T97" s="454"/>
      <c r="U97" s="453"/>
      <c r="V97" s="588"/>
      <c r="W97" s="588"/>
      <c r="X97" s="548"/>
      <c r="Y97" s="652"/>
      <c r="Z97" s="606"/>
      <c r="AA97" s="606"/>
      <c r="AB97" s="446"/>
      <c r="AC97" s="446"/>
      <c r="AD97" s="446"/>
      <c r="AE97" s="446"/>
      <c r="AF97" s="446"/>
      <c r="AG97" s="446"/>
      <c r="AH97" s="446"/>
      <c r="AI97" s="446"/>
      <c r="AJ97" s="446"/>
      <c r="AK97" s="446"/>
      <c r="AL97" s="446"/>
      <c r="AM97" s="446"/>
      <c r="AN97" s="446"/>
      <c r="AO97" s="473"/>
      <c r="AP97" s="446"/>
      <c r="AQ97" s="446"/>
      <c r="AR97" s="446"/>
      <c r="AS97" s="446"/>
      <c r="AT97" s="650"/>
      <c r="AU97" s="491"/>
      <c r="AV97" s="491"/>
      <c r="AW97" s="446"/>
      <c r="AX97" s="446"/>
      <c r="AY97" s="446"/>
      <c r="AZ97" s="446"/>
      <c r="BA97" s="476"/>
      <c r="BB97" s="477"/>
      <c r="BC97" s="472"/>
      <c r="BD97" s="446"/>
      <c r="BE97" s="446"/>
      <c r="BF97" s="446"/>
      <c r="BG97" s="446"/>
      <c r="BH97" s="491"/>
    </row>
    <row r="98" spans="1:63" s="478" customFormat="1" ht="60" customHeight="1">
      <c r="A98" s="887"/>
      <c r="B98" s="887"/>
      <c r="C98" s="887"/>
      <c r="D98" s="914"/>
      <c r="E98" s="916"/>
      <c r="F98" s="873"/>
      <c r="G98" s="493"/>
      <c r="H98" s="575"/>
      <c r="I98" s="643"/>
      <c r="J98" s="633"/>
      <c r="K98" s="602"/>
      <c r="L98" s="634"/>
      <c r="M98" s="588"/>
      <c r="N98" s="588"/>
      <c r="O98" s="588"/>
      <c r="P98" s="588"/>
      <c r="Q98" s="588"/>
      <c r="R98" s="454"/>
      <c r="S98" s="454"/>
      <c r="T98" s="454"/>
      <c r="U98" s="453"/>
      <c r="V98" s="80"/>
      <c r="W98" s="80"/>
      <c r="X98" s="548"/>
      <c r="Y98" s="653"/>
      <c r="Z98" s="606"/>
      <c r="AA98" s="606"/>
      <c r="AB98" s="446"/>
      <c r="AC98" s="446"/>
      <c r="AD98" s="446"/>
      <c r="AE98" s="446"/>
      <c r="AF98" s="446"/>
      <c r="AG98" s="446"/>
      <c r="AH98" s="446"/>
      <c r="AI98" s="446"/>
      <c r="AJ98" s="446"/>
      <c r="AK98" s="446"/>
      <c r="AL98" s="446"/>
      <c r="AM98" s="446"/>
      <c r="AN98" s="446"/>
      <c r="AO98" s="473"/>
      <c r="AP98" s="446"/>
      <c r="AQ98" s="446"/>
      <c r="AR98" s="446"/>
      <c r="AS98" s="446"/>
      <c r="AT98" s="650"/>
      <c r="AU98" s="491"/>
      <c r="AV98" s="491"/>
      <c r="AW98" s="446"/>
      <c r="AX98" s="446"/>
      <c r="AY98" s="446"/>
      <c r="AZ98" s="446"/>
      <c r="BA98" s="476"/>
      <c r="BB98" s="477"/>
      <c r="BC98" s="472"/>
      <c r="BD98" s="446"/>
      <c r="BE98" s="446"/>
      <c r="BF98" s="446"/>
      <c r="BG98" s="446"/>
      <c r="BH98" s="491"/>
    </row>
    <row r="99" spans="1:63" s="478" customFormat="1" ht="60" customHeight="1">
      <c r="A99" s="887"/>
      <c r="B99" s="887"/>
      <c r="C99" s="887"/>
      <c r="D99" s="914"/>
      <c r="E99" s="916"/>
      <c r="F99" s="873"/>
      <c r="G99" s="493"/>
      <c r="H99" s="665"/>
      <c r="I99" s="669"/>
      <c r="J99" s="633"/>
      <c r="K99" s="602"/>
      <c r="L99" s="634"/>
      <c r="M99" s="588"/>
      <c r="N99" s="588"/>
      <c r="O99" s="587"/>
      <c r="P99" s="587"/>
      <c r="Q99" s="587"/>
      <c r="R99" s="454"/>
      <c r="S99" s="454"/>
      <c r="T99" s="454"/>
      <c r="U99" s="453"/>
      <c r="V99" s="671"/>
      <c r="W99" s="672"/>
      <c r="X99" s="548"/>
      <c r="Y99" s="649"/>
      <c r="Z99" s="606"/>
      <c r="AA99" s="606"/>
      <c r="AB99" s="446"/>
      <c r="AC99" s="446"/>
      <c r="AD99" s="446"/>
      <c r="AE99" s="446"/>
      <c r="AF99" s="446"/>
      <c r="AG99" s="446"/>
      <c r="AH99" s="446"/>
      <c r="AI99" s="446"/>
      <c r="AJ99" s="446"/>
      <c r="AK99" s="446"/>
      <c r="AL99" s="446"/>
      <c r="AM99" s="446"/>
      <c r="AN99" s="446"/>
      <c r="AO99" s="473"/>
      <c r="AP99" s="446"/>
      <c r="AQ99" s="446"/>
      <c r="AR99" s="446"/>
      <c r="AS99" s="446"/>
      <c r="AT99" s="650"/>
      <c r="AU99" s="491"/>
      <c r="AV99" s="491"/>
      <c r="AW99" s="446"/>
      <c r="AX99" s="446"/>
      <c r="AY99" s="446"/>
      <c r="AZ99" s="446"/>
      <c r="BA99" s="476"/>
      <c r="BB99" s="477"/>
      <c r="BC99" s="472"/>
      <c r="BD99" s="446"/>
      <c r="BE99" s="446"/>
      <c r="BF99" s="446"/>
      <c r="BG99" s="446"/>
      <c r="BH99" s="491"/>
    </row>
    <row r="100" spans="1:63" s="478" customFormat="1" ht="21.75" customHeight="1">
      <c r="A100" s="887"/>
      <c r="B100" s="887"/>
      <c r="C100" s="887"/>
      <c r="D100" s="914"/>
      <c r="E100" s="916"/>
      <c r="F100" s="873"/>
      <c r="G100" s="871" t="s">
        <v>210</v>
      </c>
      <c r="H100" s="871"/>
      <c r="I100" s="871"/>
      <c r="J100" s="871"/>
      <c r="K100" s="871"/>
      <c r="L100" s="871"/>
      <c r="M100" s="871"/>
      <c r="N100" s="871"/>
      <c r="O100" s="871"/>
      <c r="P100" s="871"/>
      <c r="Q100" s="871"/>
      <c r="R100" s="871"/>
      <c r="S100" s="871"/>
      <c r="T100" s="871"/>
      <c r="U100" s="871"/>
      <c r="V100" s="871"/>
      <c r="W100" s="898"/>
      <c r="X100" s="540"/>
      <c r="Y100" s="532">
        <f>SUM(Y91:Y99)</f>
        <v>0</v>
      </c>
      <c r="Z100" s="532">
        <f>SUM(Z91:Z99)</f>
        <v>0</v>
      </c>
      <c r="AA100" s="532">
        <f>SUM(AA91:AA99)</f>
        <v>0</v>
      </c>
      <c r="AB100" s="532">
        <f>SUM(AB91:AB99)</f>
        <v>0</v>
      </c>
      <c r="AC100" s="446"/>
      <c r="AD100" s="446"/>
      <c r="AE100" s="446"/>
      <c r="AF100" s="446"/>
      <c r="AG100" s="446"/>
      <c r="AH100" s="446"/>
      <c r="AI100" s="446"/>
      <c r="AJ100" s="446"/>
      <c r="AK100" s="446"/>
      <c r="AL100" s="446"/>
      <c r="AM100" s="446"/>
      <c r="AN100" s="446"/>
      <c r="AO100" s="473"/>
      <c r="AP100" s="446"/>
      <c r="AQ100" s="446"/>
      <c r="AR100" s="446"/>
      <c r="AS100" s="446"/>
      <c r="AT100" s="650"/>
      <c r="AU100" s="491"/>
      <c r="AV100" s="491"/>
      <c r="AW100" s="446"/>
      <c r="AX100" s="446"/>
      <c r="AY100" s="446"/>
      <c r="AZ100" s="446"/>
      <c r="BA100" s="476"/>
      <c r="BB100" s="477"/>
      <c r="BC100" s="472"/>
      <c r="BD100" s="446"/>
      <c r="BE100" s="446"/>
      <c r="BF100" s="446"/>
      <c r="BG100" s="446"/>
      <c r="BH100" s="491"/>
    </row>
    <row r="101" spans="1:63" s="478" customFormat="1" ht="60" customHeight="1">
      <c r="A101" s="887"/>
      <c r="B101" s="887"/>
      <c r="C101" s="887"/>
      <c r="D101" s="914"/>
      <c r="E101" s="916"/>
      <c r="F101" s="873" t="s">
        <v>604</v>
      </c>
      <c r="G101" s="493"/>
      <c r="H101" s="663"/>
      <c r="I101" s="554"/>
      <c r="J101" s="642"/>
      <c r="K101" s="605"/>
      <c r="L101" s="556"/>
      <c r="M101" s="580"/>
      <c r="N101" s="587"/>
      <c r="O101" s="587"/>
      <c r="P101" s="580"/>
      <c r="Q101" s="587"/>
      <c r="R101" s="454"/>
      <c r="S101" s="454"/>
      <c r="T101" s="454"/>
      <c r="U101" s="453"/>
      <c r="V101" s="80"/>
      <c r="W101" s="80"/>
      <c r="X101" s="462"/>
      <c r="Y101" s="638"/>
      <c r="Z101" s="446"/>
      <c r="AA101" s="446"/>
      <c r="AB101" s="446"/>
      <c r="AC101" s="446"/>
      <c r="AD101" s="446"/>
      <c r="AE101" s="446"/>
      <c r="AF101" s="446"/>
      <c r="AG101" s="446"/>
      <c r="AH101" s="446"/>
      <c r="AI101" s="446"/>
      <c r="AJ101" s="446"/>
      <c r="AK101" s="446"/>
      <c r="AL101" s="446"/>
      <c r="AM101" s="446"/>
      <c r="AN101" s="446"/>
      <c r="AO101" s="473"/>
      <c r="AP101" s="446"/>
      <c r="AQ101" s="446"/>
      <c r="AR101" s="446"/>
      <c r="AS101" s="446"/>
      <c r="AT101" s="650"/>
      <c r="AU101" s="491"/>
      <c r="AV101" s="491"/>
      <c r="AW101" s="446"/>
      <c r="AX101" s="446"/>
      <c r="AY101" s="446"/>
      <c r="AZ101" s="446"/>
      <c r="BA101" s="476"/>
      <c r="BB101" s="477"/>
      <c r="BC101" s="472"/>
      <c r="BD101" s="446"/>
      <c r="BE101" s="446"/>
      <c r="BF101" s="446"/>
      <c r="BG101" s="446"/>
      <c r="BH101" s="491"/>
    </row>
    <row r="102" spans="1:63" s="478" customFormat="1" ht="61.5" customHeight="1">
      <c r="A102" s="886"/>
      <c r="B102" s="886"/>
      <c r="C102" s="886"/>
      <c r="D102" s="886"/>
      <c r="E102" s="888"/>
      <c r="F102" s="873"/>
      <c r="G102" s="493"/>
      <c r="H102" s="663"/>
      <c r="I102" s="554"/>
      <c r="J102" s="642"/>
      <c r="K102" s="605"/>
      <c r="L102" s="556"/>
      <c r="M102" s="580"/>
      <c r="N102" s="587"/>
      <c r="O102" s="587"/>
      <c r="P102" s="580"/>
      <c r="Q102" s="587"/>
      <c r="R102" s="454"/>
      <c r="S102" s="454"/>
      <c r="T102" s="454"/>
      <c r="U102" s="453"/>
      <c r="V102" s="80"/>
      <c r="W102" s="80"/>
      <c r="X102" s="462"/>
      <c r="Y102" s="635"/>
      <c r="Z102" s="446"/>
      <c r="AA102" s="446"/>
      <c r="AB102" s="446"/>
      <c r="AC102" s="446"/>
      <c r="AD102" s="446"/>
      <c r="AE102" s="446"/>
      <c r="AF102" s="446"/>
      <c r="AG102" s="446"/>
      <c r="AH102" s="446"/>
      <c r="AI102" s="446"/>
      <c r="AJ102" s="446"/>
      <c r="AK102" s="446"/>
      <c r="AL102" s="446"/>
      <c r="AM102" s="446"/>
      <c r="AN102" s="446"/>
      <c r="AO102" s="473"/>
      <c r="AP102" s="446"/>
      <c r="AQ102" s="446"/>
      <c r="AR102" s="446"/>
      <c r="AS102" s="446"/>
      <c r="AT102" s="474"/>
      <c r="AU102" s="475"/>
      <c r="AV102" s="475"/>
      <c r="AW102" s="446"/>
      <c r="AX102" s="446"/>
      <c r="AY102" s="446"/>
      <c r="AZ102" s="446"/>
      <c r="BA102" s="476"/>
      <c r="BB102" s="477"/>
      <c r="BC102" s="472"/>
      <c r="BD102" s="446"/>
      <c r="BE102" s="446"/>
      <c r="BF102" s="446"/>
      <c r="BG102" s="446"/>
      <c r="BH102" s="475"/>
    </row>
    <row r="103" spans="1:63" s="478" customFormat="1" ht="76.5" customHeight="1">
      <c r="A103" s="886"/>
      <c r="B103" s="886"/>
      <c r="C103" s="886"/>
      <c r="D103" s="886"/>
      <c r="E103" s="888"/>
      <c r="F103" s="873"/>
      <c r="G103" s="493"/>
      <c r="H103" s="663"/>
      <c r="I103" s="554"/>
      <c r="J103" s="642"/>
      <c r="K103" s="605"/>
      <c r="L103" s="556"/>
      <c r="M103" s="580"/>
      <c r="N103" s="587"/>
      <c r="O103" s="587"/>
      <c r="P103" s="580"/>
      <c r="Q103" s="587"/>
      <c r="R103" s="454"/>
      <c r="S103" s="454"/>
      <c r="T103" s="454"/>
      <c r="U103" s="453"/>
      <c r="V103" s="80"/>
      <c r="W103" s="80"/>
      <c r="X103" s="462"/>
      <c r="Y103" s="638"/>
      <c r="Z103" s="446"/>
      <c r="AA103" s="446"/>
      <c r="AB103" s="446"/>
      <c r="AC103" s="446"/>
      <c r="AD103" s="446"/>
      <c r="AE103" s="446"/>
      <c r="AF103" s="446"/>
      <c r="AG103" s="446"/>
      <c r="AH103" s="446"/>
      <c r="AI103" s="446"/>
      <c r="AJ103" s="446"/>
      <c r="AK103" s="446"/>
      <c r="AL103" s="446"/>
      <c r="AM103" s="446"/>
      <c r="AN103" s="446"/>
      <c r="AO103" s="473"/>
      <c r="AP103" s="446"/>
      <c r="AQ103" s="446"/>
      <c r="AR103" s="446"/>
      <c r="AS103" s="446"/>
      <c r="AT103" s="474"/>
      <c r="AU103" s="475"/>
      <c r="AV103" s="475"/>
      <c r="AW103" s="446"/>
      <c r="AX103" s="446"/>
      <c r="AY103" s="446"/>
      <c r="AZ103" s="446"/>
      <c r="BA103" s="476"/>
      <c r="BB103" s="477"/>
      <c r="BC103" s="472"/>
      <c r="BD103" s="446"/>
      <c r="BE103" s="446"/>
      <c r="BF103" s="446"/>
      <c r="BG103" s="446"/>
      <c r="BH103" s="475"/>
    </row>
    <row r="104" spans="1:63" s="478" customFormat="1" ht="76.5" customHeight="1">
      <c r="A104" s="886"/>
      <c r="B104" s="886"/>
      <c r="C104" s="886"/>
      <c r="D104" s="886"/>
      <c r="E104" s="888"/>
      <c r="F104" s="873"/>
      <c r="G104" s="493"/>
      <c r="H104" s="575"/>
      <c r="I104" s="554"/>
      <c r="J104" s="642"/>
      <c r="K104" s="605"/>
      <c r="L104" s="556"/>
      <c r="M104" s="580"/>
      <c r="N104" s="587"/>
      <c r="O104" s="587"/>
      <c r="P104" s="580"/>
      <c r="Q104" s="587"/>
      <c r="R104" s="454"/>
      <c r="S104" s="454"/>
      <c r="T104" s="454"/>
      <c r="U104" s="453"/>
      <c r="V104" s="80"/>
      <c r="W104" s="80"/>
      <c r="X104" s="462"/>
      <c r="Y104" s="638"/>
      <c r="Z104" s="446"/>
      <c r="AA104" s="446"/>
      <c r="AB104" s="446"/>
      <c r="AC104" s="446"/>
      <c r="AD104" s="446"/>
      <c r="AE104" s="446"/>
      <c r="AF104" s="446"/>
      <c r="AG104" s="446"/>
      <c r="AH104" s="446"/>
      <c r="AI104" s="446"/>
      <c r="AJ104" s="446"/>
      <c r="AK104" s="446"/>
      <c r="AL104" s="446"/>
      <c r="AM104" s="446"/>
      <c r="AN104" s="446"/>
      <c r="AO104" s="473"/>
      <c r="AP104" s="446"/>
      <c r="AQ104" s="446"/>
      <c r="AR104" s="446"/>
      <c r="AS104" s="446"/>
      <c r="AT104" s="474"/>
      <c r="AU104" s="475"/>
      <c r="AV104" s="475"/>
      <c r="AW104" s="446"/>
      <c r="AX104" s="446"/>
      <c r="AY104" s="446"/>
      <c r="AZ104" s="446"/>
      <c r="BA104" s="476"/>
      <c r="BB104" s="477"/>
      <c r="BC104" s="472"/>
      <c r="BD104" s="446"/>
      <c r="BE104" s="446"/>
      <c r="BF104" s="446"/>
      <c r="BG104" s="446"/>
      <c r="BH104" s="475"/>
    </row>
    <row r="105" spans="1:63" s="522" customFormat="1" ht="31.5" customHeight="1">
      <c r="A105" s="886"/>
      <c r="B105" s="886"/>
      <c r="C105" s="886"/>
      <c r="D105" s="887"/>
      <c r="E105" s="888"/>
      <c r="F105" s="873"/>
      <c r="G105" s="687"/>
      <c r="H105" s="921" t="s">
        <v>210</v>
      </c>
      <c r="I105" s="922"/>
      <c r="J105" s="922"/>
      <c r="K105" s="922"/>
      <c r="L105" s="922"/>
      <c r="M105" s="922"/>
      <c r="N105" s="922"/>
      <c r="O105" s="922"/>
      <c r="P105" s="922"/>
      <c r="Q105" s="922"/>
      <c r="R105" s="922"/>
      <c r="S105" s="922"/>
      <c r="T105" s="922"/>
      <c r="U105" s="922"/>
      <c r="V105" s="922"/>
      <c r="W105" s="923"/>
      <c r="X105" s="530"/>
      <c r="Y105" s="531">
        <f>SUM(Y101:Y104)</f>
        <v>0</v>
      </c>
      <c r="Z105" s="531">
        <f t="shared" ref="Z105:AB105" si="11">SUM(Z101:Z104)</f>
        <v>0</v>
      </c>
      <c r="AA105" s="531">
        <f t="shared" si="11"/>
        <v>0</v>
      </c>
      <c r="AB105" s="531">
        <f t="shared" si="11"/>
        <v>0</v>
      </c>
      <c r="AC105" s="531"/>
      <c r="AD105" s="531"/>
      <c r="AE105" s="531"/>
      <c r="AF105" s="531"/>
      <c r="AG105" s="531"/>
      <c r="AH105" s="531"/>
      <c r="AI105" s="531"/>
      <c r="AJ105" s="531"/>
      <c r="AK105" s="531"/>
      <c r="AL105" s="531"/>
      <c r="AM105" s="531"/>
      <c r="AN105" s="531"/>
      <c r="AO105" s="531"/>
      <c r="AP105" s="531"/>
      <c r="AQ105" s="531"/>
      <c r="AR105" s="531"/>
      <c r="AS105" s="531"/>
      <c r="AT105" s="541"/>
      <c r="AU105" s="542"/>
      <c r="AV105" s="542"/>
      <c r="AW105" s="543"/>
      <c r="AX105" s="543"/>
      <c r="AY105" s="543"/>
      <c r="AZ105" s="543"/>
      <c r="BA105" s="543"/>
      <c r="BB105" s="543"/>
      <c r="BC105" s="544"/>
      <c r="BD105" s="543"/>
      <c r="BE105" s="545"/>
      <c r="BF105" s="545"/>
      <c r="BG105" s="545"/>
      <c r="BH105" s="546"/>
      <c r="BI105" s="547"/>
      <c r="BJ105" s="547"/>
    </row>
    <row r="106" spans="1:63" ht="18" customHeight="1">
      <c r="A106" s="886"/>
      <c r="B106" s="886"/>
      <c r="C106" s="888"/>
      <c r="D106" s="918" t="s">
        <v>583</v>
      </c>
      <c r="E106" s="919"/>
      <c r="F106" s="919"/>
      <c r="G106" s="919"/>
      <c r="H106" s="919"/>
      <c r="I106" s="919"/>
      <c r="J106" s="919"/>
      <c r="K106" s="919"/>
      <c r="L106" s="919"/>
      <c r="M106" s="919"/>
      <c r="N106" s="919"/>
      <c r="O106" s="919"/>
      <c r="P106" s="919"/>
      <c r="Q106" s="919"/>
      <c r="R106" s="919"/>
      <c r="S106" s="919"/>
      <c r="T106" s="919"/>
      <c r="U106" s="919"/>
      <c r="V106" s="919"/>
      <c r="W106" s="919"/>
      <c r="X106" s="679"/>
      <c r="Y106" s="460">
        <f t="shared" ref="Y106:AA106" si="12">Y105+Y100</f>
        <v>0</v>
      </c>
      <c r="Z106" s="460">
        <f t="shared" si="12"/>
        <v>0</v>
      </c>
      <c r="AA106" s="460">
        <f t="shared" si="12"/>
        <v>0</v>
      </c>
      <c r="AB106" s="460">
        <f>AB105+AB100</f>
        <v>0</v>
      </c>
      <c r="AC106" s="405"/>
      <c r="AD106" s="405"/>
      <c r="AE106" s="405"/>
      <c r="AF106" s="405"/>
      <c r="AG106" s="405"/>
      <c r="AH106" s="405"/>
      <c r="AI106" s="405"/>
      <c r="AJ106" s="405"/>
      <c r="AK106" s="405"/>
      <c r="AL106" s="405"/>
      <c r="AM106" s="405"/>
      <c r="AN106" s="405"/>
      <c r="AO106" s="405"/>
      <c r="AP106" s="405"/>
      <c r="AQ106" s="405"/>
      <c r="AR106" s="405"/>
      <c r="AS106" s="405"/>
      <c r="AT106" s="404"/>
      <c r="AU106" s="208"/>
      <c r="AV106" s="208"/>
      <c r="AW106" s="450"/>
      <c r="AX106" s="206"/>
      <c r="AY106" s="206"/>
      <c r="AZ106" s="206"/>
      <c r="BA106" s="206"/>
      <c r="BB106" s="206"/>
      <c r="BC106" s="207"/>
      <c r="BD106" s="206"/>
      <c r="BE106" s="206"/>
      <c r="BF106" s="206"/>
      <c r="BG106" s="206"/>
      <c r="BH106" s="208"/>
    </row>
    <row r="107" spans="1:63" s="483" customFormat="1" ht="105" customHeight="1">
      <c r="A107" s="886"/>
      <c r="B107" s="886"/>
      <c r="C107" s="886"/>
      <c r="D107" s="914" t="s">
        <v>541</v>
      </c>
      <c r="E107" s="916" t="s">
        <v>541</v>
      </c>
      <c r="F107" s="872" t="s">
        <v>607</v>
      </c>
      <c r="G107" s="678"/>
      <c r="H107" s="680" t="s">
        <v>612</v>
      </c>
      <c r="I107" s="681">
        <v>80121704</v>
      </c>
      <c r="J107" s="299" t="s">
        <v>585</v>
      </c>
      <c r="K107" s="682" t="s">
        <v>198</v>
      </c>
      <c r="L107" s="646">
        <v>20201</v>
      </c>
      <c r="M107" s="646" t="s">
        <v>585</v>
      </c>
      <c r="N107" s="646" t="s">
        <v>80</v>
      </c>
      <c r="O107" s="683" t="s">
        <v>590</v>
      </c>
      <c r="P107" s="646" t="s">
        <v>82</v>
      </c>
      <c r="Q107" s="646" t="s">
        <v>83</v>
      </c>
      <c r="R107" s="684" t="s">
        <v>195</v>
      </c>
      <c r="S107" s="684" t="s">
        <v>195</v>
      </c>
      <c r="T107" s="685">
        <v>12</v>
      </c>
      <c r="U107" s="686">
        <v>1</v>
      </c>
      <c r="V107" s="647" t="s">
        <v>84</v>
      </c>
      <c r="W107" s="647" t="s">
        <v>85</v>
      </c>
      <c r="X107" s="462"/>
      <c r="Y107" s="482">
        <f>4500000*12</f>
        <v>54000000</v>
      </c>
      <c r="Z107" s="448">
        <v>0</v>
      </c>
      <c r="AA107" s="448">
        <v>0</v>
      </c>
      <c r="AB107" s="448">
        <f t="shared" ref="AB107:AB116" si="13">Y107+Z107+AA107</f>
        <v>54000000</v>
      </c>
      <c r="AC107" s="448"/>
      <c r="AD107" s="448"/>
      <c r="AE107" s="448"/>
      <c r="AF107" s="448"/>
      <c r="AG107" s="448"/>
      <c r="AH107" s="448"/>
      <c r="AI107" s="448"/>
      <c r="AJ107" s="448"/>
      <c r="AK107" s="448"/>
      <c r="AL107" s="448"/>
      <c r="AM107" s="448"/>
      <c r="AN107" s="448"/>
      <c r="AO107" s="447"/>
      <c r="AP107" s="448"/>
      <c r="AQ107" s="448"/>
      <c r="AR107" s="448"/>
      <c r="AS107" s="448"/>
      <c r="AT107" s="464"/>
      <c r="AU107" s="465"/>
      <c r="AV107" s="465"/>
      <c r="AW107" s="448"/>
      <c r="AX107" s="448"/>
      <c r="AY107" s="448"/>
      <c r="AZ107" s="448"/>
      <c r="BA107" s="449"/>
      <c r="BB107" s="450"/>
      <c r="BC107" s="454"/>
      <c r="BD107" s="448"/>
      <c r="BE107" s="448"/>
      <c r="BF107" s="448"/>
      <c r="BG107" s="448"/>
      <c r="BH107" s="465"/>
      <c r="BI107" s="482"/>
      <c r="BJ107" s="490">
        <f>4830000+8785000+3640000+6000000</f>
        <v>23255000</v>
      </c>
    </row>
    <row r="108" spans="1:63" s="483" customFormat="1" ht="105" customHeight="1">
      <c r="A108" s="887"/>
      <c r="B108" s="887"/>
      <c r="C108" s="887"/>
      <c r="D108" s="914"/>
      <c r="E108" s="916"/>
      <c r="F108" s="873"/>
      <c r="G108" s="511"/>
      <c r="H108" s="452" t="s">
        <v>613</v>
      </c>
      <c r="I108" s="578">
        <v>80121704</v>
      </c>
      <c r="J108" s="80" t="s">
        <v>585</v>
      </c>
      <c r="K108" s="607" t="s">
        <v>198</v>
      </c>
      <c r="L108" s="598">
        <v>20201</v>
      </c>
      <c r="M108" s="598" t="s">
        <v>585</v>
      </c>
      <c r="N108" s="598" t="s">
        <v>80</v>
      </c>
      <c r="O108" s="577" t="s">
        <v>590</v>
      </c>
      <c r="P108" s="598" t="s">
        <v>82</v>
      </c>
      <c r="Q108" s="598" t="s">
        <v>83</v>
      </c>
      <c r="R108" s="479" t="s">
        <v>195</v>
      </c>
      <c r="S108" s="479" t="s">
        <v>195</v>
      </c>
      <c r="T108" s="484">
        <v>11</v>
      </c>
      <c r="U108" s="481">
        <v>1</v>
      </c>
      <c r="V108" s="587" t="s">
        <v>84</v>
      </c>
      <c r="W108" s="587" t="s">
        <v>85</v>
      </c>
      <c r="X108" s="462"/>
      <c r="Y108" s="482">
        <f>((4000000*3%)*11)+(4000000*11)</f>
        <v>45320000</v>
      </c>
      <c r="Z108" s="448">
        <v>0</v>
      </c>
      <c r="AA108" s="448">
        <v>0</v>
      </c>
      <c r="AB108" s="448">
        <f t="shared" si="13"/>
        <v>45320000</v>
      </c>
      <c r="AC108" s="448"/>
      <c r="AD108" s="448"/>
      <c r="AE108" s="448"/>
      <c r="AF108" s="448"/>
      <c r="AG108" s="448"/>
      <c r="AH108" s="448"/>
      <c r="AI108" s="448"/>
      <c r="AJ108" s="448"/>
      <c r="AK108" s="448"/>
      <c r="AL108" s="448"/>
      <c r="AM108" s="448"/>
      <c r="AN108" s="448"/>
      <c r="AO108" s="447"/>
      <c r="AP108" s="448"/>
      <c r="AQ108" s="448"/>
      <c r="AR108" s="448"/>
      <c r="AS108" s="448"/>
      <c r="AT108" s="487"/>
      <c r="AU108" s="488"/>
      <c r="AV108" s="488"/>
      <c r="AW108" s="448"/>
      <c r="AX108" s="448"/>
      <c r="AY108" s="448"/>
      <c r="AZ108" s="448"/>
      <c r="BA108" s="449"/>
      <c r="BB108" s="450"/>
      <c r="BC108" s="454"/>
      <c r="BD108" s="448"/>
      <c r="BE108" s="448"/>
      <c r="BF108" s="448"/>
      <c r="BG108" s="448"/>
      <c r="BH108" s="488"/>
      <c r="BI108" s="490"/>
    </row>
    <row r="109" spans="1:63" s="570" customFormat="1" ht="60" customHeight="1">
      <c r="A109" s="886"/>
      <c r="B109" s="886"/>
      <c r="C109" s="886"/>
      <c r="D109" s="886"/>
      <c r="E109" s="888"/>
      <c r="F109" s="873"/>
      <c r="G109" s="675"/>
      <c r="H109" s="655" t="s">
        <v>614</v>
      </c>
      <c r="I109" s="600" t="s">
        <v>201</v>
      </c>
      <c r="J109" s="565" t="s">
        <v>585</v>
      </c>
      <c r="K109" s="628" t="s">
        <v>198</v>
      </c>
      <c r="L109" s="601">
        <v>20201</v>
      </c>
      <c r="M109" s="601" t="s">
        <v>585</v>
      </c>
      <c r="N109" s="601" t="s">
        <v>80</v>
      </c>
      <c r="O109" s="629" t="s">
        <v>590</v>
      </c>
      <c r="P109" s="601" t="s">
        <v>82</v>
      </c>
      <c r="Q109" s="601" t="s">
        <v>83</v>
      </c>
      <c r="R109" s="630" t="s">
        <v>195</v>
      </c>
      <c r="S109" s="630" t="s">
        <v>195</v>
      </c>
      <c r="T109" s="631">
        <v>345</v>
      </c>
      <c r="U109" s="624">
        <v>0</v>
      </c>
      <c r="V109" s="600" t="s">
        <v>84</v>
      </c>
      <c r="W109" s="600" t="s">
        <v>85</v>
      </c>
      <c r="X109" s="590"/>
      <c r="Y109" s="625">
        <f>8500000*11</f>
        <v>93500000</v>
      </c>
      <c r="Z109" s="448">
        <v>0</v>
      </c>
      <c r="AA109" s="448">
        <v>0</v>
      </c>
      <c r="AB109" s="566">
        <f t="shared" si="13"/>
        <v>93500000</v>
      </c>
      <c r="AC109" s="566"/>
      <c r="AD109" s="566"/>
      <c r="AE109" s="566"/>
      <c r="AF109" s="566"/>
      <c r="AG109" s="566"/>
      <c r="AH109" s="566"/>
      <c r="AI109" s="566"/>
      <c r="AJ109" s="566"/>
      <c r="AK109" s="566"/>
      <c r="AL109" s="566"/>
      <c r="AM109" s="566"/>
      <c r="AN109" s="566"/>
      <c r="AO109" s="567"/>
      <c r="AP109" s="566"/>
      <c r="AQ109" s="566"/>
      <c r="AR109" s="566"/>
      <c r="AS109" s="566"/>
      <c r="AT109" s="626"/>
      <c r="AU109" s="627"/>
      <c r="AV109" s="627"/>
      <c r="AW109" s="566"/>
      <c r="AX109" s="566"/>
      <c r="AY109" s="566"/>
      <c r="AZ109" s="566"/>
      <c r="BA109" s="568"/>
      <c r="BB109" s="569"/>
      <c r="BC109" s="565"/>
      <c r="BD109" s="566"/>
      <c r="BE109" s="566"/>
      <c r="BF109" s="566"/>
      <c r="BG109" s="566"/>
      <c r="BH109" s="627"/>
      <c r="BJ109" s="632"/>
    </row>
    <row r="110" spans="1:63" s="570" customFormat="1" ht="20.25" customHeight="1">
      <c r="A110" s="887"/>
      <c r="B110" s="887"/>
      <c r="C110" s="887"/>
      <c r="D110" s="887"/>
      <c r="E110" s="888"/>
      <c r="F110" s="873"/>
      <c r="G110" s="871" t="s">
        <v>210</v>
      </c>
      <c r="H110" s="869"/>
      <c r="I110" s="869"/>
      <c r="J110" s="869"/>
      <c r="K110" s="869"/>
      <c r="L110" s="869"/>
      <c r="M110" s="869"/>
      <c r="N110" s="869"/>
      <c r="O110" s="869"/>
      <c r="P110" s="869"/>
      <c r="Q110" s="869"/>
      <c r="R110" s="869"/>
      <c r="S110" s="869"/>
      <c r="T110" s="869"/>
      <c r="U110" s="869"/>
      <c r="V110" s="870"/>
      <c r="W110" s="530"/>
      <c r="X110" s="531">
        <f>SUM(X87:X109)</f>
        <v>0</v>
      </c>
      <c r="Y110" s="531">
        <f>SUM(Y107:Y109)</f>
        <v>192820000</v>
      </c>
      <c r="Z110" s="531">
        <f t="shared" ref="Z110:AB110" si="14">SUM(Z107:Z109)</f>
        <v>0</v>
      </c>
      <c r="AA110" s="531">
        <f t="shared" si="14"/>
        <v>0</v>
      </c>
      <c r="AB110" s="531">
        <f t="shared" si="14"/>
        <v>192820000</v>
      </c>
      <c r="AC110" s="566"/>
      <c r="AD110" s="566"/>
      <c r="AE110" s="566"/>
      <c r="AF110" s="566"/>
      <c r="AG110" s="566"/>
      <c r="AH110" s="566"/>
      <c r="AI110" s="566"/>
      <c r="AJ110" s="566"/>
      <c r="AK110" s="566"/>
      <c r="AL110" s="566"/>
      <c r="AM110" s="566"/>
      <c r="AN110" s="566"/>
      <c r="AO110" s="567"/>
      <c r="AP110" s="566"/>
      <c r="AQ110" s="566"/>
      <c r="AR110" s="566"/>
      <c r="AS110" s="566"/>
      <c r="AT110" s="571"/>
      <c r="AU110" s="572"/>
      <c r="AV110" s="572"/>
      <c r="AW110" s="566"/>
      <c r="AX110" s="566"/>
      <c r="AY110" s="566"/>
      <c r="AZ110" s="566"/>
      <c r="BA110" s="568"/>
      <c r="BB110" s="569"/>
      <c r="BC110" s="565"/>
      <c r="BD110" s="566"/>
      <c r="BE110" s="566"/>
      <c r="BF110" s="566"/>
      <c r="BG110" s="566"/>
      <c r="BH110" s="572"/>
      <c r="BJ110" s="632"/>
    </row>
    <row r="111" spans="1:63" s="483" customFormat="1" ht="84.9" customHeight="1">
      <c r="A111" s="886"/>
      <c r="B111" s="886"/>
      <c r="C111" s="886"/>
      <c r="D111" s="886"/>
      <c r="E111" s="888"/>
      <c r="F111" s="874" t="s">
        <v>608</v>
      </c>
      <c r="G111" s="677"/>
      <c r="H111" s="452" t="s">
        <v>586</v>
      </c>
      <c r="I111" s="579">
        <v>80111600</v>
      </c>
      <c r="J111" s="554" t="s">
        <v>171</v>
      </c>
      <c r="K111" s="608" t="s">
        <v>180</v>
      </c>
      <c r="L111" s="580">
        <v>10101</v>
      </c>
      <c r="M111" s="580" t="s">
        <v>151</v>
      </c>
      <c r="N111" s="581">
        <v>43832</v>
      </c>
      <c r="O111" s="580" t="s">
        <v>590</v>
      </c>
      <c r="P111" s="580" t="s">
        <v>82</v>
      </c>
      <c r="Q111" s="580" t="s">
        <v>83</v>
      </c>
      <c r="R111" s="479" t="s">
        <v>195</v>
      </c>
      <c r="S111" s="479" t="s">
        <v>195</v>
      </c>
      <c r="T111" s="484">
        <v>12</v>
      </c>
      <c r="U111" s="550">
        <v>1</v>
      </c>
      <c r="V111" s="587" t="s">
        <v>84</v>
      </c>
      <c r="W111" s="587" t="s">
        <v>85</v>
      </c>
      <c r="X111" s="503"/>
      <c r="Y111" s="553">
        <f>7000000*11</f>
        <v>77000000</v>
      </c>
      <c r="Z111" s="448">
        <v>0</v>
      </c>
      <c r="AA111" s="448">
        <v>0</v>
      </c>
      <c r="AB111" s="448">
        <f t="shared" si="13"/>
        <v>77000000</v>
      </c>
      <c r="AC111" s="448"/>
      <c r="AD111" s="448"/>
      <c r="AE111" s="448"/>
      <c r="AF111" s="448"/>
      <c r="AG111" s="448"/>
      <c r="AH111" s="448"/>
      <c r="AI111" s="448"/>
      <c r="AJ111" s="448"/>
      <c r="AK111" s="448"/>
      <c r="AL111" s="448"/>
      <c r="AM111" s="448"/>
      <c r="AN111" s="448"/>
      <c r="AO111" s="447"/>
      <c r="AP111" s="448"/>
      <c r="AQ111" s="448"/>
      <c r="AR111" s="448"/>
      <c r="AS111" s="448"/>
      <c r="AT111" s="464"/>
      <c r="AU111" s="465"/>
      <c r="AV111" s="465"/>
      <c r="AW111" s="448"/>
      <c r="AX111" s="448"/>
      <c r="AY111" s="448"/>
      <c r="AZ111" s="448"/>
      <c r="BA111" s="449"/>
      <c r="BB111" s="450"/>
      <c r="BC111" s="454"/>
      <c r="BD111" s="448"/>
      <c r="BE111" s="448"/>
      <c r="BF111" s="448"/>
      <c r="BG111" s="448"/>
      <c r="BH111" s="465"/>
    </row>
    <row r="112" spans="1:63" s="483" customFormat="1" ht="69" customHeight="1">
      <c r="A112" s="886"/>
      <c r="B112" s="886"/>
      <c r="C112" s="886"/>
      <c r="D112" s="886"/>
      <c r="E112" s="888"/>
      <c r="F112" s="874"/>
      <c r="G112" s="597"/>
      <c r="H112" s="452" t="s">
        <v>177</v>
      </c>
      <c r="I112" s="587">
        <v>80111600</v>
      </c>
      <c r="J112" s="599" t="s">
        <v>171</v>
      </c>
      <c r="K112" s="607" t="s">
        <v>180</v>
      </c>
      <c r="L112" s="587">
        <v>10101</v>
      </c>
      <c r="M112" s="598" t="s">
        <v>151</v>
      </c>
      <c r="N112" s="598" t="s">
        <v>80</v>
      </c>
      <c r="O112" s="580" t="s">
        <v>590</v>
      </c>
      <c r="P112" s="598" t="s">
        <v>82</v>
      </c>
      <c r="Q112" s="580" t="s">
        <v>83</v>
      </c>
      <c r="R112" s="479" t="s">
        <v>195</v>
      </c>
      <c r="S112" s="479" t="s">
        <v>195</v>
      </c>
      <c r="T112" s="484">
        <v>12</v>
      </c>
      <c r="U112" s="550">
        <v>1</v>
      </c>
      <c r="V112" s="587" t="s">
        <v>84</v>
      </c>
      <c r="W112" s="587" t="s">
        <v>85</v>
      </c>
      <c r="X112" s="609"/>
      <c r="Y112" s="610">
        <f>7000000*11</f>
        <v>77000000</v>
      </c>
      <c r="Z112" s="448">
        <v>0</v>
      </c>
      <c r="AA112" s="448">
        <v>0</v>
      </c>
      <c r="AB112" s="448">
        <f>Y112+Z112+AA112</f>
        <v>77000000</v>
      </c>
      <c r="AC112" s="555"/>
      <c r="AD112" s="448"/>
      <c r="AE112" s="448"/>
      <c r="AF112" s="448"/>
      <c r="AG112" s="448"/>
      <c r="AH112" s="448"/>
      <c r="AI112" s="448"/>
      <c r="AJ112" s="448"/>
      <c r="AK112" s="448"/>
      <c r="AL112" s="448"/>
      <c r="AM112" s="448"/>
      <c r="AN112" s="448"/>
      <c r="AO112" s="447"/>
      <c r="AP112" s="448"/>
      <c r="AQ112" s="448"/>
      <c r="AR112" s="448"/>
      <c r="AS112" s="448"/>
      <c r="AT112" s="464"/>
      <c r="AU112" s="465"/>
      <c r="AV112" s="465"/>
      <c r="AW112" s="448"/>
      <c r="AX112" s="448"/>
      <c r="AY112" s="448"/>
      <c r="AZ112" s="448"/>
      <c r="BA112" s="449"/>
      <c r="BB112" s="450"/>
      <c r="BC112" s="454"/>
      <c r="BD112" s="448"/>
      <c r="BE112" s="448"/>
      <c r="BF112" s="448"/>
      <c r="BG112" s="448"/>
      <c r="BH112" s="465"/>
      <c r="BJ112" s="490"/>
      <c r="BK112" s="490"/>
    </row>
    <row r="113" spans="1:63" s="483" customFormat="1" ht="159" customHeight="1">
      <c r="A113" s="886"/>
      <c r="B113" s="886"/>
      <c r="C113" s="886"/>
      <c r="D113" s="886"/>
      <c r="E113" s="888"/>
      <c r="F113" s="874"/>
      <c r="G113" s="678"/>
      <c r="H113" s="452" t="s">
        <v>587</v>
      </c>
      <c r="I113" s="582">
        <v>80111600</v>
      </c>
      <c r="J113" s="583" t="s">
        <v>171</v>
      </c>
      <c r="K113" s="611" t="s">
        <v>180</v>
      </c>
      <c r="L113" s="584">
        <v>10101</v>
      </c>
      <c r="M113" s="584" t="s">
        <v>151</v>
      </c>
      <c r="N113" s="585">
        <v>43832</v>
      </c>
      <c r="O113" s="616" t="s">
        <v>590</v>
      </c>
      <c r="P113" s="584" t="s">
        <v>82</v>
      </c>
      <c r="Q113" s="584" t="s">
        <v>83</v>
      </c>
      <c r="R113" s="479" t="s">
        <v>195</v>
      </c>
      <c r="S113" s="479" t="s">
        <v>195</v>
      </c>
      <c r="T113" s="484">
        <v>11</v>
      </c>
      <c r="U113" s="550">
        <v>1</v>
      </c>
      <c r="V113" s="587" t="s">
        <v>84</v>
      </c>
      <c r="W113" s="587" t="s">
        <v>85</v>
      </c>
      <c r="X113" s="552"/>
      <c r="Y113" s="553">
        <f>6200000*11</f>
        <v>68200000</v>
      </c>
      <c r="Z113" s="448">
        <v>0</v>
      </c>
      <c r="AA113" s="448">
        <v>0</v>
      </c>
      <c r="AB113" s="448">
        <f t="shared" si="13"/>
        <v>68200000</v>
      </c>
      <c r="AC113" s="448"/>
      <c r="AD113" s="448"/>
      <c r="AE113" s="448"/>
      <c r="AF113" s="448"/>
      <c r="AG113" s="448"/>
      <c r="AH113" s="448"/>
      <c r="AI113" s="448"/>
      <c r="AJ113" s="448"/>
      <c r="AK113" s="448"/>
      <c r="AL113" s="448"/>
      <c r="AM113" s="448"/>
      <c r="AN113" s="448"/>
      <c r="AO113" s="447"/>
      <c r="AP113" s="448"/>
      <c r="AQ113" s="448"/>
      <c r="AR113" s="448"/>
      <c r="AS113" s="448"/>
      <c r="AT113" s="464"/>
      <c r="AU113" s="465"/>
      <c r="AV113" s="465"/>
      <c r="AW113" s="448"/>
      <c r="AX113" s="448"/>
      <c r="AY113" s="448"/>
      <c r="AZ113" s="448"/>
      <c r="BA113" s="449"/>
      <c r="BB113" s="450"/>
      <c r="BC113" s="454"/>
      <c r="BD113" s="448"/>
      <c r="BE113" s="448"/>
      <c r="BF113" s="448"/>
      <c r="BG113" s="448"/>
      <c r="BH113" s="465"/>
      <c r="BJ113" s="490"/>
      <c r="BK113" s="490"/>
    </row>
    <row r="114" spans="1:63" s="483" customFormat="1" ht="134.25" customHeight="1">
      <c r="A114" s="886"/>
      <c r="B114" s="886"/>
      <c r="C114" s="886"/>
      <c r="D114" s="886"/>
      <c r="E114" s="888"/>
      <c r="F114" s="874"/>
      <c r="G114" s="511"/>
      <c r="H114" s="452" t="s">
        <v>615</v>
      </c>
      <c r="I114" s="587">
        <v>80111600</v>
      </c>
      <c r="J114" s="599" t="s">
        <v>171</v>
      </c>
      <c r="K114" s="611" t="s">
        <v>180</v>
      </c>
      <c r="L114" s="587">
        <v>10101</v>
      </c>
      <c r="M114" s="598" t="s">
        <v>151</v>
      </c>
      <c r="N114" s="598" t="s">
        <v>80</v>
      </c>
      <c r="O114" s="616" t="s">
        <v>590</v>
      </c>
      <c r="P114" s="598" t="s">
        <v>82</v>
      </c>
      <c r="Q114" s="598" t="s">
        <v>83</v>
      </c>
      <c r="R114" s="454" t="s">
        <v>50</v>
      </c>
      <c r="S114" s="454" t="s">
        <v>50</v>
      </c>
      <c r="T114" s="480">
        <v>12</v>
      </c>
      <c r="U114" s="550">
        <v>1</v>
      </c>
      <c r="V114" s="587" t="s">
        <v>84</v>
      </c>
      <c r="W114" s="587" t="s">
        <v>85</v>
      </c>
      <c r="X114" s="462"/>
      <c r="Y114" s="482">
        <f>6200000*12</f>
        <v>74400000</v>
      </c>
      <c r="Z114" s="448">
        <v>0</v>
      </c>
      <c r="AA114" s="448">
        <v>0</v>
      </c>
      <c r="AB114" s="448">
        <f t="shared" si="13"/>
        <v>74400000</v>
      </c>
      <c r="AC114" s="448"/>
      <c r="AD114" s="448"/>
      <c r="AE114" s="448"/>
      <c r="AF114" s="448"/>
      <c r="AG114" s="448"/>
      <c r="AH114" s="448"/>
      <c r="AI114" s="448"/>
      <c r="AJ114" s="448"/>
      <c r="AK114" s="448"/>
      <c r="AL114" s="448"/>
      <c r="AM114" s="448"/>
      <c r="AN114" s="448"/>
      <c r="AO114" s="447"/>
      <c r="AP114" s="448"/>
      <c r="AQ114" s="448"/>
      <c r="AR114" s="448"/>
      <c r="AS114" s="448"/>
      <c r="AT114" s="464"/>
      <c r="AU114" s="465"/>
      <c r="AV114" s="465"/>
      <c r="AW114" s="448"/>
      <c r="AX114" s="448"/>
      <c r="AY114" s="448"/>
      <c r="AZ114" s="448"/>
      <c r="BA114" s="449"/>
      <c r="BB114" s="450"/>
      <c r="BC114" s="454"/>
      <c r="BD114" s="448"/>
      <c r="BE114" s="448"/>
      <c r="BF114" s="448"/>
      <c r="BG114" s="448"/>
      <c r="BH114" s="465"/>
      <c r="BJ114" s="490"/>
    </row>
    <row r="115" spans="1:63" s="483" customFormat="1" ht="94.5" customHeight="1">
      <c r="A115" s="886"/>
      <c r="B115" s="886"/>
      <c r="C115" s="886"/>
      <c r="D115" s="886"/>
      <c r="E115" s="888"/>
      <c r="F115" s="874"/>
      <c r="G115" s="511"/>
      <c r="H115" s="452" t="s">
        <v>616</v>
      </c>
      <c r="I115" s="587">
        <v>80121707</v>
      </c>
      <c r="J115" s="587" t="s">
        <v>171</v>
      </c>
      <c r="K115" s="611" t="s">
        <v>180</v>
      </c>
      <c r="L115" s="598">
        <v>10101</v>
      </c>
      <c r="M115" s="598" t="s">
        <v>151</v>
      </c>
      <c r="N115" s="600" t="s">
        <v>80</v>
      </c>
      <c r="O115" s="616" t="s">
        <v>590</v>
      </c>
      <c r="P115" s="601" t="s">
        <v>82</v>
      </c>
      <c r="Q115" s="601" t="s">
        <v>83</v>
      </c>
      <c r="R115" s="479" t="s">
        <v>195</v>
      </c>
      <c r="S115" s="479" t="s">
        <v>195</v>
      </c>
      <c r="T115" s="484">
        <v>11</v>
      </c>
      <c r="U115" s="550">
        <v>1</v>
      </c>
      <c r="V115" s="587" t="s">
        <v>84</v>
      </c>
      <c r="W115" s="587" t="s">
        <v>85</v>
      </c>
      <c r="X115" s="462"/>
      <c r="Y115" s="482">
        <f>7000000*11</f>
        <v>77000000</v>
      </c>
      <c r="Z115" s="448">
        <v>0</v>
      </c>
      <c r="AA115" s="448">
        <v>0</v>
      </c>
      <c r="AB115" s="448">
        <f t="shared" si="13"/>
        <v>77000000</v>
      </c>
      <c r="AC115" s="555"/>
      <c r="AD115" s="448"/>
      <c r="AE115" s="448"/>
      <c r="AF115" s="448"/>
      <c r="AG115" s="448"/>
      <c r="AH115" s="448"/>
      <c r="AI115" s="448"/>
      <c r="AJ115" s="448"/>
      <c r="AK115" s="448"/>
      <c r="AL115" s="448"/>
      <c r="AM115" s="448"/>
      <c r="AN115" s="448"/>
      <c r="AO115" s="447"/>
      <c r="AP115" s="448"/>
      <c r="AQ115" s="448"/>
      <c r="AR115" s="448"/>
      <c r="AS115" s="448"/>
      <c r="AT115" s="464"/>
      <c r="AU115" s="465"/>
      <c r="AV115" s="465"/>
      <c r="AW115" s="448"/>
      <c r="AX115" s="448"/>
      <c r="AY115" s="448"/>
      <c r="AZ115" s="448"/>
      <c r="BA115" s="449"/>
      <c r="BB115" s="450"/>
      <c r="BC115" s="454"/>
      <c r="BD115" s="448"/>
      <c r="BE115" s="448"/>
      <c r="BF115" s="448"/>
      <c r="BG115" s="448"/>
      <c r="BH115" s="465"/>
    </row>
    <row r="116" spans="1:63" s="483" customFormat="1" ht="83.1" customHeight="1">
      <c r="A116" s="886"/>
      <c r="B116" s="886"/>
      <c r="C116" s="886"/>
      <c r="D116" s="886"/>
      <c r="E116" s="888"/>
      <c r="F116" s="874"/>
      <c r="G116" s="511"/>
      <c r="H116" s="452" t="s">
        <v>148</v>
      </c>
      <c r="I116" s="80">
        <v>80111600</v>
      </c>
      <c r="J116" s="182" t="s">
        <v>149</v>
      </c>
      <c r="K116" s="586" t="s">
        <v>150</v>
      </c>
      <c r="L116" s="616">
        <v>10101</v>
      </c>
      <c r="M116" s="616" t="s">
        <v>151</v>
      </c>
      <c r="N116" s="616" t="s">
        <v>152</v>
      </c>
      <c r="O116" s="616" t="s">
        <v>153</v>
      </c>
      <c r="P116" s="616" t="s">
        <v>82</v>
      </c>
      <c r="Q116" s="616" t="s">
        <v>154</v>
      </c>
      <c r="R116" s="80" t="s">
        <v>50</v>
      </c>
      <c r="S116" s="59" t="s">
        <v>50</v>
      </c>
      <c r="T116" s="59">
        <v>10</v>
      </c>
      <c r="U116" s="61">
        <v>1</v>
      </c>
      <c r="V116" s="80" t="s">
        <v>84</v>
      </c>
      <c r="W116" s="80" t="s">
        <v>85</v>
      </c>
      <c r="X116" s="462"/>
      <c r="Y116" s="482">
        <v>18082741.800000001</v>
      </c>
      <c r="Z116" s="448">
        <v>0</v>
      </c>
      <c r="AA116" s="448">
        <v>0</v>
      </c>
      <c r="AB116" s="448">
        <f t="shared" si="13"/>
        <v>18082741.800000001</v>
      </c>
      <c r="AC116" s="448"/>
      <c r="AD116" s="448"/>
      <c r="AE116" s="448"/>
      <c r="AF116" s="448"/>
      <c r="AG116" s="448"/>
      <c r="AH116" s="448"/>
      <c r="AI116" s="448"/>
      <c r="AJ116" s="448"/>
      <c r="AK116" s="448"/>
      <c r="AL116" s="448"/>
      <c r="AM116" s="448"/>
      <c r="AN116" s="448"/>
      <c r="AO116" s="447"/>
      <c r="AP116" s="448"/>
      <c r="AQ116" s="448"/>
      <c r="AR116" s="448"/>
      <c r="AS116" s="448"/>
      <c r="AT116" s="464"/>
      <c r="AU116" s="465"/>
      <c r="AV116" s="465"/>
      <c r="AW116" s="448"/>
      <c r="AX116" s="448"/>
      <c r="AY116" s="448"/>
      <c r="AZ116" s="448"/>
      <c r="BA116" s="449"/>
      <c r="BB116" s="450"/>
      <c r="BC116" s="454"/>
      <c r="BD116" s="448"/>
      <c r="BE116" s="448"/>
      <c r="BF116" s="448"/>
      <c r="BG116" s="448"/>
      <c r="BH116" s="465"/>
      <c r="BJ116" s="490"/>
    </row>
    <row r="117" spans="1:63" s="570" customFormat="1" ht="30" customHeight="1">
      <c r="A117" s="887"/>
      <c r="B117" s="887"/>
      <c r="C117" s="887"/>
      <c r="D117" s="887"/>
      <c r="E117" s="888"/>
      <c r="F117" s="874"/>
      <c r="G117" s="871" t="s">
        <v>210</v>
      </c>
      <c r="H117" s="869"/>
      <c r="I117" s="869"/>
      <c r="J117" s="869"/>
      <c r="K117" s="869"/>
      <c r="L117" s="869"/>
      <c r="M117" s="869"/>
      <c r="N117" s="869"/>
      <c r="O117" s="869"/>
      <c r="P117" s="869"/>
      <c r="Q117" s="869"/>
      <c r="R117" s="869"/>
      <c r="S117" s="869"/>
      <c r="T117" s="869"/>
      <c r="U117" s="869"/>
      <c r="V117" s="870"/>
      <c r="W117" s="530"/>
      <c r="X117" s="531">
        <f>SUM(X95:X116)</f>
        <v>0</v>
      </c>
      <c r="Y117" s="531">
        <f>SUM(Y111:Y116)</f>
        <v>391682741.80000001</v>
      </c>
      <c r="Z117" s="531">
        <f>SUM(Z111:Z116)</f>
        <v>0</v>
      </c>
      <c r="AA117" s="531">
        <f>SUM(AA111:AA116)</f>
        <v>0</v>
      </c>
      <c r="AB117" s="531">
        <f>SUM(AB111:AB116)</f>
        <v>391682741.80000001</v>
      </c>
      <c r="AC117" s="654"/>
      <c r="AD117" s="566"/>
      <c r="AE117" s="566"/>
      <c r="AF117" s="566"/>
      <c r="AG117" s="566"/>
      <c r="AH117" s="566"/>
      <c r="AI117" s="566"/>
      <c r="AJ117" s="566"/>
      <c r="AK117" s="566"/>
      <c r="AL117" s="566"/>
      <c r="AM117" s="566"/>
      <c r="AN117" s="566"/>
      <c r="AO117" s="567"/>
      <c r="AP117" s="566"/>
      <c r="AQ117" s="566"/>
      <c r="AR117" s="566"/>
      <c r="AS117" s="566"/>
      <c r="AT117" s="571"/>
      <c r="AU117" s="572"/>
      <c r="AV117" s="572"/>
      <c r="AW117" s="566"/>
      <c r="AX117" s="566"/>
      <c r="AY117" s="566"/>
      <c r="AZ117" s="566"/>
      <c r="BA117" s="568"/>
      <c r="BB117" s="569"/>
      <c r="BC117" s="565"/>
      <c r="BD117" s="566"/>
      <c r="BE117" s="566"/>
      <c r="BF117" s="566"/>
      <c r="BG117" s="566"/>
      <c r="BH117" s="572"/>
    </row>
    <row r="118" spans="1:63" s="570" customFormat="1" ht="55.5" customHeight="1">
      <c r="A118" s="887"/>
      <c r="B118" s="887"/>
      <c r="C118" s="887"/>
      <c r="D118" s="887"/>
      <c r="E118" s="888"/>
      <c r="F118" s="874" t="s">
        <v>611</v>
      </c>
      <c r="G118" s="699"/>
      <c r="H118" s="643" t="s">
        <v>617</v>
      </c>
      <c r="I118" s="80">
        <v>80111600</v>
      </c>
      <c r="J118" s="182" t="s">
        <v>161</v>
      </c>
      <c r="K118" s="589" t="s">
        <v>162</v>
      </c>
      <c r="L118" s="697">
        <v>203</v>
      </c>
      <c r="M118" s="697" t="s">
        <v>163</v>
      </c>
      <c r="N118" s="697" t="s">
        <v>80</v>
      </c>
      <c r="O118" s="588" t="s">
        <v>590</v>
      </c>
      <c r="P118" s="697" t="s">
        <v>82</v>
      </c>
      <c r="Q118" s="697" t="s">
        <v>83</v>
      </c>
      <c r="R118" s="81" t="s">
        <v>195</v>
      </c>
      <c r="S118" s="81" t="s">
        <v>195</v>
      </c>
      <c r="T118" s="59">
        <v>12</v>
      </c>
      <c r="U118" s="61">
        <v>1</v>
      </c>
      <c r="V118" s="80" t="s">
        <v>84</v>
      </c>
      <c r="W118" s="80" t="s">
        <v>85</v>
      </c>
      <c r="X118" s="462"/>
      <c r="Y118" s="549">
        <f>(6200000*3%)*11+(6200000*11)</f>
        <v>70246000</v>
      </c>
      <c r="Z118" s="448"/>
      <c r="AA118" s="448">
        <v>0</v>
      </c>
      <c r="AB118" s="448">
        <f t="shared" ref="AB118:AB120" si="15">Y118+Z118+AA118</f>
        <v>70246000</v>
      </c>
      <c r="AC118" s="654"/>
      <c r="AD118" s="566"/>
      <c r="AE118" s="566"/>
      <c r="AF118" s="566"/>
      <c r="AG118" s="566"/>
      <c r="AH118" s="566"/>
      <c r="AI118" s="566"/>
      <c r="AJ118" s="566"/>
      <c r="AK118" s="566"/>
      <c r="AL118" s="566"/>
      <c r="AM118" s="566"/>
      <c r="AN118" s="566"/>
      <c r="AO118" s="567"/>
      <c r="AP118" s="566"/>
      <c r="AQ118" s="566"/>
      <c r="AR118" s="566"/>
      <c r="AS118" s="566"/>
      <c r="AT118" s="571"/>
      <c r="AU118" s="572"/>
      <c r="AV118" s="572"/>
      <c r="AW118" s="566"/>
      <c r="AX118" s="566"/>
      <c r="AY118" s="566"/>
      <c r="AZ118" s="566"/>
      <c r="BA118" s="568"/>
      <c r="BB118" s="569"/>
      <c r="BC118" s="565"/>
      <c r="BD118" s="566"/>
      <c r="BE118" s="566"/>
      <c r="BF118" s="566"/>
      <c r="BG118" s="566"/>
      <c r="BH118" s="572"/>
    </row>
    <row r="119" spans="1:63" s="570" customFormat="1" ht="42.75" customHeight="1">
      <c r="A119" s="887"/>
      <c r="B119" s="887"/>
      <c r="C119" s="887"/>
      <c r="D119" s="887"/>
      <c r="E119" s="888"/>
      <c r="F119" s="874"/>
      <c r="G119" s="699"/>
      <c r="H119" s="643" t="s">
        <v>596</v>
      </c>
      <c r="I119" s="80">
        <v>80111600</v>
      </c>
      <c r="J119" s="182" t="s">
        <v>161</v>
      </c>
      <c r="K119" s="589" t="s">
        <v>162</v>
      </c>
      <c r="L119" s="697">
        <v>203</v>
      </c>
      <c r="M119" s="697" t="s">
        <v>163</v>
      </c>
      <c r="N119" s="697">
        <v>2.1</v>
      </c>
      <c r="O119" s="588" t="s">
        <v>590</v>
      </c>
      <c r="P119" s="697" t="s">
        <v>82</v>
      </c>
      <c r="Q119" s="697" t="s">
        <v>83</v>
      </c>
      <c r="R119" s="613" t="s">
        <v>55</v>
      </c>
      <c r="S119" s="613" t="s">
        <v>55</v>
      </c>
      <c r="T119" s="614">
        <v>2</v>
      </c>
      <c r="U119" s="61">
        <v>1</v>
      </c>
      <c r="V119" s="80" t="s">
        <v>84</v>
      </c>
      <c r="W119" s="80" t="s">
        <v>85</v>
      </c>
      <c r="X119" s="462"/>
      <c r="Y119" s="549">
        <f>5500000*3</f>
        <v>16500000</v>
      </c>
      <c r="Z119" s="448"/>
      <c r="AA119" s="448">
        <v>0</v>
      </c>
      <c r="AB119" s="448">
        <f t="shared" si="15"/>
        <v>16500000</v>
      </c>
      <c r="AC119" s="654"/>
      <c r="AD119" s="566"/>
      <c r="AE119" s="566"/>
      <c r="AF119" s="566"/>
      <c r="AG119" s="566"/>
      <c r="AH119" s="566"/>
      <c r="AI119" s="566"/>
      <c r="AJ119" s="566"/>
      <c r="AK119" s="566"/>
      <c r="AL119" s="566"/>
      <c r="AM119" s="566"/>
      <c r="AN119" s="566"/>
      <c r="AO119" s="567"/>
      <c r="AP119" s="566"/>
      <c r="AQ119" s="566"/>
      <c r="AR119" s="566"/>
      <c r="AS119" s="566"/>
      <c r="AT119" s="571"/>
      <c r="AU119" s="572"/>
      <c r="AV119" s="572"/>
      <c r="AW119" s="566"/>
      <c r="AX119" s="566"/>
      <c r="AY119" s="566"/>
      <c r="AZ119" s="566"/>
      <c r="BA119" s="568"/>
      <c r="BB119" s="569"/>
      <c r="BC119" s="565"/>
      <c r="BD119" s="566"/>
      <c r="BE119" s="566"/>
      <c r="BF119" s="566"/>
      <c r="BG119" s="566"/>
      <c r="BH119" s="572"/>
    </row>
    <row r="120" spans="1:63" s="570" customFormat="1" ht="61.5" customHeight="1">
      <c r="A120" s="887"/>
      <c r="B120" s="887"/>
      <c r="C120" s="887"/>
      <c r="D120" s="887"/>
      <c r="E120" s="888"/>
      <c r="F120" s="874"/>
      <c r="G120" s="699"/>
      <c r="H120" s="643" t="s">
        <v>165</v>
      </c>
      <c r="I120" s="80">
        <v>80111600</v>
      </c>
      <c r="J120" s="182" t="s">
        <v>161</v>
      </c>
      <c r="K120" s="589" t="s">
        <v>162</v>
      </c>
      <c r="L120" s="697">
        <v>203</v>
      </c>
      <c r="M120" s="697" t="s">
        <v>163</v>
      </c>
      <c r="N120" s="697">
        <v>2.1</v>
      </c>
      <c r="O120" s="588" t="s">
        <v>590</v>
      </c>
      <c r="P120" s="697" t="s">
        <v>82</v>
      </c>
      <c r="Q120" s="697" t="s">
        <v>83</v>
      </c>
      <c r="R120" s="613" t="s">
        <v>55</v>
      </c>
      <c r="S120" s="613" t="s">
        <v>55</v>
      </c>
      <c r="T120" s="614">
        <v>2</v>
      </c>
      <c r="U120" s="61">
        <v>1</v>
      </c>
      <c r="V120" s="80" t="s">
        <v>84</v>
      </c>
      <c r="W120" s="80" t="s">
        <v>85</v>
      </c>
      <c r="X120" s="462"/>
      <c r="Y120" s="549">
        <f>5500000*3</f>
        <v>16500000</v>
      </c>
      <c r="Z120" s="448">
        <v>0</v>
      </c>
      <c r="AA120" s="448">
        <v>0</v>
      </c>
      <c r="AB120" s="448">
        <f t="shared" si="15"/>
        <v>16500000</v>
      </c>
      <c r="AC120" s="654"/>
      <c r="AD120" s="566"/>
      <c r="AE120" s="566"/>
      <c r="AF120" s="566"/>
      <c r="AG120" s="566"/>
      <c r="AH120" s="566"/>
      <c r="AI120" s="566"/>
      <c r="AJ120" s="566"/>
      <c r="AK120" s="566"/>
      <c r="AL120" s="566"/>
      <c r="AM120" s="566"/>
      <c r="AN120" s="566"/>
      <c r="AO120" s="567"/>
      <c r="AP120" s="566"/>
      <c r="AQ120" s="566"/>
      <c r="AR120" s="566"/>
      <c r="AS120" s="566"/>
      <c r="AT120" s="571"/>
      <c r="AU120" s="572"/>
      <c r="AV120" s="572"/>
      <c r="AW120" s="566"/>
      <c r="AX120" s="566"/>
      <c r="AY120" s="566"/>
      <c r="AZ120" s="566"/>
      <c r="BA120" s="568"/>
      <c r="BB120" s="569"/>
      <c r="BC120" s="565"/>
      <c r="BD120" s="566"/>
      <c r="BE120" s="566"/>
      <c r="BF120" s="566"/>
      <c r="BG120" s="566"/>
      <c r="BH120" s="572"/>
    </row>
    <row r="121" spans="1:63" s="570" customFormat="1" ht="30" customHeight="1">
      <c r="A121" s="887"/>
      <c r="B121" s="887"/>
      <c r="C121" s="887"/>
      <c r="D121" s="887"/>
      <c r="E121" s="888"/>
      <c r="F121" s="874"/>
      <c r="G121" s="673"/>
      <c r="H121" s="868" t="s">
        <v>210</v>
      </c>
      <c r="I121" s="869"/>
      <c r="J121" s="869"/>
      <c r="K121" s="869"/>
      <c r="L121" s="869"/>
      <c r="M121" s="869"/>
      <c r="N121" s="869"/>
      <c r="O121" s="869"/>
      <c r="P121" s="869"/>
      <c r="Q121" s="869"/>
      <c r="R121" s="869"/>
      <c r="S121" s="869"/>
      <c r="T121" s="869"/>
      <c r="U121" s="869"/>
      <c r="V121" s="869"/>
      <c r="W121" s="870"/>
      <c r="X121" s="530"/>
      <c r="Y121" s="531">
        <f>SUM(Y118:Y120)</f>
        <v>103246000</v>
      </c>
      <c r="Z121" s="531">
        <f t="shared" ref="Z121:AB121" si="16">SUM(Z118:Z120)</f>
        <v>0</v>
      </c>
      <c r="AA121" s="531">
        <f t="shared" si="16"/>
        <v>0</v>
      </c>
      <c r="AB121" s="531">
        <f t="shared" si="16"/>
        <v>103246000</v>
      </c>
      <c r="AC121" s="654"/>
      <c r="AD121" s="566"/>
      <c r="AE121" s="566"/>
      <c r="AF121" s="566"/>
      <c r="AG121" s="566"/>
      <c r="AH121" s="566"/>
      <c r="AI121" s="566"/>
      <c r="AJ121" s="566"/>
      <c r="AK121" s="566"/>
      <c r="AL121" s="566"/>
      <c r="AM121" s="566"/>
      <c r="AN121" s="566"/>
      <c r="AO121" s="567"/>
      <c r="AP121" s="566"/>
      <c r="AQ121" s="566"/>
      <c r="AR121" s="566"/>
      <c r="AS121" s="566"/>
      <c r="AT121" s="571"/>
      <c r="AU121" s="572"/>
      <c r="AV121" s="572"/>
      <c r="AW121" s="566"/>
      <c r="AX121" s="566"/>
      <c r="AY121" s="566"/>
      <c r="AZ121" s="566"/>
      <c r="BA121" s="568"/>
      <c r="BB121" s="569"/>
      <c r="BC121" s="565"/>
      <c r="BD121" s="566"/>
      <c r="BE121" s="566"/>
      <c r="BF121" s="566"/>
      <c r="BG121" s="566"/>
      <c r="BH121" s="572"/>
    </row>
    <row r="122" spans="1:63" s="570" customFormat="1" ht="60" customHeight="1">
      <c r="A122" s="887"/>
      <c r="B122" s="887"/>
      <c r="C122" s="887"/>
      <c r="D122" s="887"/>
      <c r="E122" s="888"/>
      <c r="F122" s="874" t="s">
        <v>609</v>
      </c>
      <c r="G122" s="675"/>
      <c r="H122" s="575" t="s">
        <v>139</v>
      </c>
      <c r="I122" s="587" t="s">
        <v>140</v>
      </c>
      <c r="J122" s="587" t="s">
        <v>77</v>
      </c>
      <c r="K122" s="586" t="s">
        <v>591</v>
      </c>
      <c r="L122" s="598">
        <v>20102</v>
      </c>
      <c r="M122" s="598" t="s">
        <v>104</v>
      </c>
      <c r="N122" s="587" t="s">
        <v>80</v>
      </c>
      <c r="O122" s="616" t="s">
        <v>590</v>
      </c>
      <c r="P122" s="598" t="s">
        <v>111</v>
      </c>
      <c r="Q122" s="598" t="s">
        <v>83</v>
      </c>
      <c r="R122" s="479" t="s">
        <v>195</v>
      </c>
      <c r="S122" s="479" t="s">
        <v>195</v>
      </c>
      <c r="T122" s="484">
        <v>11</v>
      </c>
      <c r="U122" s="550">
        <v>1</v>
      </c>
      <c r="V122" s="587" t="s">
        <v>84</v>
      </c>
      <c r="W122" s="587" t="s">
        <v>85</v>
      </c>
      <c r="X122" s="492"/>
      <c r="Y122" s="497">
        <f>((7500000*3%)*11)+(7500000*11)</f>
        <v>84975000</v>
      </c>
      <c r="Z122" s="448">
        <v>0</v>
      </c>
      <c r="AA122" s="448">
        <v>0</v>
      </c>
      <c r="AB122" s="448">
        <f>Y122+Z124+AA122</f>
        <v>84975000</v>
      </c>
      <c r="AC122" s="510"/>
      <c r="AD122" s="566"/>
      <c r="AE122" s="566"/>
      <c r="AF122" s="566"/>
      <c r="AG122" s="566"/>
      <c r="AH122" s="566"/>
      <c r="AI122" s="566"/>
      <c r="AJ122" s="566"/>
      <c r="AK122" s="566"/>
      <c r="AL122" s="566"/>
      <c r="AM122" s="566"/>
      <c r="AN122" s="566"/>
      <c r="AO122" s="567"/>
      <c r="AP122" s="566"/>
      <c r="AQ122" s="566"/>
      <c r="AR122" s="566"/>
      <c r="AS122" s="566"/>
      <c r="AT122" s="571"/>
      <c r="AU122" s="572"/>
      <c r="AV122" s="572"/>
      <c r="AW122" s="566"/>
      <c r="AX122" s="566"/>
      <c r="AY122" s="566"/>
      <c r="AZ122" s="566"/>
      <c r="BA122" s="568"/>
      <c r="BB122" s="569"/>
      <c r="BC122" s="565"/>
      <c r="BD122" s="566"/>
      <c r="BE122" s="566"/>
      <c r="BF122" s="566"/>
      <c r="BG122" s="566"/>
      <c r="BH122" s="572"/>
    </row>
    <row r="123" spans="1:63" s="570" customFormat="1" ht="60" customHeight="1">
      <c r="A123" s="887"/>
      <c r="B123" s="887"/>
      <c r="C123" s="887"/>
      <c r="D123" s="887"/>
      <c r="E123" s="888"/>
      <c r="F123" s="874"/>
      <c r="G123" s="675"/>
      <c r="H123" s="575" t="s">
        <v>143</v>
      </c>
      <c r="I123" s="587" t="s">
        <v>144</v>
      </c>
      <c r="J123" s="587" t="s">
        <v>77</v>
      </c>
      <c r="K123" s="586" t="s">
        <v>591</v>
      </c>
      <c r="L123" s="598">
        <v>20102</v>
      </c>
      <c r="M123" s="598" t="s">
        <v>104</v>
      </c>
      <c r="N123" s="587" t="s">
        <v>80</v>
      </c>
      <c r="O123" s="616" t="s">
        <v>590</v>
      </c>
      <c r="P123" s="598" t="s">
        <v>111</v>
      </c>
      <c r="Q123" s="598" t="s">
        <v>83</v>
      </c>
      <c r="R123" s="479" t="s">
        <v>195</v>
      </c>
      <c r="S123" s="479" t="s">
        <v>195</v>
      </c>
      <c r="T123" s="484">
        <v>11</v>
      </c>
      <c r="U123" s="550">
        <v>1</v>
      </c>
      <c r="V123" s="587" t="s">
        <v>84</v>
      </c>
      <c r="W123" s="587" t="s">
        <v>85</v>
      </c>
      <c r="X123" s="492"/>
      <c r="Y123" s="497">
        <f>((6460000*3%)*11)+(6460000*11)</f>
        <v>73191800</v>
      </c>
      <c r="Z123" s="448">
        <v>0</v>
      </c>
      <c r="AA123" s="448">
        <v>0</v>
      </c>
      <c r="AB123" s="448">
        <f t="shared" ref="AB123:AB130" si="17">Y123+Z123+AA123</f>
        <v>73191800</v>
      </c>
      <c r="AC123" s="510"/>
      <c r="AD123" s="566"/>
      <c r="AE123" s="566"/>
      <c r="AF123" s="566"/>
      <c r="AG123" s="566"/>
      <c r="AH123" s="566"/>
      <c r="AI123" s="566"/>
      <c r="AJ123" s="566"/>
      <c r="AK123" s="566"/>
      <c r="AL123" s="566"/>
      <c r="AM123" s="566"/>
      <c r="AN123" s="566"/>
      <c r="AO123" s="567"/>
      <c r="AP123" s="566"/>
      <c r="AQ123" s="566"/>
      <c r="AR123" s="566"/>
      <c r="AS123" s="566"/>
      <c r="AT123" s="571"/>
      <c r="AU123" s="572"/>
      <c r="AV123" s="572"/>
      <c r="AW123" s="566"/>
      <c r="AX123" s="566"/>
      <c r="AY123" s="566"/>
      <c r="AZ123" s="566"/>
      <c r="BA123" s="568"/>
      <c r="BB123" s="569"/>
      <c r="BC123" s="565"/>
      <c r="BD123" s="566"/>
      <c r="BE123" s="566"/>
      <c r="BF123" s="566"/>
      <c r="BG123" s="566"/>
      <c r="BH123" s="572"/>
    </row>
    <row r="124" spans="1:63" s="570" customFormat="1" ht="60" customHeight="1">
      <c r="A124" s="887"/>
      <c r="B124" s="887"/>
      <c r="C124" s="887"/>
      <c r="D124" s="887"/>
      <c r="E124" s="888"/>
      <c r="F124" s="874"/>
      <c r="G124" s="675"/>
      <c r="H124" s="575" t="s">
        <v>146</v>
      </c>
      <c r="I124" s="587" t="s">
        <v>144</v>
      </c>
      <c r="J124" s="587" t="s">
        <v>77</v>
      </c>
      <c r="K124" s="586" t="s">
        <v>591</v>
      </c>
      <c r="L124" s="598">
        <v>20102</v>
      </c>
      <c r="M124" s="598" t="s">
        <v>104</v>
      </c>
      <c r="N124" s="587" t="s">
        <v>80</v>
      </c>
      <c r="O124" s="616" t="s">
        <v>590</v>
      </c>
      <c r="P124" s="598" t="s">
        <v>111</v>
      </c>
      <c r="Q124" s="598" t="s">
        <v>83</v>
      </c>
      <c r="R124" s="479" t="s">
        <v>195</v>
      </c>
      <c r="S124" s="479" t="s">
        <v>195</v>
      </c>
      <c r="T124" s="484">
        <v>12</v>
      </c>
      <c r="U124" s="550">
        <v>1</v>
      </c>
      <c r="V124" s="587" t="s">
        <v>84</v>
      </c>
      <c r="W124" s="587" t="s">
        <v>85</v>
      </c>
      <c r="X124" s="492"/>
      <c r="Y124" s="497">
        <f>((6460000*3%)*12)+(6460000*12)</f>
        <v>79845600</v>
      </c>
      <c r="Z124" s="448">
        <v>0</v>
      </c>
      <c r="AA124" s="448">
        <v>0</v>
      </c>
      <c r="AB124" s="448">
        <f t="shared" si="17"/>
        <v>79845600</v>
      </c>
      <c r="AC124" s="510"/>
      <c r="AD124" s="566"/>
      <c r="AE124" s="566"/>
      <c r="AF124" s="566"/>
      <c r="AG124" s="566"/>
      <c r="AH124" s="566"/>
      <c r="AI124" s="566"/>
      <c r="AJ124" s="566"/>
      <c r="AK124" s="566"/>
      <c r="AL124" s="566"/>
      <c r="AM124" s="566"/>
      <c r="AN124" s="566"/>
      <c r="AO124" s="567"/>
      <c r="AP124" s="566"/>
      <c r="AQ124" s="566"/>
      <c r="AR124" s="566"/>
      <c r="AS124" s="566"/>
      <c r="AT124" s="571"/>
      <c r="AU124" s="572"/>
      <c r="AV124" s="572"/>
      <c r="AW124" s="566"/>
      <c r="AX124" s="566"/>
      <c r="AY124" s="566"/>
      <c r="AZ124" s="566"/>
      <c r="BA124" s="568"/>
      <c r="BB124" s="569"/>
      <c r="BC124" s="565"/>
      <c r="BD124" s="566"/>
      <c r="BE124" s="566"/>
      <c r="BF124" s="566"/>
      <c r="BG124" s="566"/>
      <c r="BH124" s="572"/>
    </row>
    <row r="125" spans="1:63" s="570" customFormat="1" ht="60" customHeight="1">
      <c r="A125" s="887"/>
      <c r="B125" s="887"/>
      <c r="C125" s="887"/>
      <c r="D125" s="887"/>
      <c r="E125" s="888"/>
      <c r="F125" s="874"/>
      <c r="G125" s="675"/>
      <c r="H125" s="599" t="s">
        <v>87</v>
      </c>
      <c r="I125" s="616">
        <v>80111600</v>
      </c>
      <c r="J125" s="616" t="s">
        <v>77</v>
      </c>
      <c r="K125" s="586" t="s">
        <v>591</v>
      </c>
      <c r="L125" s="616">
        <v>20101</v>
      </c>
      <c r="M125" s="616" t="s">
        <v>79</v>
      </c>
      <c r="N125" s="616" t="s">
        <v>80</v>
      </c>
      <c r="O125" s="577" t="s">
        <v>590</v>
      </c>
      <c r="P125" s="616" t="s">
        <v>82</v>
      </c>
      <c r="Q125" s="616" t="s">
        <v>83</v>
      </c>
      <c r="R125" s="498" t="s">
        <v>195</v>
      </c>
      <c r="S125" s="498" t="s">
        <v>195</v>
      </c>
      <c r="T125" s="484">
        <v>11</v>
      </c>
      <c r="U125" s="550">
        <v>1</v>
      </c>
      <c r="V125" s="598" t="s">
        <v>84</v>
      </c>
      <c r="W125" s="598" t="s">
        <v>85</v>
      </c>
      <c r="X125" s="492"/>
      <c r="Y125" s="497">
        <f>(5500000*3%)*11 + (5500000*11)</f>
        <v>62315000</v>
      </c>
      <c r="Z125" s="448">
        <v>0</v>
      </c>
      <c r="AA125" s="448">
        <v>0</v>
      </c>
      <c r="AB125" s="448">
        <f t="shared" si="17"/>
        <v>62315000</v>
      </c>
      <c r="AC125" s="510"/>
      <c r="AD125" s="566"/>
      <c r="AE125" s="566"/>
      <c r="AF125" s="566"/>
      <c r="AG125" s="566"/>
      <c r="AH125" s="566"/>
      <c r="AI125" s="566"/>
      <c r="AJ125" s="566"/>
      <c r="AK125" s="566"/>
      <c r="AL125" s="566"/>
      <c r="AM125" s="566"/>
      <c r="AN125" s="566"/>
      <c r="AO125" s="567"/>
      <c r="AP125" s="566"/>
      <c r="AQ125" s="566"/>
      <c r="AR125" s="566"/>
      <c r="AS125" s="566"/>
      <c r="AT125" s="571"/>
      <c r="AU125" s="572"/>
      <c r="AV125" s="572"/>
      <c r="AW125" s="566"/>
      <c r="AX125" s="566"/>
      <c r="AY125" s="566"/>
      <c r="AZ125" s="566"/>
      <c r="BA125" s="568"/>
      <c r="BB125" s="569"/>
      <c r="BC125" s="565"/>
      <c r="BD125" s="566"/>
      <c r="BE125" s="566"/>
      <c r="BF125" s="566"/>
      <c r="BG125" s="566"/>
      <c r="BH125" s="572"/>
    </row>
    <row r="126" spans="1:63" s="570" customFormat="1" ht="60" customHeight="1">
      <c r="A126" s="887"/>
      <c r="B126" s="887"/>
      <c r="C126" s="887"/>
      <c r="D126" s="887"/>
      <c r="E126" s="888"/>
      <c r="F126" s="874"/>
      <c r="G126" s="676"/>
      <c r="H126" s="575" t="s">
        <v>588</v>
      </c>
      <c r="I126" s="580">
        <v>80111600</v>
      </c>
      <c r="J126" s="580" t="s">
        <v>77</v>
      </c>
      <c r="K126" s="591" t="s">
        <v>591</v>
      </c>
      <c r="L126" s="580">
        <v>20101</v>
      </c>
      <c r="M126" s="580" t="s">
        <v>79</v>
      </c>
      <c r="N126" s="580" t="s">
        <v>80</v>
      </c>
      <c r="O126" s="587" t="s">
        <v>590</v>
      </c>
      <c r="P126" s="580" t="s">
        <v>82</v>
      </c>
      <c r="Q126" s="580" t="s">
        <v>592</v>
      </c>
      <c r="R126" s="499" t="s">
        <v>195</v>
      </c>
      <c r="S126" s="499" t="s">
        <v>195</v>
      </c>
      <c r="T126" s="592">
        <v>11</v>
      </c>
      <c r="U126" s="593">
        <v>1</v>
      </c>
      <c r="V126" s="587" t="s">
        <v>84</v>
      </c>
      <c r="W126" s="587" t="s">
        <v>85</v>
      </c>
      <c r="X126" s="492"/>
      <c r="Y126" s="497">
        <f>7000000*11</f>
        <v>77000000</v>
      </c>
      <c r="Z126" s="448">
        <v>0</v>
      </c>
      <c r="AA126" s="448">
        <v>0</v>
      </c>
      <c r="AB126" s="448">
        <f t="shared" si="17"/>
        <v>77000000</v>
      </c>
      <c r="AC126" s="510"/>
      <c r="AD126" s="566"/>
      <c r="AE126" s="566"/>
      <c r="AF126" s="566"/>
      <c r="AG126" s="566"/>
      <c r="AH126" s="566"/>
      <c r="AI126" s="566"/>
      <c r="AJ126" s="566"/>
      <c r="AK126" s="566"/>
      <c r="AL126" s="566"/>
      <c r="AM126" s="566"/>
      <c r="AN126" s="566"/>
      <c r="AO126" s="567"/>
      <c r="AP126" s="566"/>
      <c r="AQ126" s="566"/>
      <c r="AR126" s="566"/>
      <c r="AS126" s="566"/>
      <c r="AT126" s="571"/>
      <c r="AU126" s="572"/>
      <c r="AV126" s="572"/>
      <c r="AW126" s="566"/>
      <c r="AX126" s="566"/>
      <c r="AY126" s="566"/>
      <c r="AZ126" s="566"/>
      <c r="BA126" s="568"/>
      <c r="BB126" s="569"/>
      <c r="BC126" s="565"/>
      <c r="BD126" s="566"/>
      <c r="BE126" s="566"/>
      <c r="BF126" s="566"/>
      <c r="BG126" s="566"/>
      <c r="BH126" s="572"/>
    </row>
    <row r="127" spans="1:63" s="570" customFormat="1" ht="29.25" customHeight="1">
      <c r="A127" s="887"/>
      <c r="B127" s="887"/>
      <c r="C127" s="887"/>
      <c r="D127" s="887"/>
      <c r="E127" s="888"/>
      <c r="F127" s="874"/>
      <c r="G127" s="673"/>
      <c r="H127" s="868" t="s">
        <v>210</v>
      </c>
      <c r="I127" s="869"/>
      <c r="J127" s="869"/>
      <c r="K127" s="869"/>
      <c r="L127" s="869"/>
      <c r="M127" s="869"/>
      <c r="N127" s="869"/>
      <c r="O127" s="869"/>
      <c r="P127" s="869"/>
      <c r="Q127" s="869"/>
      <c r="R127" s="869"/>
      <c r="S127" s="869"/>
      <c r="T127" s="869"/>
      <c r="U127" s="869"/>
      <c r="V127" s="869"/>
      <c r="W127" s="870"/>
      <c r="X127" s="530"/>
      <c r="Y127" s="531">
        <f>SUM(Y122:Y126)</f>
        <v>377327400</v>
      </c>
      <c r="Z127" s="531">
        <f t="shared" ref="Z127:AB127" si="18">SUM(Z122:Z126)</f>
        <v>0</v>
      </c>
      <c r="AA127" s="531">
        <f t="shared" si="18"/>
        <v>0</v>
      </c>
      <c r="AB127" s="531">
        <f t="shared" si="18"/>
        <v>377327400</v>
      </c>
      <c r="AC127" s="510"/>
      <c r="AD127" s="566"/>
      <c r="AE127" s="566"/>
      <c r="AF127" s="566"/>
      <c r="AG127" s="566"/>
      <c r="AH127" s="566"/>
      <c r="AI127" s="566"/>
      <c r="AJ127" s="566"/>
      <c r="AK127" s="566"/>
      <c r="AL127" s="566"/>
      <c r="AM127" s="566"/>
      <c r="AN127" s="566"/>
      <c r="AO127" s="567"/>
      <c r="AP127" s="566"/>
      <c r="AQ127" s="566"/>
      <c r="AR127" s="566"/>
      <c r="AS127" s="566"/>
      <c r="AT127" s="571"/>
      <c r="AU127" s="572"/>
      <c r="AV127" s="572"/>
      <c r="AW127" s="566"/>
      <c r="AX127" s="566"/>
      <c r="AY127" s="566"/>
      <c r="AZ127" s="566"/>
      <c r="BA127" s="568"/>
      <c r="BB127" s="569"/>
      <c r="BC127" s="565"/>
      <c r="BD127" s="566"/>
      <c r="BE127" s="566"/>
      <c r="BF127" s="566"/>
      <c r="BG127" s="566"/>
      <c r="BH127" s="572"/>
    </row>
    <row r="128" spans="1:63" s="564" customFormat="1" ht="60" customHeight="1">
      <c r="A128" s="886"/>
      <c r="B128" s="886"/>
      <c r="C128" s="886"/>
      <c r="D128" s="886"/>
      <c r="E128" s="888"/>
      <c r="F128" s="874" t="s">
        <v>610</v>
      </c>
      <c r="G128" s="674"/>
      <c r="H128" s="575" t="s">
        <v>589</v>
      </c>
      <c r="I128" s="580">
        <v>81111500</v>
      </c>
      <c r="J128" s="580" t="s">
        <v>77</v>
      </c>
      <c r="K128" s="591" t="s">
        <v>591</v>
      </c>
      <c r="L128" s="580">
        <v>20102</v>
      </c>
      <c r="M128" s="580" t="s">
        <v>104</v>
      </c>
      <c r="N128" s="580" t="s">
        <v>109</v>
      </c>
      <c r="O128" s="580" t="s">
        <v>110</v>
      </c>
      <c r="P128" s="580" t="s">
        <v>111</v>
      </c>
      <c r="Q128" s="580" t="s">
        <v>112</v>
      </c>
      <c r="R128" s="580" t="s">
        <v>50</v>
      </c>
      <c r="S128" s="579" t="s">
        <v>50</v>
      </c>
      <c r="T128" s="579">
        <v>11</v>
      </c>
      <c r="U128" s="594">
        <v>1</v>
      </c>
      <c r="V128" s="580" t="s">
        <v>113</v>
      </c>
      <c r="W128" s="580" t="s">
        <v>114</v>
      </c>
      <c r="X128" s="492"/>
      <c r="Y128" s="497">
        <v>20000000</v>
      </c>
      <c r="Z128" s="448">
        <v>0</v>
      </c>
      <c r="AA128" s="448">
        <v>0</v>
      </c>
      <c r="AB128" s="448">
        <f t="shared" si="17"/>
        <v>20000000</v>
      </c>
      <c r="AC128" s="510"/>
      <c r="AD128" s="558"/>
      <c r="AE128" s="558"/>
      <c r="AF128" s="558"/>
      <c r="AG128" s="558"/>
      <c r="AH128" s="558"/>
      <c r="AI128" s="558"/>
      <c r="AJ128" s="558"/>
      <c r="AK128" s="558"/>
      <c r="AL128" s="558"/>
      <c r="AM128" s="558"/>
      <c r="AN128" s="558"/>
      <c r="AO128" s="559"/>
      <c r="AP128" s="558"/>
      <c r="AQ128" s="558"/>
      <c r="AR128" s="558"/>
      <c r="AS128" s="558"/>
      <c r="AT128" s="560"/>
      <c r="AU128" s="561"/>
      <c r="AV128" s="561"/>
      <c r="AW128" s="558"/>
      <c r="AX128" s="558"/>
      <c r="AY128" s="558"/>
      <c r="AZ128" s="558"/>
      <c r="BA128" s="562"/>
      <c r="BB128" s="563"/>
      <c r="BC128" s="557"/>
      <c r="BD128" s="558"/>
      <c r="BE128" s="558"/>
      <c r="BF128" s="558"/>
      <c r="BG128" s="558"/>
      <c r="BH128" s="561"/>
    </row>
    <row r="129" spans="1:60" s="564" customFormat="1" ht="60" customHeight="1">
      <c r="A129" s="887"/>
      <c r="B129" s="887"/>
      <c r="C129" s="887"/>
      <c r="D129" s="887"/>
      <c r="E129" s="888"/>
      <c r="F129" s="874"/>
      <c r="G129" s="674"/>
      <c r="H129" s="617" t="s">
        <v>593</v>
      </c>
      <c r="I129" s="618"/>
      <c r="J129" s="618" t="s">
        <v>77</v>
      </c>
      <c r="K129" s="619" t="s">
        <v>591</v>
      </c>
      <c r="L129" s="618">
        <v>20102</v>
      </c>
      <c r="M129" s="618" t="s">
        <v>104</v>
      </c>
      <c r="N129" s="618"/>
      <c r="O129" s="618"/>
      <c r="P129" s="618" t="s">
        <v>111</v>
      </c>
      <c r="Q129" s="618" t="s">
        <v>112</v>
      </c>
      <c r="R129" s="618" t="s">
        <v>595</v>
      </c>
      <c r="S129" s="620" t="s">
        <v>52</v>
      </c>
      <c r="T129" s="620">
        <v>4</v>
      </c>
      <c r="U129" s="621">
        <v>1</v>
      </c>
      <c r="V129" s="618" t="s">
        <v>113</v>
      </c>
      <c r="W129" s="618" t="s">
        <v>114</v>
      </c>
      <c r="X129" s="618"/>
      <c r="Y129" s="622">
        <v>84887000</v>
      </c>
      <c r="Z129" s="566">
        <v>0</v>
      </c>
      <c r="AA129" s="700">
        <v>34113000</v>
      </c>
      <c r="AB129" s="566">
        <f t="shared" si="17"/>
        <v>119000000</v>
      </c>
      <c r="AC129" s="623"/>
      <c r="AD129" s="558"/>
      <c r="AE129" s="558"/>
      <c r="AF129" s="558"/>
      <c r="AG129" s="558"/>
      <c r="AH129" s="558"/>
      <c r="AI129" s="558"/>
      <c r="AJ129" s="558"/>
      <c r="AK129" s="558"/>
      <c r="AL129" s="558"/>
      <c r="AM129" s="558"/>
      <c r="AN129" s="558"/>
      <c r="AO129" s="559"/>
      <c r="AP129" s="558"/>
      <c r="AQ129" s="558"/>
      <c r="AR129" s="558"/>
      <c r="AS129" s="558"/>
      <c r="AT129" s="573"/>
      <c r="AU129" s="574"/>
      <c r="AV129" s="574"/>
      <c r="AW129" s="558"/>
      <c r="AX129" s="558"/>
      <c r="AY129" s="558"/>
      <c r="AZ129" s="558"/>
      <c r="BA129" s="562"/>
      <c r="BB129" s="563"/>
      <c r="BC129" s="557"/>
      <c r="BD129" s="558"/>
      <c r="BE129" s="558"/>
      <c r="BF129" s="558"/>
      <c r="BG129" s="558"/>
      <c r="BH129" s="574"/>
    </row>
    <row r="130" spans="1:60" s="564" customFormat="1" ht="60" customHeight="1">
      <c r="A130" s="887"/>
      <c r="B130" s="887"/>
      <c r="C130" s="887"/>
      <c r="D130" s="887"/>
      <c r="E130" s="888"/>
      <c r="F130" s="874"/>
      <c r="G130" s="674"/>
      <c r="H130" s="575" t="s">
        <v>594</v>
      </c>
      <c r="I130" s="587">
        <v>81112500</v>
      </c>
      <c r="J130" s="580" t="s">
        <v>77</v>
      </c>
      <c r="K130" s="591" t="s">
        <v>591</v>
      </c>
      <c r="L130" s="580">
        <v>20102</v>
      </c>
      <c r="M130" s="580" t="s">
        <v>104</v>
      </c>
      <c r="N130" s="595" t="s">
        <v>362</v>
      </c>
      <c r="O130" s="596" t="s">
        <v>363</v>
      </c>
      <c r="P130" s="596" t="s">
        <v>82</v>
      </c>
      <c r="Q130" s="580" t="s">
        <v>112</v>
      </c>
      <c r="R130" s="580" t="s">
        <v>595</v>
      </c>
      <c r="S130" s="579" t="s">
        <v>52</v>
      </c>
      <c r="T130" s="579">
        <v>1</v>
      </c>
      <c r="U130" s="594">
        <v>1</v>
      </c>
      <c r="V130" s="580" t="s">
        <v>113</v>
      </c>
      <c r="W130" s="580" t="s">
        <v>114</v>
      </c>
      <c r="X130" s="492"/>
      <c r="Y130" s="497">
        <v>400000</v>
      </c>
      <c r="Z130" s="448">
        <v>0</v>
      </c>
      <c r="AA130" s="448">
        <v>0</v>
      </c>
      <c r="AB130" s="448">
        <f t="shared" si="17"/>
        <v>400000</v>
      </c>
      <c r="AC130" s="510"/>
      <c r="AD130" s="558">
        <f>Y133-Y132</f>
        <v>0</v>
      </c>
      <c r="AE130" s="558"/>
      <c r="AF130" s="558"/>
      <c r="AG130" s="558"/>
      <c r="AH130" s="558"/>
      <c r="AI130" s="558"/>
      <c r="AJ130" s="558"/>
      <c r="AK130" s="558"/>
      <c r="AL130" s="558"/>
      <c r="AM130" s="558"/>
      <c r="AN130" s="558"/>
      <c r="AO130" s="559"/>
      <c r="AP130" s="558"/>
      <c r="AQ130" s="558"/>
      <c r="AR130" s="558"/>
      <c r="AS130" s="558"/>
      <c r="AT130" s="573"/>
      <c r="AU130" s="574"/>
      <c r="AV130" s="574"/>
      <c r="AW130" s="558"/>
      <c r="AX130" s="558"/>
      <c r="AY130" s="558"/>
      <c r="AZ130" s="558"/>
      <c r="BA130" s="562"/>
      <c r="BB130" s="563"/>
      <c r="BC130" s="557"/>
      <c r="BD130" s="558"/>
      <c r="BE130" s="558"/>
      <c r="BF130" s="558"/>
      <c r="BG130" s="558"/>
      <c r="BH130" s="574"/>
    </row>
    <row r="131" spans="1:60" s="564" customFormat="1" ht="27.75" customHeight="1">
      <c r="A131" s="887"/>
      <c r="B131" s="887"/>
      <c r="C131" s="887"/>
      <c r="D131" s="887"/>
      <c r="E131" s="888"/>
      <c r="F131" s="874"/>
      <c r="G131" s="673"/>
      <c r="H131" s="868" t="s">
        <v>210</v>
      </c>
      <c r="I131" s="869"/>
      <c r="J131" s="869"/>
      <c r="K131" s="869"/>
      <c r="L131" s="869"/>
      <c r="M131" s="869"/>
      <c r="N131" s="869"/>
      <c r="O131" s="869"/>
      <c r="P131" s="869"/>
      <c r="Q131" s="869"/>
      <c r="R131" s="869"/>
      <c r="S131" s="869"/>
      <c r="T131" s="869"/>
      <c r="U131" s="869"/>
      <c r="V131" s="869"/>
      <c r="W131" s="870"/>
      <c r="X131" s="530"/>
      <c r="Y131" s="531">
        <f>SUM(Y128:Y130)</f>
        <v>105287000</v>
      </c>
      <c r="Z131" s="531">
        <f>SUM(Z128:Z130)</f>
        <v>0</v>
      </c>
      <c r="AA131" s="531">
        <f>SUM(AA128:AA130)</f>
        <v>34113000</v>
      </c>
      <c r="AB131" s="531">
        <f>SUM(AB128:AB130)</f>
        <v>139400000</v>
      </c>
      <c r="AC131" s="654"/>
      <c r="AD131" s="558">
        <f>AB133-AB132</f>
        <v>0</v>
      </c>
      <c r="AE131" s="558"/>
      <c r="AF131" s="558"/>
      <c r="AG131" s="558"/>
      <c r="AH131" s="558"/>
      <c r="AI131" s="558"/>
      <c r="AJ131" s="558"/>
      <c r="AK131" s="558"/>
      <c r="AL131" s="558"/>
      <c r="AM131" s="558"/>
      <c r="AN131" s="558"/>
      <c r="AO131" s="559"/>
      <c r="AP131" s="558"/>
      <c r="AQ131" s="558"/>
      <c r="AR131" s="558"/>
      <c r="AS131" s="558"/>
      <c r="AT131" s="573"/>
      <c r="AU131" s="574"/>
      <c r="AV131" s="574"/>
      <c r="AW131" s="558"/>
      <c r="AX131" s="558"/>
      <c r="AY131" s="558"/>
      <c r="AZ131" s="558"/>
      <c r="BA131" s="562"/>
      <c r="BB131" s="563"/>
      <c r="BC131" s="557"/>
      <c r="BD131" s="558"/>
      <c r="BE131" s="558"/>
      <c r="BF131" s="558"/>
      <c r="BG131" s="558"/>
      <c r="BH131" s="574"/>
    </row>
    <row r="132" spans="1:60" ht="18" customHeight="1">
      <c r="A132" s="887"/>
      <c r="B132" s="886"/>
      <c r="C132" s="889"/>
      <c r="D132" s="890" t="s">
        <v>584</v>
      </c>
      <c r="E132" s="891"/>
      <c r="F132" s="944"/>
      <c r="G132" s="891"/>
      <c r="H132" s="891"/>
      <c r="I132" s="891"/>
      <c r="J132" s="891"/>
      <c r="K132" s="891"/>
      <c r="L132" s="891"/>
      <c r="M132" s="891"/>
      <c r="N132" s="891"/>
      <c r="O132" s="891"/>
      <c r="P132" s="891"/>
      <c r="Q132" s="891"/>
      <c r="R132" s="891"/>
      <c r="S132" s="891"/>
      <c r="T132" s="891"/>
      <c r="U132" s="891"/>
      <c r="V132" s="891"/>
      <c r="W132" s="893"/>
      <c r="X132" s="461"/>
      <c r="Y132" s="460">
        <f>Y110+Y117+Y121+Y127+Y131</f>
        <v>1170363141.8</v>
      </c>
      <c r="Z132" s="460">
        <f t="shared" ref="Z132:AB132" si="19">Z110+Z117+Z121+Z127+Z131</f>
        <v>0</v>
      </c>
      <c r="AA132" s="460">
        <f t="shared" si="19"/>
        <v>34113000</v>
      </c>
      <c r="AB132" s="460">
        <f t="shared" si="19"/>
        <v>1204476141.8</v>
      </c>
      <c r="AC132" s="698">
        <f>SUM(AB132/AB134)</f>
        <v>1</v>
      </c>
      <c r="AD132" s="405" t="e">
        <f>#REF!</f>
        <v>#REF!</v>
      </c>
      <c r="AE132" s="405" t="e">
        <f>#REF!</f>
        <v>#REF!</v>
      </c>
      <c r="AF132" s="405" t="e">
        <f>#REF!</f>
        <v>#REF!</v>
      </c>
      <c r="AG132" s="405" t="e">
        <f>#REF!</f>
        <v>#REF!</v>
      </c>
      <c r="AH132" s="405" t="e">
        <f>#REF!</f>
        <v>#REF!</v>
      </c>
      <c r="AI132" s="405" t="e">
        <f>#REF!</f>
        <v>#REF!</v>
      </c>
      <c r="AJ132" s="405" t="e">
        <f>#REF!</f>
        <v>#REF!</v>
      </c>
      <c r="AK132" s="405" t="e">
        <f>#REF!</f>
        <v>#REF!</v>
      </c>
      <c r="AL132" s="405" t="e">
        <f>#REF!</f>
        <v>#REF!</v>
      </c>
      <c r="AM132" s="405" t="e">
        <f>#REF!</f>
        <v>#REF!</v>
      </c>
      <c r="AN132" s="405" t="e">
        <f>#REF!</f>
        <v>#REF!</v>
      </c>
      <c r="AO132" s="405"/>
      <c r="AP132" s="405"/>
      <c r="AQ132" s="405"/>
      <c r="AR132" s="405"/>
      <c r="AS132" s="405"/>
      <c r="AT132" s="404"/>
      <c r="AU132" s="208"/>
      <c r="AV132" s="208"/>
      <c r="AW132" s="450"/>
      <c r="AX132" s="206"/>
      <c r="AY132" s="206"/>
      <c r="AZ132" s="206"/>
      <c r="BA132" s="206"/>
      <c r="BB132" s="206"/>
      <c r="BC132" s="207"/>
      <c r="BD132" s="206"/>
      <c r="BE132" s="206"/>
      <c r="BF132" s="206"/>
      <c r="BG132" s="206"/>
      <c r="BH132" s="208"/>
    </row>
    <row r="133" spans="1:60" ht="18" customHeight="1">
      <c r="A133" s="900" t="s">
        <v>542</v>
      </c>
      <c r="B133" s="901"/>
      <c r="C133" s="901"/>
      <c r="D133" s="901"/>
      <c r="E133" s="901"/>
      <c r="F133" s="901"/>
      <c r="G133" s="901"/>
      <c r="H133" s="901"/>
      <c r="I133" s="901"/>
      <c r="J133" s="901"/>
      <c r="K133" s="901"/>
      <c r="L133" s="901"/>
      <c r="M133" s="901"/>
      <c r="N133" s="901"/>
      <c r="O133" s="901"/>
      <c r="P133" s="901"/>
      <c r="Q133" s="901"/>
      <c r="R133" s="901"/>
      <c r="S133" s="901"/>
      <c r="T133" s="901"/>
      <c r="U133" s="901"/>
      <c r="V133" s="901"/>
      <c r="W133" s="902"/>
      <c r="X133" s="406"/>
      <c r="Y133" s="407">
        <f>Y39+Y53+Y64+Y75+Y90+Y106+Y132</f>
        <v>1170363141.8</v>
      </c>
      <c r="Z133" s="407">
        <f>Z39+Z53+Z64+Z75+Z90+Z106+Z132</f>
        <v>0</v>
      </c>
      <c r="AA133" s="407">
        <f>AA39+AA53+AA64+AA75+AA90+AA106+AA132</f>
        <v>34113000</v>
      </c>
      <c r="AB133" s="407">
        <f>AB39+AB53+AB64+AB75+AB90+AB106+AB132</f>
        <v>1204476141.8</v>
      </c>
      <c r="AC133" s="407"/>
      <c r="AD133" s="407"/>
      <c r="AE133" s="407"/>
      <c r="AF133" s="407"/>
      <c r="AG133" s="407"/>
      <c r="AH133" s="407"/>
      <c r="AI133" s="407"/>
      <c r="AJ133" s="407"/>
      <c r="AK133" s="407"/>
      <c r="AL133" s="407"/>
      <c r="AM133" s="407"/>
      <c r="AN133" s="407"/>
      <c r="AO133" s="407"/>
      <c r="AP133" s="407"/>
      <c r="AQ133" s="407"/>
      <c r="AR133" s="407"/>
      <c r="AS133" s="407"/>
      <c r="AT133" s="208"/>
      <c r="AU133" s="208"/>
      <c r="AV133" s="208"/>
      <c r="AW133" s="408"/>
      <c r="AX133" s="206"/>
      <c r="AY133" s="206"/>
      <c r="AZ133" s="206"/>
      <c r="BA133" s="206"/>
      <c r="BB133" s="206"/>
      <c r="BC133" s="207"/>
      <c r="BD133" s="206"/>
      <c r="BE133" s="206"/>
      <c r="BF133" s="206"/>
      <c r="BG133" s="206"/>
      <c r="BH133" s="208"/>
    </row>
    <row r="134" spans="1:60" ht="18" customHeight="1">
      <c r="A134" s="852" t="s">
        <v>543</v>
      </c>
      <c r="B134" s="901"/>
      <c r="C134" s="901"/>
      <c r="D134" s="901"/>
      <c r="E134" s="901"/>
      <c r="F134" s="901"/>
      <c r="G134" s="901"/>
      <c r="H134" s="901"/>
      <c r="I134" s="901"/>
      <c r="J134" s="901"/>
      <c r="K134" s="901"/>
      <c r="L134" s="901"/>
      <c r="M134" s="901"/>
      <c r="N134" s="901"/>
      <c r="O134" s="901"/>
      <c r="P134" s="901"/>
      <c r="Q134" s="901"/>
      <c r="R134" s="901"/>
      <c r="S134" s="901"/>
      <c r="T134" s="901"/>
      <c r="U134" s="901"/>
      <c r="V134" s="901"/>
      <c r="W134" s="902"/>
      <c r="X134" s="364"/>
      <c r="Y134" s="409">
        <f>Y133</f>
        <v>1170363141.8</v>
      </c>
      <c r="Z134" s="409">
        <f>Z133</f>
        <v>0</v>
      </c>
      <c r="AA134" s="409">
        <f>AA133</f>
        <v>34113000</v>
      </c>
      <c r="AB134" s="409">
        <f>AB133</f>
        <v>1204476141.8</v>
      </c>
      <c r="AC134" s="409"/>
      <c r="AD134" s="409"/>
      <c r="AE134" s="409"/>
      <c r="AF134" s="409"/>
      <c r="AG134" s="409"/>
      <c r="AH134" s="409"/>
      <c r="AI134" s="409"/>
      <c r="AJ134" s="409"/>
      <c r="AK134" s="409"/>
      <c r="AL134" s="409"/>
      <c r="AM134" s="409"/>
      <c r="AN134" s="409"/>
      <c r="AO134" s="409"/>
      <c r="AP134" s="409"/>
      <c r="AQ134" s="409"/>
      <c r="AR134" s="409"/>
      <c r="AS134" s="409"/>
      <c r="AT134" s="404"/>
      <c r="AU134" s="208"/>
      <c r="AV134" s="208"/>
      <c r="AW134" s="208"/>
      <c r="AX134" s="208"/>
      <c r="AY134" s="208"/>
      <c r="AZ134" s="208"/>
      <c r="BA134" s="208"/>
      <c r="BB134" s="208"/>
      <c r="BC134" s="386"/>
      <c r="BD134" s="208"/>
      <c r="BE134" s="208"/>
      <c r="BF134" s="208"/>
      <c r="BG134" s="208"/>
      <c r="BH134" s="208"/>
    </row>
    <row r="135" spans="1:60" ht="80.25" customHeight="1">
      <c r="A135" s="367"/>
      <c r="B135" s="906" t="s">
        <v>214</v>
      </c>
      <c r="C135" s="849"/>
      <c r="D135" s="849"/>
      <c r="E135" s="849"/>
      <c r="F135" s="854"/>
      <c r="G135" s="410"/>
      <c r="H135" s="906" t="s">
        <v>544</v>
      </c>
      <c r="I135" s="849"/>
      <c r="J135" s="849"/>
      <c r="K135" s="849"/>
      <c r="L135" s="854"/>
      <c r="M135" s="853" t="s">
        <v>215</v>
      </c>
      <c r="N135" s="849"/>
      <c r="O135" s="849"/>
      <c r="P135" s="854"/>
      <c r="Q135" s="370"/>
      <c r="R135" s="457"/>
      <c r="S135" s="853" t="s">
        <v>545</v>
      </c>
      <c r="T135" s="849"/>
      <c r="U135" s="849"/>
      <c r="V135" s="411"/>
      <c r="W135" s="855" t="s">
        <v>217</v>
      </c>
      <c r="X135" s="798"/>
      <c r="Y135" s="798"/>
      <c r="Z135" s="798"/>
      <c r="AA135" s="799"/>
      <c r="AB135" s="371"/>
      <c r="AC135" s="372"/>
      <c r="AD135" s="368"/>
      <c r="AE135" s="368"/>
      <c r="AF135" s="368"/>
      <c r="AG135" s="368"/>
      <c r="AH135" s="368"/>
      <c r="AI135" s="368"/>
      <c r="AJ135" s="368"/>
      <c r="AK135" s="368"/>
      <c r="AL135" s="368"/>
      <c r="AM135" s="368"/>
      <c r="AN135" s="368"/>
      <c r="AO135" s="368"/>
      <c r="AP135" s="368"/>
      <c r="AQ135" s="368"/>
      <c r="AR135" s="368"/>
      <c r="AS135" s="368"/>
      <c r="AT135" s="368"/>
      <c r="AU135" s="373" t="e">
        <f>SUM(#REF!)</f>
        <v>#REF!</v>
      </c>
      <c r="AV135" s="374"/>
      <c r="AW135" s="375" t="e">
        <f t="shared" ref="AW135:AX135" si="20">SUM(#REF!)</f>
        <v>#REF!</v>
      </c>
      <c r="AX135" s="375" t="e">
        <f t="shared" si="20"/>
        <v>#REF!</v>
      </c>
      <c r="AY135" s="368"/>
      <c r="AZ135" s="375"/>
      <c r="BA135" s="375"/>
      <c r="BB135" s="375"/>
      <c r="BC135" s="412"/>
      <c r="BD135" s="413"/>
      <c r="BE135" s="413"/>
      <c r="BF135" s="413"/>
      <c r="BG135" s="413"/>
      <c r="BH135" s="375"/>
    </row>
    <row r="136" spans="1:60" ht="27" customHeight="1">
      <c r="A136" s="368"/>
      <c r="B136" s="808" t="s">
        <v>218</v>
      </c>
      <c r="C136" s="798"/>
      <c r="D136" s="799"/>
      <c r="E136" s="380"/>
      <c r="F136" s="368"/>
      <c r="G136" s="368"/>
      <c r="H136" s="656" t="s">
        <v>568</v>
      </c>
      <c r="I136" s="153"/>
      <c r="J136" s="153"/>
      <c r="K136" s="153"/>
      <c r="L136" s="903" t="s">
        <v>219</v>
      </c>
      <c r="M136" s="820"/>
      <c r="N136" s="820"/>
      <c r="O136" s="820"/>
      <c r="P136" s="820"/>
      <c r="Q136" s="820"/>
      <c r="R136" s="458"/>
      <c r="S136" s="904" t="s">
        <v>77</v>
      </c>
      <c r="T136" s="905"/>
      <c r="U136" s="905"/>
      <c r="V136" s="905"/>
      <c r="W136" s="809" t="s">
        <v>192</v>
      </c>
      <c r="X136" s="798"/>
      <c r="Y136" s="798"/>
      <c r="Z136" s="798"/>
      <c r="AA136" s="799"/>
      <c r="AB136" s="371"/>
      <c r="AC136" s="371"/>
      <c r="AD136" s="368"/>
      <c r="AE136" s="368"/>
      <c r="AF136" s="368"/>
      <c r="AG136" s="368"/>
      <c r="AH136" s="368"/>
      <c r="AI136" s="368"/>
      <c r="AJ136" s="368"/>
      <c r="AK136" s="368"/>
      <c r="AL136" s="368"/>
      <c r="AM136" s="368"/>
      <c r="AN136" s="368"/>
      <c r="AO136" s="368"/>
      <c r="AP136" s="368"/>
      <c r="AQ136" s="368"/>
      <c r="AR136" s="368"/>
      <c r="AS136" s="368"/>
      <c r="AT136" s="368"/>
      <c r="AU136" s="381">
        <v>14724181</v>
      </c>
      <c r="AV136" s="382"/>
      <c r="AW136" s="368"/>
      <c r="AX136" s="368"/>
      <c r="AY136" s="368"/>
      <c r="AZ136" s="368"/>
      <c r="BA136" s="414"/>
      <c r="BB136" s="368"/>
      <c r="BC136" s="415"/>
      <c r="BD136" s="416"/>
      <c r="BE136" s="416"/>
      <c r="BF136" s="416"/>
      <c r="BG136" s="416"/>
      <c r="BH136" s="368"/>
    </row>
    <row r="137" spans="1:60" ht="12.75" customHeight="1">
      <c r="A137" s="208"/>
      <c r="B137" s="208"/>
      <c r="C137" s="208"/>
      <c r="D137" s="208"/>
      <c r="E137" s="417"/>
      <c r="F137" s="417"/>
      <c r="G137" s="418"/>
      <c r="H137" s="666"/>
      <c r="I137" s="417"/>
      <c r="J137" s="417"/>
      <c r="K137" s="417"/>
      <c r="L137" s="417"/>
      <c r="M137" s="417"/>
      <c r="N137" s="417"/>
      <c r="O137" s="417"/>
      <c r="P137" s="417"/>
      <c r="Q137" s="417"/>
      <c r="R137" s="417"/>
      <c r="S137" s="417"/>
      <c r="T137" s="417"/>
      <c r="U137" s="417"/>
      <c r="V137" s="417"/>
      <c r="W137" s="417"/>
      <c r="X137" s="417"/>
      <c r="Y137" s="419"/>
      <c r="Z137" s="419"/>
      <c r="AA137" s="404"/>
      <c r="AB137" s="404"/>
      <c r="AC137" s="208"/>
      <c r="AD137" s="208"/>
      <c r="AE137" s="208"/>
      <c r="AF137" s="393"/>
      <c r="AG137" s="208"/>
      <c r="AH137" s="208"/>
      <c r="AI137" s="208"/>
      <c r="AJ137" s="208"/>
      <c r="AK137" s="208"/>
      <c r="AL137" s="208"/>
      <c r="AM137" s="208"/>
      <c r="AN137" s="208"/>
      <c r="AO137" s="208"/>
      <c r="AP137" s="208"/>
      <c r="AQ137" s="208"/>
      <c r="AR137" s="208"/>
      <c r="AS137" s="208"/>
      <c r="AT137" s="208"/>
      <c r="AU137" s="208"/>
      <c r="AV137" s="208"/>
      <c r="AW137" s="208"/>
      <c r="AX137" s="208"/>
      <c r="AY137" s="208"/>
      <c r="AZ137" s="208"/>
      <c r="BA137" s="208"/>
      <c r="BB137" s="208"/>
      <c r="BC137" s="386"/>
      <c r="BD137" s="208"/>
      <c r="BE137" s="208"/>
      <c r="BF137" s="208"/>
      <c r="BG137" s="208"/>
      <c r="BH137" s="208"/>
    </row>
    <row r="138" spans="1:60" ht="12.75" customHeight="1">
      <c r="A138" s="208"/>
      <c r="B138" s="208"/>
      <c r="C138" s="208"/>
      <c r="D138" s="208"/>
      <c r="E138" s="208"/>
      <c r="F138" s="208"/>
      <c r="G138" s="143"/>
      <c r="H138" s="667"/>
      <c r="I138" s="208"/>
      <c r="J138" s="208"/>
      <c r="K138" s="208"/>
      <c r="L138" s="208"/>
      <c r="M138" s="208"/>
      <c r="N138" s="387"/>
      <c r="O138" s="208"/>
      <c r="P138" s="208"/>
      <c r="Q138" s="208"/>
      <c r="R138" s="387"/>
      <c r="S138" s="387"/>
      <c r="T138" s="387"/>
      <c r="U138" s="387"/>
      <c r="V138" s="208"/>
      <c r="W138" s="208"/>
      <c r="X138" s="208"/>
      <c r="Y138" s="420"/>
      <c r="Z138" s="899"/>
      <c r="AA138" s="799"/>
      <c r="AB138" s="208"/>
      <c r="AC138" s="393"/>
      <c r="AD138" s="404"/>
      <c r="AE138" s="208"/>
      <c r="AF138" s="393"/>
      <c r="AG138" s="208"/>
      <c r="AH138" s="208"/>
      <c r="AI138" s="208"/>
      <c r="AJ138" s="208"/>
      <c r="AK138" s="208"/>
      <c r="AL138" s="208"/>
      <c r="AM138" s="208"/>
      <c r="AN138" s="208"/>
      <c r="AO138" s="208"/>
      <c r="AP138" s="208"/>
      <c r="AQ138" s="208"/>
      <c r="AR138" s="208"/>
      <c r="AS138" s="208"/>
      <c r="AT138" s="208"/>
      <c r="AU138" s="208"/>
      <c r="AV138" s="208"/>
      <c r="AW138" s="208"/>
      <c r="AX138" s="208"/>
      <c r="AY138" s="208"/>
      <c r="AZ138" s="208"/>
      <c r="BA138" s="208"/>
      <c r="BB138" s="208"/>
      <c r="BC138" s="386"/>
      <c r="BD138" s="208"/>
      <c r="BE138" s="208"/>
      <c r="BF138" s="208"/>
      <c r="BG138" s="208"/>
      <c r="BH138" s="208"/>
    </row>
    <row r="139" spans="1:60" ht="12.75" customHeight="1">
      <c r="A139" s="208"/>
      <c r="B139" s="208"/>
      <c r="C139" s="208"/>
      <c r="D139" s="208"/>
      <c r="E139" s="208"/>
      <c r="F139" s="208"/>
      <c r="G139" s="143"/>
      <c r="H139" s="667"/>
      <c r="I139" s="208"/>
      <c r="J139" s="208"/>
      <c r="K139" s="208"/>
      <c r="L139" s="208"/>
      <c r="M139" s="208"/>
      <c r="N139" s="387"/>
      <c r="O139" s="208"/>
      <c r="P139" s="208"/>
      <c r="Q139" s="208"/>
      <c r="R139" s="387"/>
      <c r="S139" s="387"/>
      <c r="T139" s="387"/>
      <c r="U139" s="387"/>
      <c r="V139" s="208"/>
      <c r="W139" s="208"/>
      <c r="X139" s="208"/>
      <c r="Y139" s="421"/>
      <c r="Z139" s="421"/>
      <c r="AA139" s="421"/>
      <c r="AB139" s="208"/>
      <c r="AC139" s="208"/>
      <c r="AD139" s="208"/>
      <c r="AE139" s="208"/>
      <c r="AF139" s="208"/>
      <c r="AG139" s="208"/>
      <c r="AH139" s="208"/>
      <c r="AI139" s="208"/>
      <c r="AJ139" s="208"/>
      <c r="AK139" s="208"/>
      <c r="AL139" s="208"/>
      <c r="AM139" s="208"/>
      <c r="AN139" s="208"/>
      <c r="AO139" s="208"/>
      <c r="AP139" s="208"/>
      <c r="AQ139" s="208"/>
      <c r="AR139" s="208"/>
      <c r="AS139" s="208"/>
      <c r="AT139" s="208"/>
      <c r="AU139" s="208"/>
      <c r="AV139" s="208"/>
      <c r="AW139" s="208"/>
      <c r="AX139" s="208"/>
      <c r="AY139" s="208"/>
      <c r="AZ139" s="208"/>
      <c r="BA139" s="208"/>
      <c r="BB139" s="208"/>
      <c r="BC139" s="386"/>
      <c r="BD139" s="208"/>
      <c r="BE139" s="208"/>
      <c r="BF139" s="208"/>
      <c r="BG139" s="208"/>
      <c r="BH139" s="208"/>
    </row>
    <row r="140" spans="1:60" ht="12.75" customHeight="1">
      <c r="A140" s="208"/>
      <c r="B140" s="208"/>
      <c r="C140" s="208"/>
      <c r="D140" s="208"/>
      <c r="E140" s="208"/>
      <c r="F140" s="208"/>
      <c r="G140" s="143"/>
      <c r="H140" s="667"/>
      <c r="I140" s="208"/>
      <c r="J140" s="208"/>
      <c r="K140" s="208"/>
      <c r="L140" s="208"/>
      <c r="M140" s="208"/>
      <c r="N140" s="387"/>
      <c r="O140" s="208"/>
      <c r="P140" s="208"/>
      <c r="Q140" s="208"/>
      <c r="R140" s="387"/>
      <c r="S140" s="387"/>
      <c r="T140" s="387"/>
      <c r="U140" s="387"/>
      <c r="V140" s="208"/>
      <c r="W140" s="208"/>
      <c r="X140" s="208"/>
      <c r="Y140" s="421"/>
      <c r="Z140" s="421"/>
      <c r="AA140" s="421"/>
      <c r="AB140" s="404"/>
      <c r="AC140" s="208"/>
      <c r="AD140" s="208"/>
      <c r="AE140" s="208"/>
      <c r="AF140" s="208"/>
      <c r="AG140" s="208"/>
      <c r="AH140" s="208"/>
      <c r="AI140" s="208"/>
      <c r="AJ140" s="208"/>
      <c r="AK140" s="208"/>
      <c r="AL140" s="208"/>
      <c r="AM140" s="208"/>
      <c r="AN140" s="208"/>
      <c r="AO140" s="208"/>
      <c r="AP140" s="208"/>
      <c r="AQ140" s="208"/>
      <c r="AR140" s="208"/>
      <c r="AS140" s="208"/>
      <c r="AT140" s="208"/>
      <c r="AU140" s="208"/>
      <c r="AV140" s="208"/>
      <c r="AW140" s="208"/>
      <c r="AX140" s="208"/>
      <c r="AY140" s="208"/>
      <c r="AZ140" s="208"/>
      <c r="BA140" s="208"/>
      <c r="BB140" s="208"/>
      <c r="BC140" s="386"/>
      <c r="BD140" s="208"/>
      <c r="BE140" s="208"/>
      <c r="BF140" s="208"/>
      <c r="BG140" s="208"/>
      <c r="BH140" s="208"/>
    </row>
    <row r="141" spans="1:60" ht="12.75" customHeight="1">
      <c r="A141" s="208"/>
      <c r="B141" s="208"/>
      <c r="C141" s="208"/>
      <c r="D141" s="208"/>
      <c r="E141" s="208"/>
      <c r="F141" s="208"/>
      <c r="G141" s="143"/>
      <c r="H141" s="667"/>
      <c r="I141" s="208"/>
      <c r="J141" s="208"/>
      <c r="K141" s="208"/>
      <c r="L141" s="208"/>
      <c r="M141" s="208"/>
      <c r="N141" s="387"/>
      <c r="O141" s="208"/>
      <c r="P141" s="208"/>
      <c r="Q141" s="208"/>
      <c r="R141" s="387"/>
      <c r="S141" s="387"/>
      <c r="T141" s="387"/>
      <c r="U141" s="387"/>
      <c r="V141" s="208"/>
      <c r="W141" s="208"/>
      <c r="X141" s="208"/>
      <c r="Y141" s="421"/>
      <c r="Z141" s="421"/>
      <c r="AA141" s="421"/>
      <c r="AB141" s="404"/>
      <c r="AC141" s="208"/>
      <c r="AD141" s="208"/>
      <c r="AE141" s="208"/>
      <c r="AF141" s="208"/>
      <c r="AG141" s="208"/>
      <c r="AH141" s="208"/>
      <c r="AI141" s="208"/>
      <c r="AJ141" s="208"/>
      <c r="AK141" s="208"/>
      <c r="AL141" s="208"/>
      <c r="AM141" s="208"/>
      <c r="AN141" s="208"/>
      <c r="AO141" s="208"/>
      <c r="AP141" s="208"/>
      <c r="AQ141" s="208"/>
      <c r="AR141" s="208"/>
      <c r="AS141" s="208"/>
      <c r="AT141" s="208"/>
      <c r="AU141" s="208"/>
      <c r="AV141" s="208"/>
      <c r="AW141" s="208"/>
      <c r="AX141" s="208"/>
      <c r="AY141" s="208"/>
      <c r="AZ141" s="208"/>
      <c r="BA141" s="208"/>
      <c r="BB141" s="208"/>
      <c r="BC141" s="386"/>
      <c r="BD141" s="208"/>
      <c r="BE141" s="208"/>
      <c r="BF141" s="208"/>
      <c r="BG141" s="208"/>
      <c r="BH141" s="208"/>
    </row>
    <row r="142" spans="1:60" ht="12.75" customHeight="1">
      <c r="A142" s="208"/>
      <c r="B142" s="208"/>
      <c r="C142" s="208"/>
      <c r="D142" s="208"/>
      <c r="E142" s="208"/>
      <c r="F142" s="208"/>
      <c r="G142" s="143"/>
      <c r="H142" s="667"/>
      <c r="I142" s="208"/>
      <c r="J142" s="208"/>
      <c r="K142" s="208"/>
      <c r="L142" s="208"/>
      <c r="M142" s="208"/>
      <c r="N142" s="387"/>
      <c r="O142" s="208"/>
      <c r="P142" s="208"/>
      <c r="Q142" s="208"/>
      <c r="R142" s="387"/>
      <c r="S142" s="387"/>
      <c r="T142" s="387"/>
      <c r="U142" s="387"/>
      <c r="V142" s="208"/>
      <c r="W142" s="208"/>
      <c r="X142" s="208"/>
      <c r="Y142" s="421"/>
      <c r="Z142" s="421"/>
      <c r="AA142" s="421"/>
      <c r="AB142" s="404"/>
      <c r="AC142" s="208"/>
      <c r="AD142" s="208"/>
      <c r="AE142" s="208"/>
      <c r="AF142" s="208"/>
      <c r="AG142" s="208"/>
      <c r="AH142" s="208"/>
      <c r="AI142" s="208"/>
      <c r="AJ142" s="208"/>
      <c r="AK142" s="208"/>
      <c r="AL142" s="208"/>
      <c r="AM142" s="208"/>
      <c r="AN142" s="208"/>
      <c r="AO142" s="208"/>
      <c r="AP142" s="208"/>
      <c r="AQ142" s="208"/>
      <c r="AR142" s="208"/>
      <c r="AS142" s="208"/>
      <c r="AT142" s="208"/>
      <c r="AU142" s="208"/>
      <c r="AV142" s="208"/>
      <c r="AW142" s="208"/>
      <c r="AX142" s="208"/>
      <c r="AY142" s="208"/>
      <c r="AZ142" s="208"/>
      <c r="BA142" s="208"/>
      <c r="BB142" s="208"/>
      <c r="BC142" s="386"/>
      <c r="BD142" s="208"/>
      <c r="BE142" s="208"/>
      <c r="BF142" s="208"/>
      <c r="BG142" s="208"/>
      <c r="BH142" s="208"/>
    </row>
    <row r="143" spans="1:60" ht="12.75" customHeight="1">
      <c r="A143" s="208"/>
      <c r="B143" s="208"/>
      <c r="C143" s="208"/>
      <c r="D143" s="208"/>
      <c r="E143" s="208"/>
      <c r="F143" s="208"/>
      <c r="G143" s="143"/>
      <c r="H143" s="667"/>
      <c r="I143" s="208"/>
      <c r="J143" s="208"/>
      <c r="K143" s="208"/>
      <c r="L143" s="208"/>
      <c r="M143" s="208"/>
      <c r="N143" s="387"/>
      <c r="O143" s="208"/>
      <c r="P143" s="208"/>
      <c r="Q143" s="208"/>
      <c r="R143" s="387"/>
      <c r="S143" s="387"/>
      <c r="T143" s="387"/>
      <c r="U143" s="387"/>
      <c r="V143" s="208"/>
      <c r="W143" s="208"/>
      <c r="X143" s="208"/>
      <c r="Y143" s="421"/>
      <c r="Z143" s="421"/>
      <c r="AA143" s="421"/>
      <c r="AB143" s="208"/>
      <c r="AC143" s="208"/>
      <c r="AD143" s="208"/>
      <c r="AE143" s="208"/>
      <c r="AF143" s="208"/>
      <c r="AG143" s="208"/>
      <c r="AH143" s="208"/>
      <c r="AI143" s="208"/>
      <c r="AJ143" s="208"/>
      <c r="AK143" s="208"/>
      <c r="AL143" s="208"/>
      <c r="AM143" s="208"/>
      <c r="AN143" s="208"/>
      <c r="AO143" s="208"/>
      <c r="AP143" s="208"/>
      <c r="AQ143" s="208"/>
      <c r="AR143" s="208"/>
      <c r="AS143" s="208"/>
      <c r="AT143" s="208"/>
      <c r="AU143" s="208"/>
      <c r="AV143" s="208"/>
      <c r="AW143" s="208"/>
      <c r="AX143" s="208"/>
      <c r="AY143" s="208"/>
      <c r="AZ143" s="208"/>
      <c r="BA143" s="208"/>
      <c r="BB143" s="208"/>
      <c r="BC143" s="386"/>
      <c r="BD143" s="208"/>
      <c r="BE143" s="208"/>
      <c r="BF143" s="208"/>
      <c r="BG143" s="208"/>
      <c r="BH143" s="208"/>
    </row>
    <row r="144" spans="1:60" ht="12.75" customHeight="1">
      <c r="A144" s="208"/>
      <c r="B144" s="208"/>
      <c r="C144" s="208"/>
      <c r="D144" s="208"/>
      <c r="E144" s="208"/>
      <c r="F144" s="208"/>
      <c r="G144" s="143"/>
      <c r="H144" s="667"/>
      <c r="I144" s="208"/>
      <c r="J144" s="208"/>
      <c r="K144" s="208"/>
      <c r="L144" s="208"/>
      <c r="M144" s="208"/>
      <c r="N144" s="387"/>
      <c r="O144" s="208"/>
      <c r="P144" s="208"/>
      <c r="Q144" s="208"/>
      <c r="R144" s="387"/>
      <c r="S144" s="387"/>
      <c r="T144" s="387"/>
      <c r="U144" s="387"/>
      <c r="V144" s="208"/>
      <c r="W144" s="208"/>
      <c r="X144" s="208"/>
      <c r="Y144" s="421"/>
      <c r="Z144" s="421"/>
      <c r="AA144" s="421"/>
      <c r="AB144" s="208"/>
      <c r="AC144" s="208"/>
      <c r="AD144" s="208"/>
      <c r="AE144" s="208"/>
      <c r="AF144" s="208"/>
      <c r="AG144" s="208"/>
      <c r="AH144" s="208"/>
      <c r="AI144" s="208"/>
      <c r="AJ144" s="208"/>
      <c r="AK144" s="208"/>
      <c r="AL144" s="208"/>
      <c r="AM144" s="208"/>
      <c r="AN144" s="208"/>
      <c r="AO144" s="208"/>
      <c r="AP144" s="208"/>
      <c r="AQ144" s="208"/>
      <c r="AR144" s="208"/>
      <c r="AS144" s="208"/>
      <c r="AT144" s="208"/>
      <c r="AU144" s="208"/>
      <c r="AV144" s="208"/>
      <c r="AW144" s="208"/>
      <c r="AX144" s="208"/>
      <c r="AY144" s="208"/>
      <c r="AZ144" s="208"/>
      <c r="BA144" s="208"/>
      <c r="BB144" s="208"/>
      <c r="BC144" s="386"/>
      <c r="BD144" s="208"/>
      <c r="BE144" s="208"/>
      <c r="BF144" s="208"/>
      <c r="BG144" s="208"/>
      <c r="BH144" s="208"/>
    </row>
    <row r="145" spans="1:60" ht="12.75" customHeight="1">
      <c r="A145" s="208"/>
      <c r="B145" s="208"/>
      <c r="C145" s="208"/>
      <c r="D145" s="208"/>
      <c r="E145" s="208"/>
      <c r="F145" s="208"/>
      <c r="G145" s="143"/>
      <c r="H145" s="667"/>
      <c r="I145" s="208"/>
      <c r="J145" s="208"/>
      <c r="K145" s="208"/>
      <c r="L145" s="208"/>
      <c r="M145" s="208"/>
      <c r="N145" s="387"/>
      <c r="O145" s="208"/>
      <c r="P145" s="208"/>
      <c r="Q145" s="208"/>
      <c r="R145" s="387"/>
      <c r="S145" s="387"/>
      <c r="T145" s="387"/>
      <c r="U145" s="387"/>
      <c r="V145" s="208"/>
      <c r="W145" s="208"/>
      <c r="X145" s="208"/>
      <c r="Y145" s="421"/>
      <c r="Z145" s="421"/>
      <c r="AA145" s="421"/>
      <c r="AB145" s="208"/>
      <c r="AC145" s="208"/>
      <c r="AD145" s="208"/>
      <c r="AE145" s="208"/>
      <c r="AF145" s="208"/>
      <c r="AG145" s="208"/>
      <c r="AH145" s="208"/>
      <c r="AI145" s="208"/>
      <c r="AJ145" s="208"/>
      <c r="AK145" s="208"/>
      <c r="AL145" s="208"/>
      <c r="AM145" s="208"/>
      <c r="AN145" s="208"/>
      <c r="AO145" s="208"/>
      <c r="AP145" s="208"/>
      <c r="AQ145" s="208"/>
      <c r="AR145" s="208"/>
      <c r="AS145" s="208"/>
      <c r="AT145" s="208"/>
      <c r="AU145" s="208"/>
      <c r="AV145" s="208"/>
      <c r="AW145" s="208"/>
      <c r="AX145" s="208"/>
      <c r="AY145" s="208"/>
      <c r="AZ145" s="208"/>
      <c r="BA145" s="208"/>
      <c r="BB145" s="208"/>
      <c r="BC145" s="386"/>
      <c r="BD145" s="208"/>
      <c r="BE145" s="208"/>
      <c r="BF145" s="208"/>
      <c r="BG145" s="208"/>
      <c r="BH145" s="208"/>
    </row>
    <row r="146" spans="1:60" ht="12.75" customHeight="1">
      <c r="A146" s="208"/>
      <c r="B146" s="208"/>
      <c r="C146" s="208"/>
      <c r="D146" s="208"/>
      <c r="E146" s="208"/>
      <c r="F146" s="208"/>
      <c r="G146" s="143"/>
      <c r="H146" s="667"/>
      <c r="I146" s="208"/>
      <c r="J146" s="208"/>
      <c r="K146" s="208"/>
      <c r="L146" s="208"/>
      <c r="M146" s="208"/>
      <c r="N146" s="387"/>
      <c r="O146" s="208"/>
      <c r="P146" s="208"/>
      <c r="Q146" s="208"/>
      <c r="R146" s="387"/>
      <c r="S146" s="387"/>
      <c r="T146" s="387"/>
      <c r="U146" s="387"/>
      <c r="V146" s="208"/>
      <c r="W146" s="208"/>
      <c r="X146" s="208"/>
      <c r="Y146" s="421"/>
      <c r="Z146" s="421"/>
      <c r="AA146" s="421"/>
      <c r="AB146" s="208"/>
      <c r="AC146" s="208"/>
      <c r="AD146" s="208"/>
      <c r="AE146" s="208"/>
      <c r="AF146" s="208"/>
      <c r="AG146" s="208"/>
      <c r="AH146" s="208"/>
      <c r="AI146" s="208"/>
      <c r="AJ146" s="208"/>
      <c r="AK146" s="208"/>
      <c r="AL146" s="208"/>
      <c r="AM146" s="208"/>
      <c r="AN146" s="208"/>
      <c r="AO146" s="208"/>
      <c r="AP146" s="208"/>
      <c r="AQ146" s="208"/>
      <c r="AR146" s="208"/>
      <c r="AS146" s="208"/>
      <c r="AT146" s="208"/>
      <c r="AU146" s="208"/>
      <c r="AV146" s="208"/>
      <c r="AW146" s="208"/>
      <c r="AX146" s="208"/>
      <c r="AY146" s="208"/>
      <c r="AZ146" s="208"/>
      <c r="BA146" s="208"/>
      <c r="BB146" s="208"/>
      <c r="BC146" s="386"/>
      <c r="BD146" s="208"/>
      <c r="BE146" s="208"/>
      <c r="BF146" s="208"/>
      <c r="BG146" s="208"/>
      <c r="BH146" s="208"/>
    </row>
    <row r="147" spans="1:60" ht="12.75" customHeight="1">
      <c r="A147" s="208"/>
      <c r="B147" s="208"/>
      <c r="C147" s="208"/>
      <c r="D147" s="208"/>
      <c r="E147" s="208"/>
      <c r="F147" s="208"/>
      <c r="G147" s="143"/>
      <c r="H147" s="667"/>
      <c r="I147" s="208"/>
      <c r="J147" s="208"/>
      <c r="K147" s="208"/>
      <c r="L147" s="208"/>
      <c r="M147" s="208"/>
      <c r="N147" s="387"/>
      <c r="O147" s="208"/>
      <c r="P147" s="208"/>
      <c r="Q147" s="208"/>
      <c r="R147" s="387"/>
      <c r="S147" s="387"/>
      <c r="T147" s="387"/>
      <c r="U147" s="387"/>
      <c r="V147" s="208"/>
      <c r="W147" s="208"/>
      <c r="X147" s="208"/>
      <c r="Y147" s="421"/>
      <c r="Z147" s="421"/>
      <c r="AA147" s="421"/>
      <c r="AB147" s="208"/>
      <c r="AC147" s="208"/>
      <c r="AD147" s="208"/>
      <c r="AE147" s="208"/>
      <c r="AF147" s="208"/>
      <c r="AG147" s="208"/>
      <c r="AH147" s="208"/>
      <c r="AI147" s="208"/>
      <c r="AJ147" s="208"/>
      <c r="AK147" s="208"/>
      <c r="AL147" s="208"/>
      <c r="AM147" s="208"/>
      <c r="AN147" s="208"/>
      <c r="AO147" s="208"/>
      <c r="AP147" s="208"/>
      <c r="AQ147" s="208"/>
      <c r="AR147" s="208"/>
      <c r="AS147" s="208"/>
      <c r="AT147" s="208"/>
      <c r="AU147" s="208"/>
      <c r="AV147" s="208"/>
      <c r="AW147" s="208"/>
      <c r="AX147" s="208"/>
      <c r="AY147" s="208"/>
      <c r="AZ147" s="208"/>
      <c r="BA147" s="208"/>
      <c r="BB147" s="208"/>
      <c r="BC147" s="386"/>
      <c r="BD147" s="208"/>
      <c r="BE147" s="208"/>
      <c r="BF147" s="208"/>
      <c r="BG147" s="208"/>
      <c r="BH147" s="208"/>
    </row>
    <row r="148" spans="1:60" ht="12.75" customHeight="1">
      <c r="A148" s="208"/>
      <c r="B148" s="208"/>
      <c r="C148" s="208"/>
      <c r="D148" s="208"/>
      <c r="E148" s="208"/>
      <c r="F148" s="208"/>
      <c r="G148" s="143"/>
      <c r="H148" s="667"/>
      <c r="I148" s="208"/>
      <c r="J148" s="208"/>
      <c r="K148" s="208"/>
      <c r="L148" s="208"/>
      <c r="M148" s="208"/>
      <c r="N148" s="387"/>
      <c r="O148" s="208"/>
      <c r="P148" s="208"/>
      <c r="Q148" s="208"/>
      <c r="R148" s="387"/>
      <c r="S148" s="387"/>
      <c r="T148" s="387"/>
      <c r="U148" s="387"/>
      <c r="V148" s="208"/>
      <c r="W148" s="208"/>
      <c r="X148" s="208"/>
      <c r="Y148" s="421"/>
      <c r="Z148" s="421"/>
      <c r="AA148" s="421"/>
      <c r="AB148" s="208"/>
      <c r="AC148" s="208"/>
      <c r="AD148" s="208"/>
      <c r="AE148" s="208"/>
      <c r="AF148" s="208"/>
      <c r="AG148" s="208"/>
      <c r="AH148" s="208"/>
      <c r="AI148" s="208"/>
      <c r="AJ148" s="208"/>
      <c r="AK148" s="208"/>
      <c r="AL148" s="208"/>
      <c r="AM148" s="208"/>
      <c r="AN148" s="208"/>
      <c r="AO148" s="208"/>
      <c r="AP148" s="208"/>
      <c r="AQ148" s="208"/>
      <c r="AR148" s="208"/>
      <c r="AS148" s="208"/>
      <c r="AT148" s="208"/>
      <c r="AU148" s="208"/>
      <c r="AV148" s="208"/>
      <c r="AW148" s="208"/>
      <c r="AX148" s="208"/>
      <c r="AY148" s="208"/>
      <c r="AZ148" s="208"/>
      <c r="BA148" s="208"/>
      <c r="BB148" s="208"/>
      <c r="BC148" s="386"/>
      <c r="BD148" s="208"/>
      <c r="BE148" s="208"/>
      <c r="BF148" s="208"/>
      <c r="BG148" s="208"/>
      <c r="BH148" s="208"/>
    </row>
    <row r="149" spans="1:60" ht="12.75" customHeight="1">
      <c r="A149" s="208"/>
      <c r="B149" s="208"/>
      <c r="C149" s="208"/>
      <c r="D149" s="208"/>
      <c r="E149" s="208"/>
      <c r="F149" s="208"/>
      <c r="G149" s="143"/>
      <c r="H149" s="667"/>
      <c r="I149" s="208"/>
      <c r="J149" s="208"/>
      <c r="K149" s="208"/>
      <c r="L149" s="208"/>
      <c r="M149" s="208"/>
      <c r="N149" s="387"/>
      <c r="O149" s="208"/>
      <c r="P149" s="208"/>
      <c r="Q149" s="208"/>
      <c r="R149" s="387"/>
      <c r="S149" s="387"/>
      <c r="T149" s="387"/>
      <c r="U149" s="387"/>
      <c r="V149" s="208"/>
      <c r="W149" s="208"/>
      <c r="X149" s="208"/>
      <c r="Y149" s="421"/>
      <c r="Z149" s="421"/>
      <c r="AA149" s="421"/>
      <c r="AB149" s="208"/>
      <c r="AC149" s="208"/>
      <c r="AD149" s="208"/>
      <c r="AE149" s="208"/>
      <c r="AF149" s="208"/>
      <c r="AG149" s="208"/>
      <c r="AH149" s="208"/>
      <c r="AI149" s="208"/>
      <c r="AJ149" s="208"/>
      <c r="AK149" s="208"/>
      <c r="AL149" s="208"/>
      <c r="AM149" s="208"/>
      <c r="AN149" s="208"/>
      <c r="AO149" s="208"/>
      <c r="AP149" s="208"/>
      <c r="AQ149" s="208"/>
      <c r="AR149" s="208"/>
      <c r="AS149" s="208"/>
      <c r="AT149" s="208"/>
      <c r="AU149" s="208"/>
      <c r="AV149" s="208"/>
      <c r="AW149" s="208"/>
      <c r="AX149" s="208"/>
      <c r="AY149" s="208"/>
      <c r="AZ149" s="208"/>
      <c r="BA149" s="208"/>
      <c r="BB149" s="208"/>
      <c r="BC149" s="386"/>
      <c r="BD149" s="208"/>
      <c r="BE149" s="208"/>
      <c r="BF149" s="208"/>
      <c r="BG149" s="208"/>
      <c r="BH149" s="208"/>
    </row>
    <row r="150" spans="1:60" ht="12.75" customHeight="1">
      <c r="A150" s="208"/>
      <c r="B150" s="208"/>
      <c r="C150" s="208"/>
      <c r="D150" s="208"/>
      <c r="E150" s="208"/>
      <c r="F150" s="208"/>
      <c r="G150" s="143"/>
      <c r="H150" s="667"/>
      <c r="I150" s="208"/>
      <c r="J150" s="208"/>
      <c r="K150" s="208"/>
      <c r="L150" s="208"/>
      <c r="M150" s="208"/>
      <c r="N150" s="387"/>
      <c r="O150" s="208"/>
      <c r="P150" s="208"/>
      <c r="Q150" s="208"/>
      <c r="R150" s="387"/>
      <c r="S150" s="387"/>
      <c r="T150" s="387"/>
      <c r="U150" s="387"/>
      <c r="V150" s="208"/>
      <c r="W150" s="208"/>
      <c r="X150" s="208"/>
      <c r="Y150" s="421"/>
      <c r="Z150" s="421"/>
      <c r="AA150" s="421"/>
      <c r="AB150" s="208"/>
      <c r="AC150" s="208"/>
      <c r="AD150" s="208"/>
      <c r="AE150" s="208"/>
      <c r="AF150" s="208"/>
      <c r="AG150" s="208"/>
      <c r="AH150" s="208"/>
      <c r="AI150" s="208"/>
      <c r="AJ150" s="208"/>
      <c r="AK150" s="208"/>
      <c r="AL150" s="208"/>
      <c r="AM150" s="208"/>
      <c r="AN150" s="208"/>
      <c r="AO150" s="208"/>
      <c r="AP150" s="208"/>
      <c r="AQ150" s="208"/>
      <c r="AR150" s="208"/>
      <c r="AS150" s="208"/>
      <c r="AT150" s="208"/>
      <c r="AU150" s="208"/>
      <c r="AV150" s="208"/>
      <c r="AW150" s="208"/>
      <c r="AX150" s="208"/>
      <c r="AY150" s="208"/>
      <c r="AZ150" s="208"/>
      <c r="BA150" s="208"/>
      <c r="BB150" s="208"/>
      <c r="BC150" s="386"/>
      <c r="BD150" s="208"/>
      <c r="BE150" s="208"/>
      <c r="BF150" s="208"/>
      <c r="BG150" s="208"/>
      <c r="BH150" s="208"/>
    </row>
    <row r="151" spans="1:60" ht="12.75" customHeight="1">
      <c r="A151" s="208"/>
      <c r="B151" s="208"/>
      <c r="C151" s="208"/>
      <c r="D151" s="208"/>
      <c r="E151" s="208"/>
      <c r="F151" s="208"/>
      <c r="G151" s="143"/>
      <c r="H151" s="667"/>
      <c r="I151" s="208"/>
      <c r="J151" s="208"/>
      <c r="K151" s="208"/>
      <c r="L151" s="208"/>
      <c r="M151" s="208"/>
      <c r="N151" s="387"/>
      <c r="O151" s="208"/>
      <c r="P151" s="208"/>
      <c r="Q151" s="208"/>
      <c r="R151" s="387"/>
      <c r="S151" s="387"/>
      <c r="T151" s="387"/>
      <c r="U151" s="387"/>
      <c r="V151" s="208"/>
      <c r="W151" s="208"/>
      <c r="X151" s="208"/>
      <c r="Y151" s="421"/>
      <c r="Z151" s="421"/>
      <c r="AA151" s="421"/>
      <c r="AB151" s="208"/>
      <c r="AC151" s="208"/>
      <c r="AD151" s="208"/>
      <c r="AE151" s="208"/>
      <c r="AF151" s="208"/>
      <c r="AG151" s="208"/>
      <c r="AH151" s="208"/>
      <c r="AI151" s="208"/>
      <c r="AJ151" s="208"/>
      <c r="AK151" s="208"/>
      <c r="AL151" s="208"/>
      <c r="AM151" s="208"/>
      <c r="AN151" s="208"/>
      <c r="AO151" s="208"/>
      <c r="AP151" s="208"/>
      <c r="AQ151" s="208"/>
      <c r="AR151" s="208"/>
      <c r="AS151" s="208"/>
      <c r="AT151" s="208"/>
      <c r="AU151" s="208"/>
      <c r="AV151" s="208"/>
      <c r="AW151" s="208"/>
      <c r="AX151" s="208"/>
      <c r="AY151" s="208"/>
      <c r="AZ151" s="208"/>
      <c r="BA151" s="208"/>
      <c r="BB151" s="208"/>
      <c r="BC151" s="386"/>
      <c r="BD151" s="208"/>
      <c r="BE151" s="208"/>
      <c r="BF151" s="208"/>
      <c r="BG151" s="208"/>
      <c r="BH151" s="208"/>
    </row>
    <row r="152" spans="1:60" ht="12.75" customHeight="1">
      <c r="A152" s="208"/>
      <c r="B152" s="208"/>
      <c r="C152" s="208"/>
      <c r="D152" s="208"/>
      <c r="E152" s="208"/>
      <c r="F152" s="208"/>
      <c r="G152" s="143"/>
      <c r="H152" s="667"/>
      <c r="I152" s="208"/>
      <c r="J152" s="208"/>
      <c r="K152" s="208"/>
      <c r="L152" s="208"/>
      <c r="M152" s="208"/>
      <c r="N152" s="387"/>
      <c r="O152" s="208"/>
      <c r="P152" s="208"/>
      <c r="Q152" s="208"/>
      <c r="R152" s="387"/>
      <c r="S152" s="387"/>
      <c r="T152" s="387"/>
      <c r="U152" s="387"/>
      <c r="V152" s="208"/>
      <c r="W152" s="208"/>
      <c r="X152" s="208"/>
      <c r="Y152" s="421"/>
      <c r="Z152" s="421"/>
      <c r="AA152" s="421"/>
      <c r="AB152" s="208"/>
      <c r="AC152" s="208"/>
      <c r="AD152" s="208"/>
      <c r="AE152" s="208"/>
      <c r="AF152" s="208"/>
      <c r="AG152" s="208"/>
      <c r="AH152" s="208"/>
      <c r="AI152" s="208"/>
      <c r="AJ152" s="208"/>
      <c r="AK152" s="208"/>
      <c r="AL152" s="208"/>
      <c r="AM152" s="208"/>
      <c r="AN152" s="208"/>
      <c r="AO152" s="208"/>
      <c r="AP152" s="208"/>
      <c r="AQ152" s="208"/>
      <c r="AR152" s="208"/>
      <c r="AS152" s="208"/>
      <c r="AT152" s="208"/>
      <c r="AU152" s="208"/>
      <c r="AV152" s="208"/>
      <c r="AW152" s="208"/>
      <c r="AX152" s="208"/>
      <c r="AY152" s="208"/>
      <c r="AZ152" s="208"/>
      <c r="BA152" s="208"/>
      <c r="BB152" s="208"/>
      <c r="BC152" s="386"/>
      <c r="BD152" s="208"/>
      <c r="BE152" s="208"/>
      <c r="BF152" s="208"/>
      <c r="BG152" s="208"/>
      <c r="BH152" s="208"/>
    </row>
    <row r="153" spans="1:60" ht="12.75" customHeight="1">
      <c r="A153" s="208"/>
      <c r="B153" s="208"/>
      <c r="C153" s="208"/>
      <c r="D153" s="208"/>
      <c r="E153" s="208"/>
      <c r="F153" s="208"/>
      <c r="G153" s="143"/>
      <c r="H153" s="667"/>
      <c r="I153" s="208"/>
      <c r="J153" s="208"/>
      <c r="K153" s="208"/>
      <c r="L153" s="208"/>
      <c r="M153" s="208"/>
      <c r="N153" s="387"/>
      <c r="O153" s="208"/>
      <c r="P153" s="208"/>
      <c r="Q153" s="208"/>
      <c r="R153" s="387"/>
      <c r="S153" s="387"/>
      <c r="T153" s="387"/>
      <c r="U153" s="387"/>
      <c r="V153" s="208"/>
      <c r="W153" s="208"/>
      <c r="X153" s="208"/>
      <c r="Y153" s="421"/>
      <c r="Z153" s="421"/>
      <c r="AA153" s="421"/>
      <c r="AB153" s="208"/>
      <c r="AC153" s="208"/>
      <c r="AD153" s="208"/>
      <c r="AE153" s="208"/>
      <c r="AF153" s="208"/>
      <c r="AG153" s="208"/>
      <c r="AH153" s="208"/>
      <c r="AI153" s="208"/>
      <c r="AJ153" s="208"/>
      <c r="AK153" s="208"/>
      <c r="AL153" s="208"/>
      <c r="AM153" s="208"/>
      <c r="AN153" s="208"/>
      <c r="AO153" s="208"/>
      <c r="AP153" s="208"/>
      <c r="AQ153" s="208"/>
      <c r="AR153" s="208"/>
      <c r="AS153" s="208"/>
      <c r="AT153" s="208"/>
      <c r="AU153" s="208"/>
      <c r="AV153" s="208"/>
      <c r="AW153" s="208"/>
      <c r="AX153" s="208"/>
      <c r="AY153" s="208"/>
      <c r="AZ153" s="208"/>
      <c r="BA153" s="208"/>
      <c r="BB153" s="208"/>
      <c r="BC153" s="386"/>
      <c r="BD153" s="208"/>
      <c r="BE153" s="208"/>
      <c r="BF153" s="208"/>
      <c r="BG153" s="208"/>
      <c r="BH153" s="208"/>
    </row>
    <row r="154" spans="1:60" ht="12.75" customHeight="1">
      <c r="A154" s="208"/>
      <c r="B154" s="208"/>
      <c r="C154" s="208"/>
      <c r="D154" s="208"/>
      <c r="E154" s="208"/>
      <c r="F154" s="208"/>
      <c r="G154" s="143"/>
      <c r="H154" s="667"/>
      <c r="I154" s="208"/>
      <c r="J154" s="208"/>
      <c r="K154" s="208"/>
      <c r="L154" s="208"/>
      <c r="M154" s="208"/>
      <c r="N154" s="387"/>
      <c r="O154" s="208"/>
      <c r="P154" s="208"/>
      <c r="Q154" s="208"/>
      <c r="R154" s="387"/>
      <c r="S154" s="387"/>
      <c r="T154" s="387"/>
      <c r="U154" s="387"/>
      <c r="V154" s="208"/>
      <c r="W154" s="208"/>
      <c r="X154" s="208"/>
      <c r="Y154" s="421"/>
      <c r="Z154" s="421"/>
      <c r="AA154" s="421"/>
      <c r="AB154" s="208"/>
      <c r="AC154" s="208"/>
      <c r="AD154" s="208"/>
      <c r="AE154" s="208"/>
      <c r="AF154" s="208"/>
      <c r="AG154" s="208"/>
      <c r="AH154" s="208"/>
      <c r="AI154" s="208"/>
      <c r="AJ154" s="208"/>
      <c r="AK154" s="208"/>
      <c r="AL154" s="208"/>
      <c r="AM154" s="208"/>
      <c r="AN154" s="208"/>
      <c r="AO154" s="208"/>
      <c r="AP154" s="208"/>
      <c r="AQ154" s="208"/>
      <c r="AR154" s="208"/>
      <c r="AS154" s="208"/>
      <c r="AT154" s="208"/>
      <c r="AU154" s="208"/>
      <c r="AV154" s="208"/>
      <c r="AW154" s="208"/>
      <c r="AX154" s="208"/>
      <c r="AY154" s="208"/>
      <c r="AZ154" s="208"/>
      <c r="BA154" s="208"/>
      <c r="BB154" s="208"/>
      <c r="BC154" s="386"/>
      <c r="BD154" s="208"/>
      <c r="BE154" s="208"/>
      <c r="BF154" s="208"/>
      <c r="BG154" s="208"/>
      <c r="BH154" s="208"/>
    </row>
    <row r="155" spans="1:60" ht="12.75" customHeight="1">
      <c r="A155" s="208"/>
      <c r="B155" s="208"/>
      <c r="C155" s="208"/>
      <c r="D155" s="208"/>
      <c r="E155" s="208"/>
      <c r="F155" s="208"/>
      <c r="G155" s="143"/>
      <c r="H155" s="667"/>
      <c r="I155" s="208"/>
      <c r="J155" s="208"/>
      <c r="K155" s="208"/>
      <c r="L155" s="208"/>
      <c r="M155" s="208"/>
      <c r="N155" s="387"/>
      <c r="O155" s="208"/>
      <c r="P155" s="208"/>
      <c r="Q155" s="208"/>
      <c r="R155" s="387"/>
      <c r="S155" s="387"/>
      <c r="T155" s="387"/>
      <c r="U155" s="387"/>
      <c r="V155" s="208"/>
      <c r="W155" s="208"/>
      <c r="X155" s="208"/>
      <c r="Y155" s="421"/>
      <c r="Z155" s="421"/>
      <c r="AA155" s="421"/>
      <c r="AB155" s="208"/>
      <c r="AC155" s="208"/>
      <c r="AD155" s="208"/>
      <c r="AE155" s="208"/>
      <c r="AF155" s="208"/>
      <c r="AG155" s="208"/>
      <c r="AH155" s="208"/>
      <c r="AI155" s="208"/>
      <c r="AJ155" s="208"/>
      <c r="AK155" s="208"/>
      <c r="AL155" s="208"/>
      <c r="AM155" s="208"/>
      <c r="AN155" s="208"/>
      <c r="AO155" s="208"/>
      <c r="AP155" s="208"/>
      <c r="AQ155" s="208"/>
      <c r="AR155" s="208"/>
      <c r="AS155" s="208"/>
      <c r="AT155" s="208"/>
      <c r="AU155" s="208"/>
      <c r="AV155" s="208"/>
      <c r="AW155" s="208"/>
      <c r="AX155" s="208"/>
      <c r="AY155" s="208"/>
      <c r="AZ155" s="208"/>
      <c r="BA155" s="208"/>
      <c r="BB155" s="208"/>
      <c r="BC155" s="386"/>
      <c r="BD155" s="208"/>
      <c r="BE155" s="208"/>
      <c r="BF155" s="208"/>
      <c r="BG155" s="208"/>
      <c r="BH155" s="208"/>
    </row>
    <row r="156" spans="1:60" ht="12.75" customHeight="1">
      <c r="A156" s="208"/>
      <c r="B156" s="208"/>
      <c r="C156" s="208"/>
      <c r="D156" s="208"/>
      <c r="E156" s="208"/>
      <c r="F156" s="208"/>
      <c r="G156" s="143"/>
      <c r="H156" s="667"/>
      <c r="I156" s="208"/>
      <c r="J156" s="208"/>
      <c r="K156" s="208"/>
      <c r="L156" s="208"/>
      <c r="M156" s="208"/>
      <c r="N156" s="387"/>
      <c r="O156" s="208"/>
      <c r="P156" s="208"/>
      <c r="Q156" s="208"/>
      <c r="R156" s="387"/>
      <c r="S156" s="387"/>
      <c r="T156" s="387"/>
      <c r="U156" s="387"/>
      <c r="V156" s="208"/>
      <c r="W156" s="208"/>
      <c r="X156" s="208"/>
      <c r="Y156" s="421"/>
      <c r="Z156" s="421"/>
      <c r="AA156" s="421"/>
      <c r="AB156" s="208"/>
      <c r="AC156" s="208"/>
      <c r="AD156" s="208"/>
      <c r="AE156" s="208"/>
      <c r="AF156" s="208"/>
      <c r="AG156" s="208"/>
      <c r="AH156" s="208"/>
      <c r="AI156" s="208"/>
      <c r="AJ156" s="208"/>
      <c r="AK156" s="208"/>
      <c r="AL156" s="208"/>
      <c r="AM156" s="208"/>
      <c r="AN156" s="208"/>
      <c r="AO156" s="208"/>
      <c r="AP156" s="208"/>
      <c r="AQ156" s="208"/>
      <c r="AR156" s="208"/>
      <c r="AS156" s="208"/>
      <c r="AT156" s="208"/>
      <c r="AU156" s="208"/>
      <c r="AV156" s="208"/>
      <c r="AW156" s="208"/>
      <c r="AX156" s="208"/>
      <c r="AY156" s="208"/>
      <c r="AZ156" s="208"/>
      <c r="BA156" s="208"/>
      <c r="BB156" s="208"/>
      <c r="BC156" s="386"/>
      <c r="BD156" s="208"/>
      <c r="BE156" s="208"/>
      <c r="BF156" s="208"/>
      <c r="BG156" s="208"/>
      <c r="BH156" s="208"/>
    </row>
    <row r="157" spans="1:60" ht="12.75" customHeight="1">
      <c r="A157" s="208"/>
      <c r="B157" s="208"/>
      <c r="C157" s="208"/>
      <c r="D157" s="208"/>
      <c r="E157" s="208"/>
      <c r="F157" s="208"/>
      <c r="G157" s="143"/>
      <c r="H157" s="667"/>
      <c r="I157" s="208"/>
      <c r="J157" s="208"/>
      <c r="K157" s="208"/>
      <c r="L157" s="208"/>
      <c r="M157" s="208"/>
      <c r="N157" s="387"/>
      <c r="O157" s="208"/>
      <c r="P157" s="208"/>
      <c r="Q157" s="208"/>
      <c r="R157" s="387"/>
      <c r="S157" s="387"/>
      <c r="T157" s="387"/>
      <c r="U157" s="387"/>
      <c r="V157" s="208"/>
      <c r="W157" s="208"/>
      <c r="X157" s="208"/>
      <c r="Y157" s="421"/>
      <c r="Z157" s="421"/>
      <c r="AA157" s="421"/>
      <c r="AB157" s="208"/>
      <c r="AC157" s="208"/>
      <c r="AD157" s="208"/>
      <c r="AE157" s="208"/>
      <c r="AF157" s="208"/>
      <c r="AG157" s="208"/>
      <c r="AH157" s="208"/>
      <c r="AI157" s="208"/>
      <c r="AJ157" s="208"/>
      <c r="AK157" s="208"/>
      <c r="AL157" s="208"/>
      <c r="AM157" s="208"/>
      <c r="AN157" s="208"/>
      <c r="AO157" s="208"/>
      <c r="AP157" s="208"/>
      <c r="AQ157" s="208"/>
      <c r="AR157" s="208"/>
      <c r="AS157" s="208"/>
      <c r="AT157" s="208"/>
      <c r="AU157" s="208"/>
      <c r="AV157" s="208"/>
      <c r="AW157" s="208"/>
      <c r="AX157" s="208"/>
      <c r="AY157" s="208"/>
      <c r="AZ157" s="208"/>
      <c r="BA157" s="208"/>
      <c r="BB157" s="208"/>
      <c r="BC157" s="386"/>
      <c r="BD157" s="208"/>
      <c r="BE157" s="208"/>
      <c r="BF157" s="208"/>
      <c r="BG157" s="208"/>
      <c r="BH157" s="208"/>
    </row>
    <row r="158" spans="1:60" ht="12.75" customHeight="1">
      <c r="A158" s="208"/>
      <c r="B158" s="208"/>
      <c r="C158" s="208"/>
      <c r="D158" s="208"/>
      <c r="E158" s="208"/>
      <c r="F158" s="208"/>
      <c r="G158" s="143"/>
      <c r="H158" s="667"/>
      <c r="I158" s="208"/>
      <c r="J158" s="208"/>
      <c r="K158" s="208"/>
      <c r="L158" s="208"/>
      <c r="M158" s="208"/>
      <c r="N158" s="387"/>
      <c r="O158" s="208"/>
      <c r="P158" s="208"/>
      <c r="Q158" s="208"/>
      <c r="R158" s="387"/>
      <c r="S158" s="387"/>
      <c r="T158" s="387"/>
      <c r="U158" s="387"/>
      <c r="V158" s="208"/>
      <c r="W158" s="208"/>
      <c r="X158" s="208"/>
      <c r="Y158" s="421"/>
      <c r="Z158" s="421"/>
      <c r="AA158" s="421"/>
      <c r="AB158" s="208"/>
      <c r="AC158" s="208"/>
      <c r="AD158" s="208"/>
      <c r="AE158" s="208"/>
      <c r="AF158" s="208"/>
      <c r="AG158" s="208"/>
      <c r="AH158" s="208"/>
      <c r="AI158" s="208"/>
      <c r="AJ158" s="208"/>
      <c r="AK158" s="208"/>
      <c r="AL158" s="208"/>
      <c r="AM158" s="208"/>
      <c r="AN158" s="208"/>
      <c r="AO158" s="208"/>
      <c r="AP158" s="208"/>
      <c r="AQ158" s="208"/>
      <c r="AR158" s="208"/>
      <c r="AS158" s="208"/>
      <c r="AT158" s="208"/>
      <c r="AU158" s="208"/>
      <c r="AV158" s="208"/>
      <c r="AW158" s="208"/>
      <c r="AX158" s="208"/>
      <c r="AY158" s="208"/>
      <c r="AZ158" s="208"/>
      <c r="BA158" s="208"/>
      <c r="BB158" s="208"/>
      <c r="BC158" s="386"/>
      <c r="BD158" s="208"/>
      <c r="BE158" s="208"/>
      <c r="BF158" s="208"/>
      <c r="BG158" s="208"/>
      <c r="BH158" s="208"/>
    </row>
    <row r="159" spans="1:60" ht="12.75" customHeight="1">
      <c r="A159" s="208"/>
      <c r="B159" s="208"/>
      <c r="C159" s="208"/>
      <c r="D159" s="208"/>
      <c r="E159" s="208"/>
      <c r="F159" s="208"/>
      <c r="G159" s="143"/>
      <c r="H159" s="667"/>
      <c r="I159" s="208"/>
      <c r="J159" s="208"/>
      <c r="K159" s="208"/>
      <c r="L159" s="208"/>
      <c r="M159" s="208"/>
      <c r="N159" s="387"/>
      <c r="O159" s="208"/>
      <c r="P159" s="208"/>
      <c r="Q159" s="208"/>
      <c r="R159" s="387"/>
      <c r="S159" s="387"/>
      <c r="T159" s="387"/>
      <c r="U159" s="387"/>
      <c r="V159" s="208"/>
      <c r="W159" s="208"/>
      <c r="X159" s="208"/>
      <c r="Y159" s="421"/>
      <c r="Z159" s="421"/>
      <c r="AA159" s="421"/>
      <c r="AB159" s="208"/>
      <c r="AC159" s="208"/>
      <c r="AD159" s="208"/>
      <c r="AE159" s="208"/>
      <c r="AF159" s="208"/>
      <c r="AG159" s="208"/>
      <c r="AH159" s="208"/>
      <c r="AI159" s="208"/>
      <c r="AJ159" s="208"/>
      <c r="AK159" s="208"/>
      <c r="AL159" s="208"/>
      <c r="AM159" s="208"/>
      <c r="AN159" s="208"/>
      <c r="AO159" s="208"/>
      <c r="AP159" s="208"/>
      <c r="AQ159" s="208"/>
      <c r="AR159" s="208"/>
      <c r="AS159" s="208"/>
      <c r="AT159" s="208"/>
      <c r="AU159" s="208"/>
      <c r="AV159" s="208"/>
      <c r="AW159" s="208"/>
      <c r="AX159" s="208"/>
      <c r="AY159" s="208"/>
      <c r="AZ159" s="208"/>
      <c r="BA159" s="208"/>
      <c r="BB159" s="208"/>
      <c r="BC159" s="386"/>
      <c r="BD159" s="208"/>
      <c r="BE159" s="208"/>
      <c r="BF159" s="208"/>
      <c r="BG159" s="208"/>
      <c r="BH159" s="208"/>
    </row>
    <row r="160" spans="1:60" ht="12.75" customHeight="1">
      <c r="A160" s="208"/>
      <c r="B160" s="208"/>
      <c r="C160" s="208"/>
      <c r="D160" s="208"/>
      <c r="E160" s="208"/>
      <c r="F160" s="208"/>
      <c r="G160" s="143"/>
      <c r="H160" s="667"/>
      <c r="I160" s="208"/>
      <c r="J160" s="208"/>
      <c r="K160" s="208"/>
      <c r="L160" s="208"/>
      <c r="M160" s="208"/>
      <c r="N160" s="387"/>
      <c r="O160" s="208"/>
      <c r="P160" s="208"/>
      <c r="Q160" s="208"/>
      <c r="R160" s="387"/>
      <c r="S160" s="387"/>
      <c r="T160" s="387"/>
      <c r="U160" s="387"/>
      <c r="V160" s="208"/>
      <c r="W160" s="208"/>
      <c r="X160" s="208"/>
      <c r="Y160" s="421"/>
      <c r="Z160" s="421"/>
      <c r="AA160" s="421"/>
      <c r="AB160" s="208"/>
      <c r="AC160" s="208"/>
      <c r="AD160" s="208"/>
      <c r="AE160" s="208"/>
      <c r="AF160" s="208"/>
      <c r="AG160" s="208"/>
      <c r="AH160" s="208"/>
      <c r="AI160" s="208"/>
      <c r="AJ160" s="208"/>
      <c r="AK160" s="208"/>
      <c r="AL160" s="208"/>
      <c r="AM160" s="208"/>
      <c r="AN160" s="208"/>
      <c r="AO160" s="208"/>
      <c r="AP160" s="208"/>
      <c r="AQ160" s="208"/>
      <c r="AR160" s="208"/>
      <c r="AS160" s="208"/>
      <c r="AT160" s="208"/>
      <c r="AU160" s="208"/>
      <c r="AV160" s="208"/>
      <c r="AW160" s="208"/>
      <c r="AX160" s="208"/>
      <c r="AY160" s="208"/>
      <c r="AZ160" s="208"/>
      <c r="BA160" s="208"/>
      <c r="BB160" s="208"/>
      <c r="BC160" s="386"/>
      <c r="BD160" s="208"/>
      <c r="BE160" s="208"/>
      <c r="BF160" s="208"/>
      <c r="BG160" s="208"/>
      <c r="BH160" s="208"/>
    </row>
    <row r="161" spans="1:60" ht="12.75" customHeight="1">
      <c r="A161" s="208"/>
      <c r="B161" s="208"/>
      <c r="C161" s="208"/>
      <c r="D161" s="208"/>
      <c r="E161" s="208"/>
      <c r="F161" s="208"/>
      <c r="G161" s="143"/>
      <c r="H161" s="667"/>
      <c r="I161" s="208"/>
      <c r="J161" s="208"/>
      <c r="K161" s="208"/>
      <c r="L161" s="208"/>
      <c r="M161" s="208"/>
      <c r="N161" s="387"/>
      <c r="O161" s="208"/>
      <c r="P161" s="208"/>
      <c r="Q161" s="208"/>
      <c r="R161" s="387"/>
      <c r="S161" s="387"/>
      <c r="T161" s="387"/>
      <c r="U161" s="387"/>
      <c r="V161" s="208"/>
      <c r="W161" s="208"/>
      <c r="X161" s="208"/>
      <c r="Y161" s="421"/>
      <c r="Z161" s="421"/>
      <c r="AA161" s="421"/>
      <c r="AB161" s="208"/>
      <c r="AC161" s="208"/>
      <c r="AD161" s="208"/>
      <c r="AE161" s="208"/>
      <c r="AF161" s="208"/>
      <c r="AG161" s="208"/>
      <c r="AH161" s="208"/>
      <c r="AI161" s="208"/>
      <c r="AJ161" s="208"/>
      <c r="AK161" s="208"/>
      <c r="AL161" s="208"/>
      <c r="AM161" s="208"/>
      <c r="AN161" s="208"/>
      <c r="AO161" s="208"/>
      <c r="AP161" s="208"/>
      <c r="AQ161" s="208"/>
      <c r="AR161" s="208"/>
      <c r="AS161" s="208"/>
      <c r="AT161" s="208"/>
      <c r="AU161" s="208"/>
      <c r="AV161" s="208"/>
      <c r="AW161" s="208"/>
      <c r="AX161" s="208"/>
      <c r="AY161" s="208"/>
      <c r="AZ161" s="208"/>
      <c r="BA161" s="208"/>
      <c r="BB161" s="208"/>
      <c r="BC161" s="386"/>
      <c r="BD161" s="208"/>
      <c r="BE161" s="208"/>
      <c r="BF161" s="208"/>
      <c r="BG161" s="208"/>
      <c r="BH161" s="208"/>
    </row>
    <row r="162" spans="1:60" ht="12.75" customHeight="1">
      <c r="A162" s="208"/>
      <c r="B162" s="208"/>
      <c r="C162" s="208"/>
      <c r="D162" s="208"/>
      <c r="E162" s="208"/>
      <c r="F162" s="208"/>
      <c r="G162" s="143"/>
      <c r="H162" s="667"/>
      <c r="I162" s="208"/>
      <c r="J162" s="208"/>
      <c r="K162" s="208"/>
      <c r="L162" s="208"/>
      <c r="M162" s="208"/>
      <c r="N162" s="387"/>
      <c r="O162" s="208"/>
      <c r="P162" s="208"/>
      <c r="Q162" s="208"/>
      <c r="R162" s="387"/>
      <c r="S162" s="387"/>
      <c r="T162" s="387"/>
      <c r="U162" s="387"/>
      <c r="V162" s="208"/>
      <c r="W162" s="208"/>
      <c r="X162" s="208"/>
      <c r="Y162" s="421"/>
      <c r="Z162" s="421"/>
      <c r="AA162" s="421"/>
      <c r="AB162" s="208"/>
      <c r="AC162" s="208"/>
      <c r="AD162" s="208"/>
      <c r="AE162" s="208"/>
      <c r="AF162" s="208"/>
      <c r="AG162" s="208"/>
      <c r="AH162" s="208"/>
      <c r="AI162" s="208"/>
      <c r="AJ162" s="208"/>
      <c r="AK162" s="208"/>
      <c r="AL162" s="208"/>
      <c r="AM162" s="208"/>
      <c r="AN162" s="208"/>
      <c r="AO162" s="208"/>
      <c r="AP162" s="208"/>
      <c r="AQ162" s="208"/>
      <c r="AR162" s="208"/>
      <c r="AS162" s="208"/>
      <c r="AT162" s="208"/>
      <c r="AU162" s="208"/>
      <c r="AV162" s="208"/>
      <c r="AW162" s="208"/>
      <c r="AX162" s="208"/>
      <c r="AY162" s="208"/>
      <c r="AZ162" s="208"/>
      <c r="BA162" s="208"/>
      <c r="BB162" s="208"/>
      <c r="BC162" s="386"/>
      <c r="BD162" s="208"/>
      <c r="BE162" s="208"/>
      <c r="BF162" s="208"/>
      <c r="BG162" s="208"/>
      <c r="BH162" s="208"/>
    </row>
    <row r="163" spans="1:60" ht="12.75" customHeight="1">
      <c r="A163" s="208"/>
      <c r="B163" s="208"/>
      <c r="C163" s="208"/>
      <c r="D163" s="208"/>
      <c r="E163" s="208"/>
      <c r="F163" s="208"/>
      <c r="G163" s="143"/>
      <c r="H163" s="667"/>
      <c r="I163" s="208"/>
      <c r="J163" s="208"/>
      <c r="K163" s="208"/>
      <c r="L163" s="208"/>
      <c r="M163" s="208"/>
      <c r="N163" s="387"/>
      <c r="O163" s="208"/>
      <c r="P163" s="208"/>
      <c r="Q163" s="208"/>
      <c r="R163" s="387"/>
      <c r="S163" s="387"/>
      <c r="T163" s="387"/>
      <c r="U163" s="387"/>
      <c r="V163" s="208"/>
      <c r="W163" s="208"/>
      <c r="X163" s="208"/>
      <c r="Y163" s="421"/>
      <c r="Z163" s="421"/>
      <c r="AA163" s="421"/>
      <c r="AB163" s="208"/>
      <c r="AC163" s="208"/>
      <c r="AD163" s="208"/>
      <c r="AE163" s="208"/>
      <c r="AF163" s="208"/>
      <c r="AG163" s="208"/>
      <c r="AH163" s="208"/>
      <c r="AI163" s="208"/>
      <c r="AJ163" s="208"/>
      <c r="AK163" s="208"/>
      <c r="AL163" s="208"/>
      <c r="AM163" s="208"/>
      <c r="AN163" s="208"/>
      <c r="AO163" s="208"/>
      <c r="AP163" s="208"/>
      <c r="AQ163" s="208"/>
      <c r="AR163" s="208"/>
      <c r="AS163" s="208"/>
      <c r="AT163" s="208"/>
      <c r="AU163" s="208"/>
      <c r="AV163" s="208"/>
      <c r="AW163" s="208"/>
      <c r="AX163" s="208"/>
      <c r="AY163" s="208"/>
      <c r="AZ163" s="208"/>
      <c r="BA163" s="208"/>
      <c r="BB163" s="208"/>
      <c r="BC163" s="386"/>
      <c r="BD163" s="208"/>
      <c r="BE163" s="208"/>
      <c r="BF163" s="208"/>
      <c r="BG163" s="208"/>
      <c r="BH163" s="208"/>
    </row>
    <row r="164" spans="1:60" ht="12.75" customHeight="1">
      <c r="A164" s="208"/>
      <c r="B164" s="208"/>
      <c r="C164" s="208"/>
      <c r="D164" s="208"/>
      <c r="E164" s="208"/>
      <c r="F164" s="208"/>
      <c r="G164" s="143"/>
      <c r="H164" s="667"/>
      <c r="I164" s="208"/>
      <c r="J164" s="208"/>
      <c r="K164" s="208"/>
      <c r="L164" s="208"/>
      <c r="M164" s="208"/>
      <c r="N164" s="387"/>
      <c r="O164" s="208"/>
      <c r="P164" s="208"/>
      <c r="Q164" s="208"/>
      <c r="R164" s="387"/>
      <c r="S164" s="387"/>
      <c r="T164" s="387"/>
      <c r="U164" s="387"/>
      <c r="V164" s="208"/>
      <c r="W164" s="208"/>
      <c r="X164" s="208"/>
      <c r="Y164" s="421"/>
      <c r="Z164" s="421"/>
      <c r="AA164" s="421"/>
      <c r="AB164" s="208"/>
      <c r="AC164" s="208"/>
      <c r="AD164" s="208"/>
      <c r="AE164" s="208"/>
      <c r="AF164" s="208"/>
      <c r="AG164" s="208"/>
      <c r="AH164" s="208"/>
      <c r="AI164" s="208"/>
      <c r="AJ164" s="208"/>
      <c r="AK164" s="208"/>
      <c r="AL164" s="208"/>
      <c r="AM164" s="208"/>
      <c r="AN164" s="208"/>
      <c r="AO164" s="208"/>
      <c r="AP164" s="208"/>
      <c r="AQ164" s="208"/>
      <c r="AR164" s="208"/>
      <c r="AS164" s="208"/>
      <c r="AT164" s="208"/>
      <c r="AU164" s="208"/>
      <c r="AV164" s="208"/>
      <c r="AW164" s="208"/>
      <c r="AX164" s="208"/>
      <c r="AY164" s="208"/>
      <c r="AZ164" s="208"/>
      <c r="BA164" s="208"/>
      <c r="BB164" s="208"/>
      <c r="BC164" s="386"/>
      <c r="BD164" s="208"/>
      <c r="BE164" s="208"/>
      <c r="BF164" s="208"/>
      <c r="BG164" s="208"/>
      <c r="BH164" s="208"/>
    </row>
    <row r="165" spans="1:60" ht="12.75" customHeight="1">
      <c r="A165" s="208"/>
      <c r="B165" s="208"/>
      <c r="C165" s="208"/>
      <c r="D165" s="208"/>
      <c r="E165" s="208"/>
      <c r="F165" s="208"/>
      <c r="G165" s="143"/>
      <c r="H165" s="667"/>
      <c r="I165" s="208"/>
      <c r="J165" s="208"/>
      <c r="K165" s="208"/>
      <c r="L165" s="208"/>
      <c r="M165" s="208"/>
      <c r="N165" s="387"/>
      <c r="O165" s="208"/>
      <c r="P165" s="208"/>
      <c r="Q165" s="208"/>
      <c r="R165" s="387"/>
      <c r="S165" s="387"/>
      <c r="T165" s="387"/>
      <c r="U165" s="387"/>
      <c r="V165" s="208"/>
      <c r="W165" s="208"/>
      <c r="X165" s="208"/>
      <c r="Y165" s="421"/>
      <c r="Z165" s="421"/>
      <c r="AA165" s="421"/>
      <c r="AB165" s="208"/>
      <c r="AC165" s="208"/>
      <c r="AD165" s="208"/>
      <c r="AE165" s="208"/>
      <c r="AF165" s="208"/>
      <c r="AG165" s="208"/>
      <c r="AH165" s="208"/>
      <c r="AI165" s="208"/>
      <c r="AJ165" s="208"/>
      <c r="AK165" s="208"/>
      <c r="AL165" s="208"/>
      <c r="AM165" s="208"/>
      <c r="AN165" s="208"/>
      <c r="AO165" s="208"/>
      <c r="AP165" s="208"/>
      <c r="AQ165" s="208"/>
      <c r="AR165" s="208"/>
      <c r="AS165" s="208"/>
      <c r="AT165" s="208"/>
      <c r="AU165" s="208"/>
      <c r="AV165" s="208"/>
      <c r="AW165" s="208"/>
      <c r="AX165" s="208"/>
      <c r="AY165" s="208"/>
      <c r="AZ165" s="208"/>
      <c r="BA165" s="208"/>
      <c r="BB165" s="208"/>
      <c r="BC165" s="386"/>
      <c r="BD165" s="208"/>
      <c r="BE165" s="208"/>
      <c r="BF165" s="208"/>
      <c r="BG165" s="208"/>
      <c r="BH165" s="208"/>
    </row>
    <row r="166" spans="1:60" ht="12.75" customHeight="1">
      <c r="A166" s="208"/>
      <c r="B166" s="208"/>
      <c r="C166" s="208"/>
      <c r="D166" s="208"/>
      <c r="E166" s="208"/>
      <c r="F166" s="208"/>
      <c r="G166" s="143"/>
      <c r="H166" s="667"/>
      <c r="I166" s="208"/>
      <c r="J166" s="208"/>
      <c r="K166" s="208"/>
      <c r="L166" s="208"/>
      <c r="M166" s="208"/>
      <c r="N166" s="387"/>
      <c r="O166" s="208"/>
      <c r="P166" s="208"/>
      <c r="Q166" s="208"/>
      <c r="R166" s="387"/>
      <c r="S166" s="387"/>
      <c r="T166" s="387"/>
      <c r="U166" s="387"/>
      <c r="V166" s="208"/>
      <c r="W166" s="208"/>
      <c r="X166" s="208"/>
      <c r="Y166" s="421"/>
      <c r="Z166" s="421"/>
      <c r="AA166" s="421"/>
      <c r="AB166" s="208"/>
      <c r="AC166" s="208"/>
      <c r="AD166" s="208"/>
      <c r="AE166" s="208"/>
      <c r="AF166" s="208"/>
      <c r="AG166" s="208"/>
      <c r="AH166" s="208"/>
      <c r="AI166" s="208"/>
      <c r="AJ166" s="208"/>
      <c r="AK166" s="208"/>
      <c r="AL166" s="208"/>
      <c r="AM166" s="208"/>
      <c r="AN166" s="208"/>
      <c r="AO166" s="208"/>
      <c r="AP166" s="208"/>
      <c r="AQ166" s="208"/>
      <c r="AR166" s="208"/>
      <c r="AS166" s="208"/>
      <c r="AT166" s="208"/>
      <c r="AU166" s="208"/>
      <c r="AV166" s="208"/>
      <c r="AW166" s="208"/>
      <c r="AX166" s="208"/>
      <c r="AY166" s="208"/>
      <c r="AZ166" s="208"/>
      <c r="BA166" s="208"/>
      <c r="BB166" s="208"/>
      <c r="BC166" s="386"/>
      <c r="BD166" s="208"/>
      <c r="BE166" s="208"/>
      <c r="BF166" s="208"/>
      <c r="BG166" s="208"/>
      <c r="BH166" s="208"/>
    </row>
    <row r="167" spans="1:60" ht="12.75" customHeight="1">
      <c r="A167" s="208"/>
      <c r="B167" s="208"/>
      <c r="C167" s="208"/>
      <c r="D167" s="208"/>
      <c r="E167" s="208"/>
      <c r="F167" s="208"/>
      <c r="G167" s="143"/>
      <c r="H167" s="667"/>
      <c r="I167" s="208"/>
      <c r="J167" s="208"/>
      <c r="K167" s="208"/>
      <c r="L167" s="208"/>
      <c r="M167" s="208"/>
      <c r="N167" s="387"/>
      <c r="O167" s="208"/>
      <c r="P167" s="208"/>
      <c r="Q167" s="208"/>
      <c r="R167" s="387"/>
      <c r="S167" s="387"/>
      <c r="T167" s="387"/>
      <c r="U167" s="387"/>
      <c r="V167" s="208"/>
      <c r="W167" s="208"/>
      <c r="X167" s="208"/>
      <c r="Y167" s="421"/>
      <c r="Z167" s="421"/>
      <c r="AA167" s="421"/>
      <c r="AB167" s="208"/>
      <c r="AC167" s="208"/>
      <c r="AD167" s="208"/>
      <c r="AE167" s="208"/>
      <c r="AF167" s="208"/>
      <c r="AG167" s="208"/>
      <c r="AH167" s="208"/>
      <c r="AI167" s="208"/>
      <c r="AJ167" s="208"/>
      <c r="AK167" s="208"/>
      <c r="AL167" s="208"/>
      <c r="AM167" s="208"/>
      <c r="AN167" s="208"/>
      <c r="AO167" s="208"/>
      <c r="AP167" s="208"/>
      <c r="AQ167" s="208"/>
      <c r="AR167" s="208"/>
      <c r="AS167" s="208"/>
      <c r="AT167" s="208"/>
      <c r="AU167" s="208"/>
      <c r="AV167" s="208"/>
      <c r="AW167" s="208"/>
      <c r="AX167" s="208"/>
      <c r="AY167" s="208"/>
      <c r="AZ167" s="208"/>
      <c r="BA167" s="208"/>
      <c r="BB167" s="208"/>
      <c r="BC167" s="386"/>
      <c r="BD167" s="208"/>
      <c r="BE167" s="208"/>
      <c r="BF167" s="208"/>
      <c r="BG167" s="208"/>
      <c r="BH167" s="208"/>
    </row>
    <row r="168" spans="1:60" ht="12.75" customHeight="1">
      <c r="A168" s="208"/>
      <c r="B168" s="208"/>
      <c r="C168" s="208"/>
      <c r="D168" s="208"/>
      <c r="E168" s="208"/>
      <c r="F168" s="208"/>
      <c r="G168" s="143"/>
      <c r="H168" s="667"/>
      <c r="I168" s="208"/>
      <c r="J168" s="208"/>
      <c r="K168" s="208"/>
      <c r="L168" s="208"/>
      <c r="M168" s="208"/>
      <c r="N168" s="387"/>
      <c r="O168" s="208"/>
      <c r="P168" s="208"/>
      <c r="Q168" s="208"/>
      <c r="R168" s="387"/>
      <c r="S168" s="387"/>
      <c r="T168" s="387"/>
      <c r="U168" s="387"/>
      <c r="V168" s="208"/>
      <c r="W168" s="208"/>
      <c r="X168" s="208"/>
      <c r="Y168" s="421"/>
      <c r="Z168" s="421"/>
      <c r="AA168" s="421"/>
      <c r="AB168" s="208"/>
      <c r="AC168" s="208"/>
      <c r="AD168" s="208"/>
      <c r="AE168" s="208"/>
      <c r="AF168" s="208"/>
      <c r="AG168" s="208"/>
      <c r="AH168" s="208"/>
      <c r="AI168" s="208"/>
      <c r="AJ168" s="208"/>
      <c r="AK168" s="208"/>
      <c r="AL168" s="208"/>
      <c r="AM168" s="208"/>
      <c r="AN168" s="208"/>
      <c r="AO168" s="208"/>
      <c r="AP168" s="208"/>
      <c r="AQ168" s="208"/>
      <c r="AR168" s="208"/>
      <c r="AS168" s="208"/>
      <c r="AT168" s="208"/>
      <c r="AU168" s="208"/>
      <c r="AV168" s="208"/>
      <c r="AW168" s="208"/>
      <c r="AX168" s="208"/>
      <c r="AY168" s="208"/>
      <c r="AZ168" s="208"/>
      <c r="BA168" s="208"/>
      <c r="BB168" s="208"/>
      <c r="BC168" s="386"/>
      <c r="BD168" s="208"/>
      <c r="BE168" s="208"/>
      <c r="BF168" s="208"/>
      <c r="BG168" s="208"/>
      <c r="BH168" s="208"/>
    </row>
    <row r="169" spans="1:60" ht="12.75" customHeight="1">
      <c r="A169" s="208"/>
      <c r="B169" s="208"/>
      <c r="C169" s="208"/>
      <c r="D169" s="208"/>
      <c r="E169" s="208"/>
      <c r="F169" s="208"/>
      <c r="G169" s="143"/>
      <c r="H169" s="667"/>
      <c r="I169" s="208"/>
      <c r="J169" s="208"/>
      <c r="K169" s="208"/>
      <c r="L169" s="208"/>
      <c r="M169" s="208"/>
      <c r="N169" s="387"/>
      <c r="O169" s="208"/>
      <c r="P169" s="208"/>
      <c r="Q169" s="208"/>
      <c r="R169" s="387"/>
      <c r="S169" s="387"/>
      <c r="T169" s="387"/>
      <c r="U169" s="387"/>
      <c r="V169" s="208"/>
      <c r="W169" s="208"/>
      <c r="X169" s="208"/>
      <c r="Y169" s="421"/>
      <c r="Z169" s="421"/>
      <c r="AA169" s="421"/>
      <c r="AB169" s="208"/>
      <c r="AC169" s="208"/>
      <c r="AD169" s="208"/>
      <c r="AE169" s="208"/>
      <c r="AF169" s="208"/>
      <c r="AG169" s="208"/>
      <c r="AH169" s="208"/>
      <c r="AI169" s="208"/>
      <c r="AJ169" s="208"/>
      <c r="AK169" s="208"/>
      <c r="AL169" s="208"/>
      <c r="AM169" s="208"/>
      <c r="AN169" s="208"/>
      <c r="AO169" s="208"/>
      <c r="AP169" s="208"/>
      <c r="AQ169" s="208"/>
      <c r="AR169" s="208"/>
      <c r="AS169" s="208"/>
      <c r="AT169" s="208"/>
      <c r="AU169" s="208"/>
      <c r="AV169" s="208"/>
      <c r="AW169" s="208"/>
      <c r="AX169" s="208"/>
      <c r="AY169" s="208"/>
      <c r="AZ169" s="208"/>
      <c r="BA169" s="208"/>
      <c r="BB169" s="208"/>
      <c r="BC169" s="386"/>
      <c r="BD169" s="208"/>
      <c r="BE169" s="208"/>
      <c r="BF169" s="208"/>
      <c r="BG169" s="208"/>
      <c r="BH169" s="208"/>
    </row>
    <row r="170" spans="1:60" ht="12.75" customHeight="1">
      <c r="A170" s="208"/>
      <c r="B170" s="208"/>
      <c r="C170" s="208"/>
      <c r="D170" s="208"/>
      <c r="E170" s="208"/>
      <c r="F170" s="208"/>
      <c r="G170" s="143"/>
      <c r="H170" s="667"/>
      <c r="I170" s="208"/>
      <c r="J170" s="208"/>
      <c r="K170" s="208"/>
      <c r="L170" s="208"/>
      <c r="M170" s="208"/>
      <c r="N170" s="387"/>
      <c r="O170" s="208"/>
      <c r="P170" s="208"/>
      <c r="Q170" s="208"/>
      <c r="R170" s="387"/>
      <c r="S170" s="387"/>
      <c r="T170" s="387"/>
      <c r="U170" s="387"/>
      <c r="V170" s="208"/>
      <c r="W170" s="208"/>
      <c r="X170" s="208"/>
      <c r="Y170" s="421"/>
      <c r="Z170" s="421"/>
      <c r="AA170" s="421"/>
      <c r="AB170" s="208"/>
      <c r="AC170" s="208"/>
      <c r="AD170" s="208"/>
      <c r="AE170" s="208"/>
      <c r="AF170" s="208"/>
      <c r="AG170" s="208"/>
      <c r="AH170" s="208"/>
      <c r="AI170" s="208"/>
      <c r="AJ170" s="208"/>
      <c r="AK170" s="208"/>
      <c r="AL170" s="208"/>
      <c r="AM170" s="208"/>
      <c r="AN170" s="208"/>
      <c r="AO170" s="208"/>
      <c r="AP170" s="208"/>
      <c r="AQ170" s="208"/>
      <c r="AR170" s="208"/>
      <c r="AS170" s="208"/>
      <c r="AT170" s="208"/>
      <c r="AU170" s="208"/>
      <c r="AV170" s="208"/>
      <c r="AW170" s="208"/>
      <c r="AX170" s="208"/>
      <c r="AY170" s="208"/>
      <c r="AZ170" s="208"/>
      <c r="BA170" s="208"/>
      <c r="BB170" s="208"/>
      <c r="BC170" s="386"/>
      <c r="BD170" s="208"/>
      <c r="BE170" s="208"/>
      <c r="BF170" s="208"/>
      <c r="BG170" s="208"/>
      <c r="BH170" s="208"/>
    </row>
    <row r="171" spans="1:60" ht="12.75" customHeight="1">
      <c r="A171" s="208"/>
      <c r="B171" s="208"/>
      <c r="C171" s="208"/>
      <c r="D171" s="208"/>
      <c r="E171" s="208"/>
      <c r="F171" s="208"/>
      <c r="G171" s="143"/>
      <c r="H171" s="667"/>
      <c r="I171" s="208"/>
      <c r="J171" s="208"/>
      <c r="K171" s="208"/>
      <c r="L171" s="208"/>
      <c r="M171" s="208"/>
      <c r="N171" s="387"/>
      <c r="O171" s="208"/>
      <c r="P171" s="208"/>
      <c r="Q171" s="208"/>
      <c r="R171" s="387"/>
      <c r="S171" s="387"/>
      <c r="T171" s="387"/>
      <c r="U171" s="387"/>
      <c r="V171" s="208"/>
      <c r="W171" s="208"/>
      <c r="X171" s="208"/>
      <c r="Y171" s="421"/>
      <c r="Z171" s="421"/>
      <c r="AA171" s="421"/>
      <c r="AB171" s="208"/>
      <c r="AC171" s="208"/>
      <c r="AD171" s="208"/>
      <c r="AE171" s="208"/>
      <c r="AF171" s="208"/>
      <c r="AG171" s="208"/>
      <c r="AH171" s="208"/>
      <c r="AI171" s="208"/>
      <c r="AJ171" s="208"/>
      <c r="AK171" s="208"/>
      <c r="AL171" s="208"/>
      <c r="AM171" s="208"/>
      <c r="AN171" s="208"/>
      <c r="AO171" s="208"/>
      <c r="AP171" s="208"/>
      <c r="AQ171" s="208"/>
      <c r="AR171" s="208"/>
      <c r="AS171" s="208"/>
      <c r="AT171" s="208"/>
      <c r="AU171" s="208"/>
      <c r="AV171" s="208"/>
      <c r="AW171" s="208"/>
      <c r="AX171" s="208"/>
      <c r="AY171" s="208"/>
      <c r="AZ171" s="208"/>
      <c r="BA171" s="208"/>
      <c r="BB171" s="208"/>
      <c r="BC171" s="386"/>
      <c r="BD171" s="208"/>
      <c r="BE171" s="208"/>
      <c r="BF171" s="208"/>
      <c r="BG171" s="208"/>
      <c r="BH171" s="208"/>
    </row>
    <row r="172" spans="1:60" ht="12.75" customHeight="1">
      <c r="A172" s="208"/>
      <c r="B172" s="208"/>
      <c r="C172" s="208"/>
      <c r="D172" s="208"/>
      <c r="E172" s="208"/>
      <c r="F172" s="208"/>
      <c r="G172" s="143"/>
      <c r="H172" s="667"/>
      <c r="I172" s="208"/>
      <c r="J172" s="208"/>
      <c r="K172" s="208"/>
      <c r="L172" s="208"/>
      <c r="M172" s="208"/>
      <c r="N172" s="387"/>
      <c r="O172" s="208"/>
      <c r="P172" s="208"/>
      <c r="Q172" s="208"/>
      <c r="R172" s="387"/>
      <c r="S172" s="387"/>
      <c r="T172" s="387"/>
      <c r="U172" s="387"/>
      <c r="V172" s="208"/>
      <c r="W172" s="208"/>
      <c r="X172" s="208"/>
      <c r="Y172" s="421"/>
      <c r="Z172" s="421"/>
      <c r="AA172" s="421"/>
      <c r="AB172" s="208"/>
      <c r="AC172" s="208"/>
      <c r="AD172" s="208"/>
      <c r="AE172" s="208"/>
      <c r="AF172" s="208"/>
      <c r="AG172" s="208"/>
      <c r="AH172" s="208"/>
      <c r="AI172" s="208"/>
      <c r="AJ172" s="208"/>
      <c r="AK172" s="208"/>
      <c r="AL172" s="208"/>
      <c r="AM172" s="208"/>
      <c r="AN172" s="208"/>
      <c r="AO172" s="208"/>
      <c r="AP172" s="208"/>
      <c r="AQ172" s="208"/>
      <c r="AR172" s="208"/>
      <c r="AS172" s="208"/>
      <c r="AT172" s="208"/>
      <c r="AU172" s="208"/>
      <c r="AV172" s="208"/>
      <c r="AW172" s="208"/>
      <c r="AX172" s="208"/>
      <c r="AY172" s="208"/>
      <c r="AZ172" s="208"/>
      <c r="BA172" s="208"/>
      <c r="BB172" s="208"/>
      <c r="BC172" s="386"/>
      <c r="BD172" s="208"/>
      <c r="BE172" s="208"/>
      <c r="BF172" s="208"/>
      <c r="BG172" s="208"/>
      <c r="BH172" s="208"/>
    </row>
    <row r="173" spans="1:60" ht="12.75" customHeight="1">
      <c r="A173" s="208"/>
      <c r="B173" s="208"/>
      <c r="C173" s="208"/>
      <c r="D173" s="208"/>
      <c r="E173" s="208"/>
      <c r="F173" s="208"/>
      <c r="G173" s="143"/>
      <c r="H173" s="667"/>
      <c r="I173" s="208"/>
      <c r="J173" s="208"/>
      <c r="K173" s="208"/>
      <c r="L173" s="208"/>
      <c r="M173" s="208"/>
      <c r="N173" s="387"/>
      <c r="O173" s="208"/>
      <c r="P173" s="208"/>
      <c r="Q173" s="208"/>
      <c r="R173" s="387"/>
      <c r="S173" s="387"/>
      <c r="T173" s="387"/>
      <c r="U173" s="387"/>
      <c r="V173" s="208"/>
      <c r="W173" s="208"/>
      <c r="X173" s="208"/>
      <c r="Y173" s="421"/>
      <c r="Z173" s="421"/>
      <c r="AA173" s="421"/>
      <c r="AB173" s="208"/>
      <c r="AC173" s="208"/>
      <c r="AD173" s="208"/>
      <c r="AE173" s="208"/>
      <c r="AF173" s="208"/>
      <c r="AG173" s="208"/>
      <c r="AH173" s="208"/>
      <c r="AI173" s="208"/>
      <c r="AJ173" s="208"/>
      <c r="AK173" s="208"/>
      <c r="AL173" s="208"/>
      <c r="AM173" s="208"/>
      <c r="AN173" s="208"/>
      <c r="AO173" s="208"/>
      <c r="AP173" s="208"/>
      <c r="AQ173" s="208"/>
      <c r="AR173" s="208"/>
      <c r="AS173" s="208"/>
      <c r="AT173" s="208"/>
      <c r="AU173" s="208"/>
      <c r="AV173" s="208"/>
      <c r="AW173" s="208"/>
      <c r="AX173" s="208"/>
      <c r="AY173" s="208"/>
      <c r="AZ173" s="208"/>
      <c r="BA173" s="208"/>
      <c r="BB173" s="208"/>
      <c r="BC173" s="386"/>
      <c r="BD173" s="208"/>
      <c r="BE173" s="208"/>
      <c r="BF173" s="208"/>
      <c r="BG173" s="208"/>
      <c r="BH173" s="208"/>
    </row>
    <row r="174" spans="1:60" ht="12.75" customHeight="1">
      <c r="A174" s="208"/>
      <c r="B174" s="208"/>
      <c r="C174" s="208"/>
      <c r="D174" s="208"/>
      <c r="E174" s="208"/>
      <c r="F174" s="208"/>
      <c r="G174" s="143"/>
      <c r="H174" s="667"/>
      <c r="I174" s="208"/>
      <c r="J174" s="208"/>
      <c r="K174" s="208"/>
      <c r="L174" s="208"/>
      <c r="M174" s="208"/>
      <c r="N174" s="387"/>
      <c r="O174" s="208"/>
      <c r="P174" s="208"/>
      <c r="Q174" s="208"/>
      <c r="R174" s="387"/>
      <c r="S174" s="387"/>
      <c r="T174" s="387"/>
      <c r="U174" s="387"/>
      <c r="V174" s="208"/>
      <c r="W174" s="208"/>
      <c r="X174" s="208"/>
      <c r="Y174" s="421"/>
      <c r="Z174" s="421"/>
      <c r="AA174" s="421"/>
      <c r="AB174" s="208"/>
      <c r="AC174" s="208"/>
      <c r="AD174" s="208"/>
      <c r="AE174" s="208"/>
      <c r="AF174" s="208"/>
      <c r="AG174" s="208"/>
      <c r="AH174" s="208"/>
      <c r="AI174" s="208"/>
      <c r="AJ174" s="208"/>
      <c r="AK174" s="208"/>
      <c r="AL174" s="208"/>
      <c r="AM174" s="208"/>
      <c r="AN174" s="208"/>
      <c r="AO174" s="208"/>
      <c r="AP174" s="208"/>
      <c r="AQ174" s="208"/>
      <c r="AR174" s="208"/>
      <c r="AS174" s="208"/>
      <c r="AT174" s="208"/>
      <c r="AU174" s="208"/>
      <c r="AV174" s="208"/>
      <c r="AW174" s="208"/>
      <c r="AX174" s="208"/>
      <c r="AY174" s="208"/>
      <c r="AZ174" s="208"/>
      <c r="BA174" s="208"/>
      <c r="BB174" s="208"/>
      <c r="BC174" s="386"/>
      <c r="BD174" s="208"/>
      <c r="BE174" s="208"/>
      <c r="BF174" s="208"/>
      <c r="BG174" s="208"/>
      <c r="BH174" s="208"/>
    </row>
    <row r="175" spans="1:60" ht="12.75" customHeight="1">
      <c r="A175" s="208"/>
      <c r="B175" s="208"/>
      <c r="C175" s="208"/>
      <c r="D175" s="208"/>
      <c r="E175" s="208"/>
      <c r="F175" s="208"/>
      <c r="G175" s="143"/>
      <c r="H175" s="667"/>
      <c r="I175" s="208"/>
      <c r="J175" s="208"/>
      <c r="K175" s="208"/>
      <c r="L175" s="208"/>
      <c r="M175" s="208"/>
      <c r="N175" s="387"/>
      <c r="O175" s="208"/>
      <c r="P175" s="208"/>
      <c r="Q175" s="208"/>
      <c r="R175" s="387"/>
      <c r="S175" s="387"/>
      <c r="T175" s="387"/>
      <c r="U175" s="387"/>
      <c r="V175" s="208"/>
      <c r="W175" s="208"/>
      <c r="X175" s="208"/>
      <c r="Y175" s="421"/>
      <c r="Z175" s="421"/>
      <c r="AA175" s="421"/>
      <c r="AB175" s="208"/>
      <c r="AC175" s="208"/>
      <c r="AD175" s="208"/>
      <c r="AE175" s="208"/>
      <c r="AF175" s="208"/>
      <c r="AG175" s="208"/>
      <c r="AH175" s="208"/>
      <c r="AI175" s="208"/>
      <c r="AJ175" s="208"/>
      <c r="AK175" s="208"/>
      <c r="AL175" s="208"/>
      <c r="AM175" s="208"/>
      <c r="AN175" s="208"/>
      <c r="AO175" s="208"/>
      <c r="AP175" s="208"/>
      <c r="AQ175" s="208"/>
      <c r="AR175" s="208"/>
      <c r="AS175" s="208"/>
      <c r="AT175" s="208"/>
      <c r="AU175" s="208"/>
      <c r="AV175" s="208"/>
      <c r="AW175" s="208"/>
      <c r="AX175" s="208"/>
      <c r="AY175" s="208"/>
      <c r="AZ175" s="208"/>
      <c r="BA175" s="208"/>
      <c r="BB175" s="208"/>
      <c r="BC175" s="386"/>
      <c r="BD175" s="208"/>
      <c r="BE175" s="208"/>
      <c r="BF175" s="208"/>
      <c r="BG175" s="208"/>
      <c r="BH175" s="208"/>
    </row>
    <row r="176" spans="1:60" ht="12.75" customHeight="1">
      <c r="A176" s="208"/>
      <c r="B176" s="208"/>
      <c r="C176" s="208"/>
      <c r="D176" s="208"/>
      <c r="E176" s="208"/>
      <c r="F176" s="208"/>
      <c r="G176" s="143"/>
      <c r="H176" s="667"/>
      <c r="I176" s="208"/>
      <c r="J176" s="208"/>
      <c r="K176" s="208"/>
      <c r="L176" s="208"/>
      <c r="M176" s="208"/>
      <c r="N176" s="387"/>
      <c r="O176" s="208"/>
      <c r="P176" s="208"/>
      <c r="Q176" s="208"/>
      <c r="R176" s="387"/>
      <c r="S176" s="387"/>
      <c r="T176" s="387"/>
      <c r="U176" s="387"/>
      <c r="V176" s="208"/>
      <c r="W176" s="208"/>
      <c r="X176" s="208"/>
      <c r="Y176" s="421"/>
      <c r="Z176" s="421"/>
      <c r="AA176" s="421"/>
      <c r="AB176" s="208"/>
      <c r="AC176" s="208"/>
      <c r="AD176" s="208"/>
      <c r="AE176" s="208"/>
      <c r="AF176" s="208"/>
      <c r="AG176" s="208"/>
      <c r="AH176" s="208"/>
      <c r="AI176" s="208"/>
      <c r="AJ176" s="208"/>
      <c r="AK176" s="208"/>
      <c r="AL176" s="208"/>
      <c r="AM176" s="208"/>
      <c r="AN176" s="208"/>
      <c r="AO176" s="208"/>
      <c r="AP176" s="208"/>
      <c r="AQ176" s="208"/>
      <c r="AR176" s="208"/>
      <c r="AS176" s="208"/>
      <c r="AT176" s="208"/>
      <c r="AU176" s="208"/>
      <c r="AV176" s="208"/>
      <c r="AW176" s="208"/>
      <c r="AX176" s="208"/>
      <c r="AY176" s="208"/>
      <c r="AZ176" s="208"/>
      <c r="BA176" s="208"/>
      <c r="BB176" s="208"/>
      <c r="BC176" s="386"/>
      <c r="BD176" s="208"/>
      <c r="BE176" s="208"/>
      <c r="BF176" s="208"/>
      <c r="BG176" s="208"/>
      <c r="BH176" s="208"/>
    </row>
    <row r="177" spans="1:60" ht="12.75" customHeight="1">
      <c r="A177" s="208"/>
      <c r="B177" s="208"/>
      <c r="C177" s="208"/>
      <c r="D177" s="208"/>
      <c r="E177" s="208"/>
      <c r="F177" s="208"/>
      <c r="G177" s="143"/>
      <c r="H177" s="667"/>
      <c r="I177" s="208"/>
      <c r="J177" s="208"/>
      <c r="K177" s="208"/>
      <c r="L177" s="208"/>
      <c r="M177" s="208"/>
      <c r="N177" s="387"/>
      <c r="O177" s="208"/>
      <c r="P177" s="208"/>
      <c r="Q177" s="208"/>
      <c r="R177" s="387"/>
      <c r="S177" s="387"/>
      <c r="T177" s="387"/>
      <c r="U177" s="387"/>
      <c r="V177" s="208"/>
      <c r="W177" s="208"/>
      <c r="X177" s="208"/>
      <c r="Y177" s="421"/>
      <c r="Z177" s="421"/>
      <c r="AA177" s="421"/>
      <c r="AB177" s="208"/>
      <c r="AC177" s="208"/>
      <c r="AD177" s="208"/>
      <c r="AE177" s="208"/>
      <c r="AF177" s="208"/>
      <c r="AG177" s="208"/>
      <c r="AH177" s="208"/>
      <c r="AI177" s="208"/>
      <c r="AJ177" s="208"/>
      <c r="AK177" s="208"/>
      <c r="AL177" s="208"/>
      <c r="AM177" s="208"/>
      <c r="AN177" s="208"/>
      <c r="AO177" s="208"/>
      <c r="AP177" s="208"/>
      <c r="AQ177" s="208"/>
      <c r="AR177" s="208"/>
      <c r="AS177" s="208"/>
      <c r="AT177" s="208"/>
      <c r="AU177" s="208"/>
      <c r="AV177" s="208"/>
      <c r="AW177" s="208"/>
      <c r="AX177" s="208"/>
      <c r="AY177" s="208"/>
      <c r="AZ177" s="208"/>
      <c r="BA177" s="208"/>
      <c r="BB177" s="208"/>
      <c r="BC177" s="386"/>
      <c r="BD177" s="208"/>
      <c r="BE177" s="208"/>
      <c r="BF177" s="208"/>
      <c r="BG177" s="208"/>
      <c r="BH177" s="208"/>
    </row>
    <row r="178" spans="1:60" ht="12.75" customHeight="1">
      <c r="A178" s="208"/>
      <c r="B178" s="208"/>
      <c r="C178" s="208"/>
      <c r="D178" s="208"/>
      <c r="E178" s="208"/>
      <c r="F178" s="208"/>
      <c r="G178" s="143"/>
      <c r="H178" s="667"/>
      <c r="I178" s="208"/>
      <c r="J178" s="208"/>
      <c r="K178" s="208"/>
      <c r="L178" s="208"/>
      <c r="M178" s="208"/>
      <c r="N178" s="387"/>
      <c r="O178" s="208"/>
      <c r="P178" s="208"/>
      <c r="Q178" s="208"/>
      <c r="R178" s="387"/>
      <c r="S178" s="387"/>
      <c r="T178" s="387"/>
      <c r="U178" s="387"/>
      <c r="V178" s="208"/>
      <c r="W178" s="208"/>
      <c r="X178" s="208"/>
      <c r="Y178" s="421"/>
      <c r="Z178" s="421"/>
      <c r="AA178" s="421"/>
      <c r="AB178" s="208"/>
      <c r="AC178" s="208"/>
      <c r="AD178" s="208"/>
      <c r="AE178" s="208"/>
      <c r="AF178" s="208"/>
      <c r="AG178" s="208"/>
      <c r="AH178" s="208"/>
      <c r="AI178" s="208"/>
      <c r="AJ178" s="208"/>
      <c r="AK178" s="208"/>
      <c r="AL178" s="208"/>
      <c r="AM178" s="208"/>
      <c r="AN178" s="208"/>
      <c r="AO178" s="208"/>
      <c r="AP178" s="208"/>
      <c r="AQ178" s="208"/>
      <c r="AR178" s="208"/>
      <c r="AS178" s="208"/>
      <c r="AT178" s="208"/>
      <c r="AU178" s="208"/>
      <c r="AV178" s="208"/>
      <c r="AW178" s="208"/>
      <c r="AX178" s="208"/>
      <c r="AY178" s="208"/>
      <c r="AZ178" s="208"/>
      <c r="BA178" s="208"/>
      <c r="BB178" s="208"/>
      <c r="BC178" s="386"/>
      <c r="BD178" s="208"/>
      <c r="BE178" s="208"/>
      <c r="BF178" s="208"/>
      <c r="BG178" s="208"/>
      <c r="BH178" s="208"/>
    </row>
    <row r="179" spans="1:60" ht="12.75" customHeight="1">
      <c r="A179" s="208"/>
      <c r="B179" s="208"/>
      <c r="C179" s="208"/>
      <c r="D179" s="208"/>
      <c r="E179" s="208"/>
      <c r="F179" s="208"/>
      <c r="G179" s="143"/>
      <c r="H179" s="667"/>
      <c r="I179" s="208"/>
      <c r="J179" s="208"/>
      <c r="K179" s="208"/>
      <c r="L179" s="208"/>
      <c r="M179" s="208"/>
      <c r="N179" s="387"/>
      <c r="O179" s="208"/>
      <c r="P179" s="208"/>
      <c r="Q179" s="208"/>
      <c r="R179" s="387"/>
      <c r="S179" s="387"/>
      <c r="T179" s="387"/>
      <c r="U179" s="387"/>
      <c r="V179" s="208"/>
      <c r="W179" s="208"/>
      <c r="X179" s="208"/>
      <c r="Y179" s="421"/>
      <c r="Z179" s="421"/>
      <c r="AA179" s="421"/>
      <c r="AB179" s="208"/>
      <c r="AC179" s="208"/>
      <c r="AD179" s="208"/>
      <c r="AE179" s="208"/>
      <c r="AF179" s="208"/>
      <c r="AG179" s="208"/>
      <c r="AH179" s="208"/>
      <c r="AI179" s="208"/>
      <c r="AJ179" s="208"/>
      <c r="AK179" s="208"/>
      <c r="AL179" s="208"/>
      <c r="AM179" s="208"/>
      <c r="AN179" s="208"/>
      <c r="AO179" s="208"/>
      <c r="AP179" s="208"/>
      <c r="AQ179" s="208"/>
      <c r="AR179" s="208"/>
      <c r="AS179" s="208"/>
      <c r="AT179" s="208"/>
      <c r="AU179" s="208"/>
      <c r="AV179" s="208"/>
      <c r="AW179" s="208"/>
      <c r="AX179" s="208"/>
      <c r="AY179" s="208"/>
      <c r="AZ179" s="208"/>
      <c r="BA179" s="208"/>
      <c r="BB179" s="208"/>
      <c r="BC179" s="386"/>
      <c r="BD179" s="208"/>
      <c r="BE179" s="208"/>
      <c r="BF179" s="208"/>
      <c r="BG179" s="208"/>
      <c r="BH179" s="208"/>
    </row>
    <row r="180" spans="1:60" ht="12.75" customHeight="1">
      <c r="A180" s="208"/>
      <c r="B180" s="208"/>
      <c r="C180" s="208"/>
      <c r="D180" s="208"/>
      <c r="E180" s="208"/>
      <c r="F180" s="208"/>
      <c r="G180" s="143"/>
      <c r="H180" s="667"/>
      <c r="I180" s="208"/>
      <c r="J180" s="208"/>
      <c r="K180" s="208"/>
      <c r="L180" s="208"/>
      <c r="M180" s="208"/>
      <c r="N180" s="387"/>
      <c r="O180" s="208"/>
      <c r="P180" s="208"/>
      <c r="Q180" s="208"/>
      <c r="R180" s="387"/>
      <c r="S180" s="387"/>
      <c r="T180" s="387"/>
      <c r="U180" s="387"/>
      <c r="V180" s="208"/>
      <c r="W180" s="208"/>
      <c r="X180" s="208"/>
      <c r="Y180" s="421"/>
      <c r="Z180" s="421"/>
      <c r="AA180" s="421"/>
      <c r="AB180" s="208"/>
      <c r="AC180" s="208"/>
      <c r="AD180" s="208"/>
      <c r="AE180" s="208"/>
      <c r="AF180" s="208"/>
      <c r="AG180" s="208"/>
      <c r="AH180" s="208"/>
      <c r="AI180" s="208"/>
      <c r="AJ180" s="208"/>
      <c r="AK180" s="208"/>
      <c r="AL180" s="208"/>
      <c r="AM180" s="208"/>
      <c r="AN180" s="208"/>
      <c r="AO180" s="208"/>
      <c r="AP180" s="208"/>
      <c r="AQ180" s="208"/>
      <c r="AR180" s="208"/>
      <c r="AS180" s="208"/>
      <c r="AT180" s="208"/>
      <c r="AU180" s="208"/>
      <c r="AV180" s="208"/>
      <c r="AW180" s="208"/>
      <c r="AX180" s="208"/>
      <c r="AY180" s="208"/>
      <c r="AZ180" s="208"/>
      <c r="BA180" s="208"/>
      <c r="BB180" s="208"/>
      <c r="BC180" s="386"/>
      <c r="BD180" s="208"/>
      <c r="BE180" s="208"/>
      <c r="BF180" s="208"/>
      <c r="BG180" s="208"/>
      <c r="BH180" s="208"/>
    </row>
    <row r="181" spans="1:60" ht="12.75" customHeight="1">
      <c r="A181" s="208"/>
      <c r="B181" s="208"/>
      <c r="C181" s="208"/>
      <c r="D181" s="208"/>
      <c r="E181" s="208"/>
      <c r="F181" s="208"/>
      <c r="G181" s="143"/>
      <c r="H181" s="667"/>
      <c r="I181" s="208"/>
      <c r="J181" s="208"/>
      <c r="K181" s="208"/>
      <c r="L181" s="208"/>
      <c r="M181" s="208"/>
      <c r="N181" s="387"/>
      <c r="O181" s="208"/>
      <c r="P181" s="208"/>
      <c r="Q181" s="208"/>
      <c r="R181" s="387"/>
      <c r="S181" s="387"/>
      <c r="T181" s="387"/>
      <c r="U181" s="387"/>
      <c r="V181" s="208"/>
      <c r="W181" s="208"/>
      <c r="X181" s="208"/>
      <c r="Y181" s="421"/>
      <c r="Z181" s="421"/>
      <c r="AA181" s="421"/>
      <c r="AB181" s="208"/>
      <c r="AC181" s="208"/>
      <c r="AD181" s="208"/>
      <c r="AE181" s="208"/>
      <c r="AF181" s="208"/>
      <c r="AG181" s="208"/>
      <c r="AH181" s="208"/>
      <c r="AI181" s="208"/>
      <c r="AJ181" s="208"/>
      <c r="AK181" s="208"/>
      <c r="AL181" s="208"/>
      <c r="AM181" s="208"/>
      <c r="AN181" s="208"/>
      <c r="AO181" s="208"/>
      <c r="AP181" s="208"/>
      <c r="AQ181" s="208"/>
      <c r="AR181" s="208"/>
      <c r="AS181" s="208"/>
      <c r="AT181" s="208"/>
      <c r="AU181" s="208"/>
      <c r="AV181" s="208"/>
      <c r="AW181" s="208"/>
      <c r="AX181" s="208"/>
      <c r="AY181" s="208"/>
      <c r="AZ181" s="208"/>
      <c r="BA181" s="208"/>
      <c r="BB181" s="208"/>
      <c r="BC181" s="386"/>
      <c r="BD181" s="208"/>
      <c r="BE181" s="208"/>
      <c r="BF181" s="208"/>
      <c r="BG181" s="208"/>
      <c r="BH181" s="208"/>
    </row>
    <row r="182" spans="1:60" ht="12.75" customHeight="1">
      <c r="A182" s="208"/>
      <c r="B182" s="208"/>
      <c r="C182" s="208"/>
      <c r="D182" s="208"/>
      <c r="E182" s="208"/>
      <c r="F182" s="208"/>
      <c r="G182" s="143"/>
      <c r="H182" s="667"/>
      <c r="I182" s="208"/>
      <c r="J182" s="208"/>
      <c r="K182" s="208"/>
      <c r="L182" s="208"/>
      <c r="M182" s="208"/>
      <c r="N182" s="387"/>
      <c r="O182" s="208"/>
      <c r="P182" s="208"/>
      <c r="Q182" s="208"/>
      <c r="R182" s="387"/>
      <c r="S182" s="387"/>
      <c r="T182" s="387"/>
      <c r="U182" s="387"/>
      <c r="V182" s="208"/>
      <c r="W182" s="208"/>
      <c r="X182" s="208"/>
      <c r="Y182" s="421"/>
      <c r="Z182" s="421"/>
      <c r="AA182" s="421"/>
      <c r="AB182" s="208"/>
      <c r="AC182" s="208"/>
      <c r="AD182" s="208"/>
      <c r="AE182" s="208"/>
      <c r="AF182" s="208"/>
      <c r="AG182" s="208"/>
      <c r="AH182" s="208"/>
      <c r="AI182" s="208"/>
      <c r="AJ182" s="208"/>
      <c r="AK182" s="208"/>
      <c r="AL182" s="208"/>
      <c r="AM182" s="208"/>
      <c r="AN182" s="208"/>
      <c r="AO182" s="208"/>
      <c r="AP182" s="208"/>
      <c r="AQ182" s="208"/>
      <c r="AR182" s="208"/>
      <c r="AS182" s="208"/>
      <c r="AT182" s="208"/>
      <c r="AU182" s="208"/>
      <c r="AV182" s="208"/>
      <c r="AW182" s="208"/>
      <c r="AX182" s="208"/>
      <c r="AY182" s="208"/>
      <c r="AZ182" s="208"/>
      <c r="BA182" s="208"/>
      <c r="BB182" s="208"/>
      <c r="BC182" s="386"/>
      <c r="BD182" s="208"/>
      <c r="BE182" s="208"/>
      <c r="BF182" s="208"/>
      <c r="BG182" s="208"/>
      <c r="BH182" s="208"/>
    </row>
    <row r="183" spans="1:60" ht="12.75" customHeight="1">
      <c r="A183" s="208"/>
      <c r="B183" s="208"/>
      <c r="C183" s="208"/>
      <c r="D183" s="208"/>
      <c r="E183" s="208"/>
      <c r="F183" s="208"/>
      <c r="G183" s="143"/>
      <c r="H183" s="667"/>
      <c r="I183" s="208"/>
      <c r="J183" s="208"/>
      <c r="K183" s="208"/>
      <c r="L183" s="208"/>
      <c r="M183" s="208"/>
      <c r="N183" s="387"/>
      <c r="O183" s="208"/>
      <c r="P183" s="208"/>
      <c r="Q183" s="208"/>
      <c r="R183" s="387"/>
      <c r="S183" s="387"/>
      <c r="T183" s="387"/>
      <c r="U183" s="387"/>
      <c r="V183" s="208"/>
      <c r="W183" s="208"/>
      <c r="X183" s="208"/>
      <c r="Y183" s="421"/>
      <c r="Z183" s="421"/>
      <c r="AA183" s="421"/>
      <c r="AB183" s="208"/>
      <c r="AC183" s="208"/>
      <c r="AD183" s="208"/>
      <c r="AE183" s="208"/>
      <c r="AF183" s="208"/>
      <c r="AG183" s="208"/>
      <c r="AH183" s="208"/>
      <c r="AI183" s="208"/>
      <c r="AJ183" s="208"/>
      <c r="AK183" s="208"/>
      <c r="AL183" s="208"/>
      <c r="AM183" s="208"/>
      <c r="AN183" s="208"/>
      <c r="AO183" s="208"/>
      <c r="AP183" s="208"/>
      <c r="AQ183" s="208"/>
      <c r="AR183" s="208"/>
      <c r="AS183" s="208"/>
      <c r="AT183" s="208"/>
      <c r="AU183" s="208"/>
      <c r="AV183" s="208"/>
      <c r="AW183" s="208"/>
      <c r="AX183" s="208"/>
      <c r="AY183" s="208"/>
      <c r="AZ183" s="208"/>
      <c r="BA183" s="208"/>
      <c r="BB183" s="208"/>
      <c r="BC183" s="386"/>
      <c r="BD183" s="208"/>
      <c r="BE183" s="208"/>
      <c r="BF183" s="208"/>
      <c r="BG183" s="208"/>
      <c r="BH183" s="208"/>
    </row>
    <row r="184" spans="1:60" ht="12.75" customHeight="1">
      <c r="A184" s="208"/>
      <c r="B184" s="208"/>
      <c r="C184" s="208"/>
      <c r="D184" s="208"/>
      <c r="E184" s="208"/>
      <c r="F184" s="208"/>
      <c r="G184" s="143"/>
      <c r="H184" s="667"/>
      <c r="I184" s="208"/>
      <c r="J184" s="208"/>
      <c r="K184" s="208"/>
      <c r="L184" s="208"/>
      <c r="M184" s="208"/>
      <c r="N184" s="387"/>
      <c r="O184" s="208"/>
      <c r="P184" s="208"/>
      <c r="Q184" s="208"/>
      <c r="R184" s="387"/>
      <c r="S184" s="387"/>
      <c r="T184" s="387"/>
      <c r="U184" s="387"/>
      <c r="V184" s="208"/>
      <c r="W184" s="208"/>
      <c r="X184" s="208"/>
      <c r="Y184" s="421"/>
      <c r="Z184" s="421"/>
      <c r="AA184" s="421"/>
      <c r="AB184" s="208"/>
      <c r="AC184" s="208"/>
      <c r="AD184" s="208"/>
      <c r="AE184" s="208"/>
      <c r="AF184" s="208"/>
      <c r="AG184" s="208"/>
      <c r="AH184" s="208"/>
      <c r="AI184" s="208"/>
      <c r="AJ184" s="208"/>
      <c r="AK184" s="208"/>
      <c r="AL184" s="208"/>
      <c r="AM184" s="208"/>
      <c r="AN184" s="208"/>
      <c r="AO184" s="208"/>
      <c r="AP184" s="208"/>
      <c r="AQ184" s="208"/>
      <c r="AR184" s="208"/>
      <c r="AS184" s="208"/>
      <c r="AT184" s="208"/>
      <c r="AU184" s="208"/>
      <c r="AV184" s="208"/>
      <c r="AW184" s="208"/>
      <c r="AX184" s="208"/>
      <c r="AY184" s="208"/>
      <c r="AZ184" s="208"/>
      <c r="BA184" s="208"/>
      <c r="BB184" s="208"/>
      <c r="BC184" s="386"/>
      <c r="BD184" s="208"/>
      <c r="BE184" s="208"/>
      <c r="BF184" s="208"/>
      <c r="BG184" s="208"/>
      <c r="BH184" s="208"/>
    </row>
    <row r="185" spans="1:60" ht="12.75" customHeight="1">
      <c r="A185" s="208"/>
      <c r="B185" s="208"/>
      <c r="C185" s="208"/>
      <c r="D185" s="208"/>
      <c r="E185" s="208"/>
      <c r="F185" s="208"/>
      <c r="G185" s="143"/>
      <c r="H185" s="667"/>
      <c r="I185" s="208"/>
      <c r="J185" s="208"/>
      <c r="K185" s="208"/>
      <c r="L185" s="208"/>
      <c r="M185" s="208"/>
      <c r="N185" s="387"/>
      <c r="O185" s="208"/>
      <c r="P185" s="208"/>
      <c r="Q185" s="208"/>
      <c r="R185" s="387"/>
      <c r="S185" s="387"/>
      <c r="T185" s="387"/>
      <c r="U185" s="387"/>
      <c r="V185" s="208"/>
      <c r="W185" s="208"/>
      <c r="X185" s="208"/>
      <c r="Y185" s="421"/>
      <c r="Z185" s="421"/>
      <c r="AA185" s="421"/>
      <c r="AB185" s="208"/>
      <c r="AC185" s="208"/>
      <c r="AD185" s="208"/>
      <c r="AE185" s="208"/>
      <c r="AF185" s="208"/>
      <c r="AG185" s="208"/>
      <c r="AH185" s="208"/>
      <c r="AI185" s="208"/>
      <c r="AJ185" s="208"/>
      <c r="AK185" s="208"/>
      <c r="AL185" s="208"/>
      <c r="AM185" s="208"/>
      <c r="AN185" s="208"/>
      <c r="AO185" s="208"/>
      <c r="AP185" s="208"/>
      <c r="AQ185" s="208"/>
      <c r="AR185" s="208"/>
      <c r="AS185" s="208"/>
      <c r="AT185" s="208"/>
      <c r="AU185" s="208"/>
      <c r="AV185" s="208"/>
      <c r="AW185" s="208"/>
      <c r="AX185" s="208"/>
      <c r="AY185" s="208"/>
      <c r="AZ185" s="208"/>
      <c r="BA185" s="208"/>
      <c r="BB185" s="208"/>
      <c r="BC185" s="386"/>
      <c r="BD185" s="208"/>
      <c r="BE185" s="208"/>
      <c r="BF185" s="208"/>
      <c r="BG185" s="208"/>
      <c r="BH185" s="208"/>
    </row>
    <row r="186" spans="1:60" ht="12.75" customHeight="1">
      <c r="A186" s="208"/>
      <c r="B186" s="208"/>
      <c r="C186" s="208"/>
      <c r="D186" s="208"/>
      <c r="E186" s="208"/>
      <c r="F186" s="208"/>
      <c r="G186" s="143"/>
      <c r="H186" s="667"/>
      <c r="I186" s="208"/>
      <c r="J186" s="208"/>
      <c r="K186" s="208"/>
      <c r="L186" s="208"/>
      <c r="M186" s="208"/>
      <c r="N186" s="387"/>
      <c r="O186" s="208"/>
      <c r="P186" s="208"/>
      <c r="Q186" s="208"/>
      <c r="R186" s="387"/>
      <c r="S186" s="387"/>
      <c r="T186" s="387"/>
      <c r="U186" s="387"/>
      <c r="V186" s="208"/>
      <c r="W186" s="208"/>
      <c r="X186" s="208"/>
      <c r="Y186" s="421"/>
      <c r="Z186" s="421"/>
      <c r="AA186" s="421"/>
      <c r="AB186" s="208"/>
      <c r="AC186" s="208"/>
      <c r="AD186" s="208"/>
      <c r="AE186" s="208"/>
      <c r="AF186" s="208"/>
      <c r="AG186" s="208"/>
      <c r="AH186" s="208"/>
      <c r="AI186" s="208"/>
      <c r="AJ186" s="208"/>
      <c r="AK186" s="208"/>
      <c r="AL186" s="208"/>
      <c r="AM186" s="208"/>
      <c r="AN186" s="208"/>
      <c r="AO186" s="208"/>
      <c r="AP186" s="208"/>
      <c r="AQ186" s="208"/>
      <c r="AR186" s="208"/>
      <c r="AS186" s="208"/>
      <c r="AT186" s="208"/>
      <c r="AU186" s="208"/>
      <c r="AV186" s="208"/>
      <c r="AW186" s="208"/>
      <c r="AX186" s="208"/>
      <c r="AY186" s="208"/>
      <c r="AZ186" s="208"/>
      <c r="BA186" s="208"/>
      <c r="BB186" s="208"/>
      <c r="BC186" s="386"/>
      <c r="BD186" s="208"/>
      <c r="BE186" s="208"/>
      <c r="BF186" s="208"/>
      <c r="BG186" s="208"/>
      <c r="BH186" s="208"/>
    </row>
    <row r="187" spans="1:60" ht="12.75" customHeight="1">
      <c r="A187" s="208"/>
      <c r="B187" s="208"/>
      <c r="C187" s="208"/>
      <c r="D187" s="208"/>
      <c r="E187" s="208"/>
      <c r="F187" s="208"/>
      <c r="G187" s="143"/>
      <c r="H187" s="667"/>
      <c r="I187" s="208"/>
      <c r="J187" s="208"/>
      <c r="K187" s="208"/>
      <c r="L187" s="208"/>
      <c r="M187" s="208"/>
      <c r="N187" s="387"/>
      <c r="O187" s="208"/>
      <c r="P187" s="208"/>
      <c r="Q187" s="208"/>
      <c r="R187" s="387"/>
      <c r="S187" s="387"/>
      <c r="T187" s="387"/>
      <c r="U187" s="387"/>
      <c r="V187" s="208"/>
      <c r="W187" s="208"/>
      <c r="X187" s="208"/>
      <c r="Y187" s="421"/>
      <c r="Z187" s="421"/>
      <c r="AA187" s="421"/>
      <c r="AB187" s="208"/>
      <c r="AC187" s="208"/>
      <c r="AD187" s="208"/>
      <c r="AE187" s="208"/>
      <c r="AF187" s="208"/>
      <c r="AG187" s="208"/>
      <c r="AH187" s="208"/>
      <c r="AI187" s="208"/>
      <c r="AJ187" s="208"/>
      <c r="AK187" s="208"/>
      <c r="AL187" s="208"/>
      <c r="AM187" s="208"/>
      <c r="AN187" s="208"/>
      <c r="AO187" s="208"/>
      <c r="AP187" s="208"/>
      <c r="AQ187" s="208"/>
      <c r="AR187" s="208"/>
      <c r="AS187" s="208"/>
      <c r="AT187" s="208"/>
      <c r="AU187" s="208"/>
      <c r="AV187" s="208"/>
      <c r="AW187" s="208"/>
      <c r="AX187" s="208"/>
      <c r="AY187" s="208"/>
      <c r="AZ187" s="208"/>
      <c r="BA187" s="208"/>
      <c r="BB187" s="208"/>
      <c r="BC187" s="386"/>
      <c r="BD187" s="208"/>
      <c r="BE187" s="208"/>
      <c r="BF187" s="208"/>
      <c r="BG187" s="208"/>
      <c r="BH187" s="208"/>
    </row>
    <row r="188" spans="1:60" ht="12.75" customHeight="1">
      <c r="A188" s="208"/>
      <c r="B188" s="208"/>
      <c r="C188" s="208"/>
      <c r="D188" s="208"/>
      <c r="E188" s="208"/>
      <c r="F188" s="208"/>
      <c r="G188" s="143"/>
      <c r="H188" s="667"/>
      <c r="I188" s="208"/>
      <c r="J188" s="208"/>
      <c r="K188" s="208"/>
      <c r="L188" s="208"/>
      <c r="M188" s="208"/>
      <c r="N188" s="387"/>
      <c r="O188" s="208"/>
      <c r="P188" s="208"/>
      <c r="Q188" s="208"/>
      <c r="R188" s="387"/>
      <c r="S188" s="387"/>
      <c r="T188" s="387"/>
      <c r="U188" s="387"/>
      <c r="V188" s="208"/>
      <c r="W188" s="208"/>
      <c r="X188" s="208"/>
      <c r="Y188" s="421"/>
      <c r="Z188" s="421"/>
      <c r="AA188" s="421"/>
      <c r="AB188" s="208"/>
      <c r="AC188" s="208"/>
      <c r="AD188" s="208"/>
      <c r="AE188" s="208"/>
      <c r="AF188" s="208"/>
      <c r="AG188" s="208"/>
      <c r="AH188" s="208"/>
      <c r="AI188" s="208"/>
      <c r="AJ188" s="208"/>
      <c r="AK188" s="208"/>
      <c r="AL188" s="208"/>
      <c r="AM188" s="208"/>
      <c r="AN188" s="208"/>
      <c r="AO188" s="208"/>
      <c r="AP188" s="208"/>
      <c r="AQ188" s="208"/>
      <c r="AR188" s="208"/>
      <c r="AS188" s="208"/>
      <c r="AT188" s="208"/>
      <c r="AU188" s="208"/>
      <c r="AV188" s="208"/>
      <c r="AW188" s="208"/>
      <c r="AX188" s="208"/>
      <c r="AY188" s="208"/>
      <c r="AZ188" s="208"/>
      <c r="BA188" s="208"/>
      <c r="BB188" s="208"/>
      <c r="BC188" s="386"/>
      <c r="BD188" s="208"/>
      <c r="BE188" s="208"/>
      <c r="BF188" s="208"/>
      <c r="BG188" s="208"/>
      <c r="BH188" s="208"/>
    </row>
    <row r="189" spans="1:60" ht="12.75" customHeight="1">
      <c r="A189" s="208"/>
      <c r="B189" s="208"/>
      <c r="C189" s="208"/>
      <c r="D189" s="208"/>
      <c r="E189" s="208"/>
      <c r="F189" s="208"/>
      <c r="G189" s="143"/>
      <c r="H189" s="667"/>
      <c r="I189" s="208"/>
      <c r="J189" s="208"/>
      <c r="K189" s="208"/>
      <c r="L189" s="208"/>
      <c r="M189" s="208"/>
      <c r="N189" s="387"/>
      <c r="O189" s="208"/>
      <c r="P189" s="208"/>
      <c r="Q189" s="208"/>
      <c r="R189" s="387"/>
      <c r="S189" s="387"/>
      <c r="T189" s="387"/>
      <c r="U189" s="387"/>
      <c r="V189" s="208"/>
      <c r="W189" s="208"/>
      <c r="X189" s="208"/>
      <c r="Y189" s="421"/>
      <c r="Z189" s="421"/>
      <c r="AA189" s="421"/>
      <c r="AB189" s="208"/>
      <c r="AC189" s="208"/>
      <c r="AD189" s="208"/>
      <c r="AE189" s="208"/>
      <c r="AF189" s="208"/>
      <c r="AG189" s="208"/>
      <c r="AH189" s="208"/>
      <c r="AI189" s="208"/>
      <c r="AJ189" s="208"/>
      <c r="AK189" s="208"/>
      <c r="AL189" s="208"/>
      <c r="AM189" s="208"/>
      <c r="AN189" s="208"/>
      <c r="AO189" s="208"/>
      <c r="AP189" s="208"/>
      <c r="AQ189" s="208"/>
      <c r="AR189" s="208"/>
      <c r="AS189" s="208"/>
      <c r="AT189" s="208"/>
      <c r="AU189" s="208"/>
      <c r="AV189" s="208"/>
      <c r="AW189" s="208"/>
      <c r="AX189" s="208"/>
      <c r="AY189" s="208"/>
      <c r="AZ189" s="208"/>
      <c r="BA189" s="208"/>
      <c r="BB189" s="208"/>
      <c r="BC189" s="386"/>
      <c r="BD189" s="208"/>
      <c r="BE189" s="208"/>
      <c r="BF189" s="208"/>
      <c r="BG189" s="208"/>
      <c r="BH189" s="208"/>
    </row>
    <row r="190" spans="1:60" ht="12.75" customHeight="1">
      <c r="A190" s="208"/>
      <c r="B190" s="208"/>
      <c r="C190" s="208"/>
      <c r="D190" s="208"/>
      <c r="E190" s="208"/>
      <c r="F190" s="208"/>
      <c r="G190" s="143"/>
      <c r="H190" s="667"/>
      <c r="I190" s="208"/>
      <c r="J190" s="208"/>
      <c r="K190" s="208"/>
      <c r="L190" s="208"/>
      <c r="M190" s="208"/>
      <c r="N190" s="387"/>
      <c r="O190" s="208"/>
      <c r="P190" s="208"/>
      <c r="Q190" s="208"/>
      <c r="R190" s="387"/>
      <c r="S190" s="387"/>
      <c r="T190" s="387"/>
      <c r="U190" s="387"/>
      <c r="V190" s="208"/>
      <c r="W190" s="208"/>
      <c r="X190" s="208"/>
      <c r="Y190" s="421"/>
      <c r="Z190" s="421"/>
      <c r="AA190" s="421"/>
      <c r="AB190" s="208"/>
      <c r="AC190" s="208"/>
      <c r="AD190" s="208"/>
      <c r="AE190" s="208"/>
      <c r="AF190" s="208"/>
      <c r="AG190" s="208"/>
      <c r="AH190" s="208"/>
      <c r="AI190" s="208"/>
      <c r="AJ190" s="208"/>
      <c r="AK190" s="208"/>
      <c r="AL190" s="208"/>
      <c r="AM190" s="208"/>
      <c r="AN190" s="208"/>
      <c r="AO190" s="208"/>
      <c r="AP190" s="208"/>
      <c r="AQ190" s="208"/>
      <c r="AR190" s="208"/>
      <c r="AS190" s="208"/>
      <c r="AT190" s="208"/>
      <c r="AU190" s="208"/>
      <c r="AV190" s="208"/>
      <c r="AW190" s="208"/>
      <c r="AX190" s="208"/>
      <c r="AY190" s="208"/>
      <c r="AZ190" s="208"/>
      <c r="BA190" s="208"/>
      <c r="BB190" s="208"/>
      <c r="BC190" s="386"/>
      <c r="BD190" s="208"/>
      <c r="BE190" s="208"/>
      <c r="BF190" s="208"/>
      <c r="BG190" s="208"/>
      <c r="BH190" s="208"/>
    </row>
    <row r="191" spans="1:60" ht="12.75" customHeight="1">
      <c r="A191" s="208"/>
      <c r="B191" s="208"/>
      <c r="C191" s="208"/>
      <c r="D191" s="208"/>
      <c r="E191" s="208"/>
      <c r="F191" s="208"/>
      <c r="G191" s="143"/>
      <c r="H191" s="667"/>
      <c r="I191" s="208"/>
      <c r="J191" s="208"/>
      <c r="K191" s="208"/>
      <c r="L191" s="208"/>
      <c r="M191" s="208"/>
      <c r="N191" s="387"/>
      <c r="O191" s="208"/>
      <c r="P191" s="208"/>
      <c r="Q191" s="208"/>
      <c r="R191" s="387"/>
      <c r="S191" s="387"/>
      <c r="T191" s="387"/>
      <c r="U191" s="387"/>
      <c r="V191" s="208"/>
      <c r="W191" s="208"/>
      <c r="X191" s="208"/>
      <c r="Y191" s="421"/>
      <c r="Z191" s="421"/>
      <c r="AA191" s="421"/>
      <c r="AB191" s="208"/>
      <c r="AC191" s="208"/>
      <c r="AD191" s="208"/>
      <c r="AE191" s="208"/>
      <c r="AF191" s="208"/>
      <c r="AG191" s="208"/>
      <c r="AH191" s="208"/>
      <c r="AI191" s="208"/>
      <c r="AJ191" s="208"/>
      <c r="AK191" s="208"/>
      <c r="AL191" s="208"/>
      <c r="AM191" s="208"/>
      <c r="AN191" s="208"/>
      <c r="AO191" s="208"/>
      <c r="AP191" s="208"/>
      <c r="AQ191" s="208"/>
      <c r="AR191" s="208"/>
      <c r="AS191" s="208"/>
      <c r="AT191" s="208"/>
      <c r="AU191" s="208"/>
      <c r="AV191" s="208"/>
      <c r="AW191" s="208"/>
      <c r="AX191" s="208"/>
      <c r="AY191" s="208"/>
      <c r="AZ191" s="208"/>
      <c r="BA191" s="208"/>
      <c r="BB191" s="208"/>
      <c r="BC191" s="386"/>
      <c r="BD191" s="208"/>
      <c r="BE191" s="208"/>
      <c r="BF191" s="208"/>
      <c r="BG191" s="208"/>
      <c r="BH191" s="208"/>
    </row>
    <row r="192" spans="1:60" ht="12.75" customHeight="1">
      <c r="A192" s="208"/>
      <c r="B192" s="208"/>
      <c r="C192" s="208"/>
      <c r="D192" s="208"/>
      <c r="E192" s="208"/>
      <c r="F192" s="208"/>
      <c r="G192" s="143"/>
      <c r="H192" s="667"/>
      <c r="I192" s="208"/>
      <c r="J192" s="208"/>
      <c r="K192" s="208"/>
      <c r="L192" s="208"/>
      <c r="M192" s="208"/>
      <c r="N192" s="387"/>
      <c r="O192" s="208"/>
      <c r="P192" s="208"/>
      <c r="Q192" s="208"/>
      <c r="R192" s="387"/>
      <c r="S192" s="387"/>
      <c r="T192" s="387"/>
      <c r="U192" s="387"/>
      <c r="V192" s="208"/>
      <c r="W192" s="208"/>
      <c r="X192" s="208"/>
      <c r="Y192" s="421"/>
      <c r="Z192" s="421"/>
      <c r="AA192" s="421"/>
      <c r="AB192" s="208"/>
      <c r="AC192" s="208"/>
      <c r="AD192" s="208"/>
      <c r="AE192" s="208"/>
      <c r="AF192" s="208"/>
      <c r="AG192" s="208"/>
      <c r="AH192" s="208"/>
      <c r="AI192" s="208"/>
      <c r="AJ192" s="208"/>
      <c r="AK192" s="208"/>
      <c r="AL192" s="208"/>
      <c r="AM192" s="208"/>
      <c r="AN192" s="208"/>
      <c r="AO192" s="208"/>
      <c r="AP192" s="208"/>
      <c r="AQ192" s="208"/>
      <c r="AR192" s="208"/>
      <c r="AS192" s="208"/>
      <c r="AT192" s="208"/>
      <c r="AU192" s="208"/>
      <c r="AV192" s="208"/>
      <c r="AW192" s="208"/>
      <c r="AX192" s="208"/>
      <c r="AY192" s="208"/>
      <c r="AZ192" s="208"/>
      <c r="BA192" s="208"/>
      <c r="BB192" s="208"/>
      <c r="BC192" s="386"/>
      <c r="BD192" s="208"/>
      <c r="BE192" s="208"/>
      <c r="BF192" s="208"/>
      <c r="BG192" s="208"/>
      <c r="BH192" s="208"/>
    </row>
    <row r="193" spans="1:60" ht="12.75" customHeight="1">
      <c r="A193" s="208"/>
      <c r="B193" s="208"/>
      <c r="C193" s="208"/>
      <c r="D193" s="208"/>
      <c r="E193" s="208"/>
      <c r="F193" s="208"/>
      <c r="G193" s="143"/>
      <c r="H193" s="667"/>
      <c r="I193" s="208"/>
      <c r="J193" s="208"/>
      <c r="K193" s="208"/>
      <c r="L193" s="208"/>
      <c r="M193" s="208"/>
      <c r="N193" s="387"/>
      <c r="O193" s="208"/>
      <c r="P193" s="208"/>
      <c r="Q193" s="208"/>
      <c r="R193" s="387"/>
      <c r="S193" s="387"/>
      <c r="T193" s="387"/>
      <c r="U193" s="387"/>
      <c r="V193" s="208"/>
      <c r="W193" s="208"/>
      <c r="X193" s="208"/>
      <c r="Y193" s="421"/>
      <c r="Z193" s="421"/>
      <c r="AA193" s="421"/>
      <c r="AB193" s="208"/>
      <c r="AC193" s="208"/>
      <c r="AD193" s="208"/>
      <c r="AE193" s="208"/>
      <c r="AF193" s="208"/>
      <c r="AG193" s="208"/>
      <c r="AH193" s="208"/>
      <c r="AI193" s="208"/>
      <c r="AJ193" s="208"/>
      <c r="AK193" s="208"/>
      <c r="AL193" s="208"/>
      <c r="AM193" s="208"/>
      <c r="AN193" s="208"/>
      <c r="AO193" s="208"/>
      <c r="AP193" s="208"/>
      <c r="AQ193" s="208"/>
      <c r="AR193" s="208"/>
      <c r="AS193" s="208"/>
      <c r="AT193" s="208"/>
      <c r="AU193" s="208"/>
      <c r="AV193" s="208"/>
      <c r="AW193" s="208"/>
      <c r="AX193" s="208"/>
      <c r="AY193" s="208"/>
      <c r="AZ193" s="208"/>
      <c r="BA193" s="208"/>
      <c r="BB193" s="208"/>
      <c r="BC193" s="386"/>
      <c r="BD193" s="208"/>
      <c r="BE193" s="208"/>
      <c r="BF193" s="208"/>
      <c r="BG193" s="208"/>
      <c r="BH193" s="208"/>
    </row>
    <row r="194" spans="1:60" ht="12.75" customHeight="1">
      <c r="A194" s="208"/>
      <c r="B194" s="208"/>
      <c r="C194" s="208"/>
      <c r="D194" s="208"/>
      <c r="E194" s="208"/>
      <c r="F194" s="208"/>
      <c r="G194" s="143"/>
      <c r="H194" s="667"/>
      <c r="I194" s="208"/>
      <c r="J194" s="208"/>
      <c r="K194" s="208"/>
      <c r="L194" s="208"/>
      <c r="M194" s="208"/>
      <c r="N194" s="387"/>
      <c r="O194" s="208"/>
      <c r="P194" s="208"/>
      <c r="Q194" s="208"/>
      <c r="R194" s="387"/>
      <c r="S194" s="387"/>
      <c r="T194" s="387"/>
      <c r="U194" s="387"/>
      <c r="V194" s="208"/>
      <c r="W194" s="208"/>
      <c r="X194" s="208"/>
      <c r="Y194" s="421"/>
      <c r="Z194" s="421"/>
      <c r="AA194" s="421"/>
      <c r="AB194" s="208"/>
      <c r="AC194" s="208"/>
      <c r="AD194" s="208"/>
      <c r="AE194" s="208"/>
      <c r="AF194" s="208"/>
      <c r="AG194" s="208"/>
      <c r="AH194" s="208"/>
      <c r="AI194" s="208"/>
      <c r="AJ194" s="208"/>
      <c r="AK194" s="208"/>
      <c r="AL194" s="208"/>
      <c r="AM194" s="208"/>
      <c r="AN194" s="208"/>
      <c r="AO194" s="208"/>
      <c r="AP194" s="208"/>
      <c r="AQ194" s="208"/>
      <c r="AR194" s="208"/>
      <c r="AS194" s="208"/>
      <c r="AT194" s="208"/>
      <c r="AU194" s="208"/>
      <c r="AV194" s="208"/>
      <c r="AW194" s="208"/>
      <c r="AX194" s="208"/>
      <c r="AY194" s="208"/>
      <c r="AZ194" s="208"/>
      <c r="BA194" s="208"/>
      <c r="BB194" s="208"/>
      <c r="BC194" s="386"/>
      <c r="BD194" s="208"/>
      <c r="BE194" s="208"/>
      <c r="BF194" s="208"/>
      <c r="BG194" s="208"/>
      <c r="BH194" s="208"/>
    </row>
    <row r="195" spans="1:60" ht="12.75" customHeight="1">
      <c r="A195" s="208"/>
      <c r="B195" s="208"/>
      <c r="C195" s="208"/>
      <c r="D195" s="208"/>
      <c r="E195" s="208"/>
      <c r="F195" s="208"/>
      <c r="G195" s="143"/>
      <c r="H195" s="667"/>
      <c r="I195" s="208"/>
      <c r="J195" s="208"/>
      <c r="K195" s="208"/>
      <c r="L195" s="208"/>
      <c r="M195" s="208"/>
      <c r="N195" s="387"/>
      <c r="O195" s="208"/>
      <c r="P195" s="208"/>
      <c r="Q195" s="208"/>
      <c r="R195" s="387"/>
      <c r="S195" s="387"/>
      <c r="T195" s="387"/>
      <c r="U195" s="387"/>
      <c r="V195" s="208"/>
      <c r="W195" s="208"/>
      <c r="X195" s="208"/>
      <c r="Y195" s="421"/>
      <c r="Z195" s="421"/>
      <c r="AA195" s="421"/>
      <c r="AB195" s="208"/>
      <c r="AC195" s="208"/>
      <c r="AD195" s="208"/>
      <c r="AE195" s="208"/>
      <c r="AF195" s="208"/>
      <c r="AG195" s="208"/>
      <c r="AH195" s="208"/>
      <c r="AI195" s="208"/>
      <c r="AJ195" s="208"/>
      <c r="AK195" s="208"/>
      <c r="AL195" s="208"/>
      <c r="AM195" s="208"/>
      <c r="AN195" s="208"/>
      <c r="AO195" s="208"/>
      <c r="AP195" s="208"/>
      <c r="AQ195" s="208"/>
      <c r="AR195" s="208"/>
      <c r="AS195" s="208"/>
      <c r="AT195" s="208"/>
      <c r="AU195" s="208"/>
      <c r="AV195" s="208"/>
      <c r="AW195" s="208"/>
      <c r="AX195" s="208"/>
      <c r="AY195" s="208"/>
      <c r="AZ195" s="208"/>
      <c r="BA195" s="208"/>
      <c r="BB195" s="208"/>
      <c r="BC195" s="386"/>
      <c r="BD195" s="208"/>
      <c r="BE195" s="208"/>
      <c r="BF195" s="208"/>
      <c r="BG195" s="208"/>
      <c r="BH195" s="208"/>
    </row>
    <row r="196" spans="1:60" ht="12.75" customHeight="1">
      <c r="A196" s="208"/>
      <c r="B196" s="208"/>
      <c r="C196" s="208"/>
      <c r="D196" s="208"/>
      <c r="E196" s="208"/>
      <c r="F196" s="208"/>
      <c r="G196" s="143"/>
      <c r="H196" s="667"/>
      <c r="I196" s="208"/>
      <c r="J196" s="208"/>
      <c r="K196" s="208"/>
      <c r="L196" s="208"/>
      <c r="M196" s="208"/>
      <c r="N196" s="387"/>
      <c r="O196" s="208"/>
      <c r="P196" s="208"/>
      <c r="Q196" s="208"/>
      <c r="R196" s="387"/>
      <c r="S196" s="387"/>
      <c r="T196" s="387"/>
      <c r="U196" s="387"/>
      <c r="V196" s="208"/>
      <c r="W196" s="208"/>
      <c r="X196" s="208"/>
      <c r="Y196" s="421"/>
      <c r="Z196" s="421"/>
      <c r="AA196" s="421"/>
      <c r="AB196" s="208"/>
      <c r="AC196" s="208"/>
      <c r="AD196" s="208"/>
      <c r="AE196" s="208"/>
      <c r="AF196" s="208"/>
      <c r="AG196" s="208"/>
      <c r="AH196" s="208"/>
      <c r="AI196" s="208"/>
      <c r="AJ196" s="208"/>
      <c r="AK196" s="208"/>
      <c r="AL196" s="208"/>
      <c r="AM196" s="208"/>
      <c r="AN196" s="208"/>
      <c r="AO196" s="208"/>
      <c r="AP196" s="208"/>
      <c r="AQ196" s="208"/>
      <c r="AR196" s="208"/>
      <c r="AS196" s="208"/>
      <c r="AT196" s="208"/>
      <c r="AU196" s="208"/>
      <c r="AV196" s="208"/>
      <c r="AW196" s="208"/>
      <c r="AX196" s="208"/>
      <c r="AY196" s="208"/>
      <c r="AZ196" s="208"/>
      <c r="BA196" s="208"/>
      <c r="BB196" s="208"/>
      <c r="BC196" s="386"/>
      <c r="BD196" s="208"/>
      <c r="BE196" s="208"/>
      <c r="BF196" s="208"/>
      <c r="BG196" s="208"/>
      <c r="BH196" s="208"/>
    </row>
    <row r="197" spans="1:60" ht="12.75" customHeight="1">
      <c r="A197" s="208"/>
      <c r="B197" s="208"/>
      <c r="C197" s="208"/>
      <c r="D197" s="208"/>
      <c r="E197" s="208"/>
      <c r="F197" s="208"/>
      <c r="G197" s="143"/>
      <c r="H197" s="667"/>
      <c r="I197" s="208"/>
      <c r="J197" s="208"/>
      <c r="K197" s="208"/>
      <c r="L197" s="208"/>
      <c r="M197" s="208"/>
      <c r="N197" s="387"/>
      <c r="O197" s="208"/>
      <c r="P197" s="208"/>
      <c r="Q197" s="208"/>
      <c r="R197" s="387"/>
      <c r="S197" s="387"/>
      <c r="T197" s="387"/>
      <c r="U197" s="387"/>
      <c r="V197" s="208"/>
      <c r="W197" s="208"/>
      <c r="X197" s="208"/>
      <c r="Y197" s="421"/>
      <c r="Z197" s="421"/>
      <c r="AA197" s="421"/>
      <c r="AB197" s="208"/>
      <c r="AC197" s="208"/>
      <c r="AD197" s="208"/>
      <c r="AE197" s="208"/>
      <c r="AF197" s="208"/>
      <c r="AG197" s="208"/>
      <c r="AH197" s="208"/>
      <c r="AI197" s="208"/>
      <c r="AJ197" s="208"/>
      <c r="AK197" s="208"/>
      <c r="AL197" s="208"/>
      <c r="AM197" s="208"/>
      <c r="AN197" s="208"/>
      <c r="AO197" s="208"/>
      <c r="AP197" s="208"/>
      <c r="AQ197" s="208"/>
      <c r="AR197" s="208"/>
      <c r="AS197" s="208"/>
      <c r="AT197" s="208"/>
      <c r="AU197" s="208"/>
      <c r="AV197" s="208"/>
      <c r="AW197" s="208"/>
      <c r="AX197" s="208"/>
      <c r="AY197" s="208"/>
      <c r="AZ197" s="208"/>
      <c r="BA197" s="208"/>
      <c r="BB197" s="208"/>
      <c r="BC197" s="386"/>
      <c r="BD197" s="208"/>
      <c r="BE197" s="208"/>
      <c r="BF197" s="208"/>
      <c r="BG197" s="208"/>
      <c r="BH197" s="208"/>
    </row>
    <row r="198" spans="1:60" ht="12.75" customHeight="1">
      <c r="A198" s="208"/>
      <c r="B198" s="208"/>
      <c r="C198" s="208"/>
      <c r="D198" s="208"/>
      <c r="E198" s="208"/>
      <c r="F198" s="208"/>
      <c r="G198" s="143"/>
      <c r="H198" s="667"/>
      <c r="I198" s="208"/>
      <c r="J198" s="208"/>
      <c r="K198" s="208"/>
      <c r="L198" s="208"/>
      <c r="M198" s="208"/>
      <c r="N198" s="387"/>
      <c r="O198" s="208"/>
      <c r="P198" s="208"/>
      <c r="Q198" s="208"/>
      <c r="R198" s="387"/>
      <c r="S198" s="387"/>
      <c r="T198" s="387"/>
      <c r="U198" s="387"/>
      <c r="V198" s="208"/>
      <c r="W198" s="208"/>
      <c r="X198" s="208"/>
      <c r="Y198" s="421"/>
      <c r="Z198" s="421"/>
      <c r="AA198" s="421"/>
      <c r="AB198" s="208"/>
      <c r="AC198" s="208"/>
      <c r="AD198" s="208"/>
      <c r="AE198" s="208"/>
      <c r="AF198" s="208"/>
      <c r="AG198" s="208"/>
      <c r="AH198" s="208"/>
      <c r="AI198" s="208"/>
      <c r="AJ198" s="208"/>
      <c r="AK198" s="208"/>
      <c r="AL198" s="208"/>
      <c r="AM198" s="208"/>
      <c r="AN198" s="208"/>
      <c r="AO198" s="208"/>
      <c r="AP198" s="208"/>
      <c r="AQ198" s="208"/>
      <c r="AR198" s="208"/>
      <c r="AS198" s="208"/>
      <c r="AT198" s="208"/>
      <c r="AU198" s="208"/>
      <c r="AV198" s="208"/>
      <c r="AW198" s="208"/>
      <c r="AX198" s="208"/>
      <c r="AY198" s="208"/>
      <c r="AZ198" s="208"/>
      <c r="BA198" s="208"/>
      <c r="BB198" s="208"/>
      <c r="BC198" s="386"/>
      <c r="BD198" s="208"/>
      <c r="BE198" s="208"/>
      <c r="BF198" s="208"/>
      <c r="BG198" s="208"/>
      <c r="BH198" s="208"/>
    </row>
    <row r="199" spans="1:60" ht="12.75" customHeight="1">
      <c r="A199" s="208"/>
      <c r="B199" s="208"/>
      <c r="C199" s="208"/>
      <c r="D199" s="208"/>
      <c r="E199" s="208"/>
      <c r="F199" s="208"/>
      <c r="G199" s="143"/>
      <c r="H199" s="667"/>
      <c r="I199" s="208"/>
      <c r="J199" s="208"/>
      <c r="K199" s="208"/>
      <c r="L199" s="208"/>
      <c r="M199" s="208"/>
      <c r="N199" s="387"/>
      <c r="O199" s="208"/>
      <c r="P199" s="208"/>
      <c r="Q199" s="208"/>
      <c r="R199" s="387"/>
      <c r="S199" s="387"/>
      <c r="T199" s="387"/>
      <c r="U199" s="387"/>
      <c r="V199" s="208"/>
      <c r="W199" s="208"/>
      <c r="X199" s="208"/>
      <c r="Y199" s="421"/>
      <c r="Z199" s="421"/>
      <c r="AA199" s="421"/>
      <c r="AB199" s="208"/>
      <c r="AC199" s="208"/>
      <c r="AD199" s="208"/>
      <c r="AE199" s="208"/>
      <c r="AF199" s="208"/>
      <c r="AG199" s="208"/>
      <c r="AH199" s="208"/>
      <c r="AI199" s="208"/>
      <c r="AJ199" s="208"/>
      <c r="AK199" s="208"/>
      <c r="AL199" s="208"/>
      <c r="AM199" s="208"/>
      <c r="AN199" s="208"/>
      <c r="AO199" s="208"/>
      <c r="AP199" s="208"/>
      <c r="AQ199" s="208"/>
      <c r="AR199" s="208"/>
      <c r="AS199" s="208"/>
      <c r="AT199" s="208"/>
      <c r="AU199" s="208"/>
      <c r="AV199" s="208"/>
      <c r="AW199" s="208"/>
      <c r="AX199" s="208"/>
      <c r="AY199" s="208"/>
      <c r="AZ199" s="208"/>
      <c r="BA199" s="208"/>
      <c r="BB199" s="208"/>
      <c r="BC199" s="386"/>
      <c r="BD199" s="208"/>
      <c r="BE199" s="208"/>
      <c r="BF199" s="208"/>
      <c r="BG199" s="208"/>
      <c r="BH199" s="208"/>
    </row>
    <row r="200" spans="1:60" ht="12.75" customHeight="1">
      <c r="A200" s="208"/>
      <c r="B200" s="208"/>
      <c r="C200" s="208"/>
      <c r="D200" s="208"/>
      <c r="E200" s="208"/>
      <c r="F200" s="208"/>
      <c r="G200" s="143"/>
      <c r="H200" s="667"/>
      <c r="I200" s="208"/>
      <c r="J200" s="208"/>
      <c r="K200" s="208"/>
      <c r="L200" s="208"/>
      <c r="M200" s="208"/>
      <c r="N200" s="387"/>
      <c r="O200" s="208"/>
      <c r="P200" s="208"/>
      <c r="Q200" s="208"/>
      <c r="R200" s="387"/>
      <c r="S200" s="387"/>
      <c r="T200" s="387"/>
      <c r="U200" s="387"/>
      <c r="V200" s="208"/>
      <c r="W200" s="208"/>
      <c r="X200" s="208"/>
      <c r="Y200" s="421"/>
      <c r="Z200" s="421"/>
      <c r="AA200" s="421"/>
      <c r="AB200" s="208"/>
      <c r="AC200" s="208"/>
      <c r="AD200" s="208"/>
      <c r="AE200" s="208"/>
      <c r="AF200" s="208"/>
      <c r="AG200" s="208"/>
      <c r="AH200" s="208"/>
      <c r="AI200" s="208"/>
      <c r="AJ200" s="208"/>
      <c r="AK200" s="208"/>
      <c r="AL200" s="208"/>
      <c r="AM200" s="208"/>
      <c r="AN200" s="208"/>
      <c r="AO200" s="208"/>
      <c r="AP200" s="208"/>
      <c r="AQ200" s="208"/>
      <c r="AR200" s="208"/>
      <c r="AS200" s="208"/>
      <c r="AT200" s="208"/>
      <c r="AU200" s="208"/>
      <c r="AV200" s="208"/>
      <c r="AW200" s="208"/>
      <c r="AX200" s="208"/>
      <c r="AY200" s="208"/>
      <c r="AZ200" s="208"/>
      <c r="BA200" s="208"/>
      <c r="BB200" s="208"/>
      <c r="BC200" s="386"/>
      <c r="BD200" s="208"/>
      <c r="BE200" s="208"/>
      <c r="BF200" s="208"/>
      <c r="BG200" s="208"/>
      <c r="BH200" s="208"/>
    </row>
    <row r="201" spans="1:60" ht="12.75" customHeight="1">
      <c r="A201" s="208"/>
      <c r="B201" s="208"/>
      <c r="C201" s="208"/>
      <c r="D201" s="208"/>
      <c r="E201" s="208"/>
      <c r="F201" s="208"/>
      <c r="G201" s="143"/>
      <c r="H201" s="667"/>
      <c r="I201" s="208"/>
      <c r="J201" s="208"/>
      <c r="K201" s="208"/>
      <c r="L201" s="208"/>
      <c r="M201" s="208"/>
      <c r="N201" s="387"/>
      <c r="O201" s="208"/>
      <c r="P201" s="208"/>
      <c r="Q201" s="208"/>
      <c r="R201" s="387"/>
      <c r="S201" s="387"/>
      <c r="T201" s="387"/>
      <c r="U201" s="387"/>
      <c r="V201" s="208"/>
      <c r="W201" s="208"/>
      <c r="X201" s="208"/>
      <c r="Y201" s="421"/>
      <c r="Z201" s="421"/>
      <c r="AA201" s="421"/>
      <c r="AB201" s="208"/>
      <c r="AC201" s="208"/>
      <c r="AD201" s="208"/>
      <c r="AE201" s="208"/>
      <c r="AF201" s="208"/>
      <c r="AG201" s="208"/>
      <c r="AH201" s="208"/>
      <c r="AI201" s="208"/>
      <c r="AJ201" s="208"/>
      <c r="AK201" s="208"/>
      <c r="AL201" s="208"/>
      <c r="AM201" s="208"/>
      <c r="AN201" s="208"/>
      <c r="AO201" s="208"/>
      <c r="AP201" s="208"/>
      <c r="AQ201" s="208"/>
      <c r="AR201" s="208"/>
      <c r="AS201" s="208"/>
      <c r="AT201" s="208"/>
      <c r="AU201" s="208"/>
      <c r="AV201" s="208"/>
      <c r="AW201" s="208"/>
      <c r="AX201" s="208"/>
      <c r="AY201" s="208"/>
      <c r="AZ201" s="208"/>
      <c r="BA201" s="208"/>
      <c r="BB201" s="208"/>
      <c r="BC201" s="386"/>
      <c r="BD201" s="208"/>
      <c r="BE201" s="208"/>
      <c r="BF201" s="208"/>
      <c r="BG201" s="208"/>
      <c r="BH201" s="208"/>
    </row>
    <row r="202" spans="1:60" ht="12.75" customHeight="1">
      <c r="A202" s="208"/>
      <c r="B202" s="208"/>
      <c r="C202" s="208"/>
      <c r="D202" s="208"/>
      <c r="E202" s="208"/>
      <c r="F202" s="208"/>
      <c r="G202" s="143"/>
      <c r="H202" s="667"/>
      <c r="I202" s="208"/>
      <c r="J202" s="208"/>
      <c r="K202" s="208"/>
      <c r="L202" s="208"/>
      <c r="M202" s="208"/>
      <c r="N202" s="387"/>
      <c r="O202" s="208"/>
      <c r="P202" s="208"/>
      <c r="Q202" s="208"/>
      <c r="R202" s="387"/>
      <c r="S202" s="387"/>
      <c r="T202" s="387"/>
      <c r="U202" s="387"/>
      <c r="V202" s="208"/>
      <c r="W202" s="208"/>
      <c r="X202" s="208"/>
      <c r="Y202" s="421"/>
      <c r="Z202" s="421"/>
      <c r="AA202" s="421"/>
      <c r="AB202" s="208"/>
      <c r="AC202" s="208"/>
      <c r="AD202" s="208"/>
      <c r="AE202" s="208"/>
      <c r="AF202" s="208"/>
      <c r="AG202" s="208"/>
      <c r="AH202" s="208"/>
      <c r="AI202" s="208"/>
      <c r="AJ202" s="208"/>
      <c r="AK202" s="208"/>
      <c r="AL202" s="208"/>
      <c r="AM202" s="208"/>
      <c r="AN202" s="208"/>
      <c r="AO202" s="208"/>
      <c r="AP202" s="208"/>
      <c r="AQ202" s="208"/>
      <c r="AR202" s="208"/>
      <c r="AS202" s="208"/>
      <c r="AT202" s="208"/>
      <c r="AU202" s="208"/>
      <c r="AV202" s="208"/>
      <c r="AW202" s="208"/>
      <c r="AX202" s="208"/>
      <c r="AY202" s="208"/>
      <c r="AZ202" s="208"/>
      <c r="BA202" s="208"/>
      <c r="BB202" s="208"/>
      <c r="BC202" s="386"/>
      <c r="BD202" s="208"/>
      <c r="BE202" s="208"/>
      <c r="BF202" s="208"/>
      <c r="BG202" s="208"/>
      <c r="BH202" s="208"/>
    </row>
    <row r="203" spans="1:60" ht="12.75" customHeight="1">
      <c r="A203" s="208"/>
      <c r="B203" s="208"/>
      <c r="C203" s="208"/>
      <c r="D203" s="208"/>
      <c r="E203" s="208"/>
      <c r="F203" s="208"/>
      <c r="G203" s="143"/>
      <c r="H203" s="667"/>
      <c r="I203" s="208"/>
      <c r="J203" s="208"/>
      <c r="K203" s="208"/>
      <c r="L203" s="208"/>
      <c r="M203" s="208"/>
      <c r="N203" s="387"/>
      <c r="O203" s="208"/>
      <c r="P203" s="208"/>
      <c r="Q203" s="208"/>
      <c r="R203" s="387"/>
      <c r="S203" s="387"/>
      <c r="T203" s="387"/>
      <c r="U203" s="387"/>
      <c r="V203" s="208"/>
      <c r="W203" s="208"/>
      <c r="X203" s="208"/>
      <c r="Y203" s="421"/>
      <c r="Z203" s="421"/>
      <c r="AA203" s="421"/>
      <c r="AB203" s="208"/>
      <c r="AC203" s="208"/>
      <c r="AD203" s="208"/>
      <c r="AE203" s="208"/>
      <c r="AF203" s="208"/>
      <c r="AG203" s="208"/>
      <c r="AH203" s="208"/>
      <c r="AI203" s="208"/>
      <c r="AJ203" s="208"/>
      <c r="AK203" s="208"/>
      <c r="AL203" s="208"/>
      <c r="AM203" s="208"/>
      <c r="AN203" s="208"/>
      <c r="AO203" s="208"/>
      <c r="AP203" s="208"/>
      <c r="AQ203" s="208"/>
      <c r="AR203" s="208"/>
      <c r="AS203" s="208"/>
      <c r="AT203" s="208"/>
      <c r="AU203" s="208"/>
      <c r="AV203" s="208"/>
      <c r="AW203" s="208"/>
      <c r="AX203" s="208"/>
      <c r="AY203" s="208"/>
      <c r="AZ203" s="208"/>
      <c r="BA203" s="208"/>
      <c r="BB203" s="208"/>
      <c r="BC203" s="386"/>
      <c r="BD203" s="208"/>
      <c r="BE203" s="208"/>
      <c r="BF203" s="208"/>
      <c r="BG203" s="208"/>
      <c r="BH203" s="208"/>
    </row>
    <row r="204" spans="1:60" ht="12.75" customHeight="1">
      <c r="A204" s="208"/>
      <c r="B204" s="208"/>
      <c r="C204" s="208"/>
      <c r="D204" s="208"/>
      <c r="E204" s="208"/>
      <c r="F204" s="208"/>
      <c r="G204" s="143"/>
      <c r="H204" s="667"/>
      <c r="I204" s="208"/>
      <c r="J204" s="208"/>
      <c r="K204" s="208"/>
      <c r="L204" s="208"/>
      <c r="M204" s="208"/>
      <c r="N204" s="387"/>
      <c r="O204" s="208"/>
      <c r="P204" s="208"/>
      <c r="Q204" s="208"/>
      <c r="R204" s="387"/>
      <c r="S204" s="387"/>
      <c r="T204" s="387"/>
      <c r="U204" s="387"/>
      <c r="V204" s="208"/>
      <c r="W204" s="208"/>
      <c r="X204" s="208"/>
      <c r="Y204" s="421"/>
      <c r="Z204" s="421"/>
      <c r="AA204" s="421"/>
      <c r="AB204" s="208"/>
      <c r="AC204" s="208"/>
      <c r="AD204" s="208"/>
      <c r="AE204" s="208"/>
      <c r="AF204" s="208"/>
      <c r="AG204" s="208"/>
      <c r="AH204" s="208"/>
      <c r="AI204" s="208"/>
      <c r="AJ204" s="208"/>
      <c r="AK204" s="208"/>
      <c r="AL204" s="208"/>
      <c r="AM204" s="208"/>
      <c r="AN204" s="208"/>
      <c r="AO204" s="208"/>
      <c r="AP204" s="208"/>
      <c r="AQ204" s="208"/>
      <c r="AR204" s="208"/>
      <c r="AS204" s="208"/>
      <c r="AT204" s="208"/>
      <c r="AU204" s="208"/>
      <c r="AV204" s="208"/>
      <c r="AW204" s="208"/>
      <c r="AX204" s="208"/>
      <c r="AY204" s="208"/>
      <c r="AZ204" s="208"/>
      <c r="BA204" s="208"/>
      <c r="BB204" s="208"/>
      <c r="BC204" s="386"/>
      <c r="BD204" s="208"/>
      <c r="BE204" s="208"/>
      <c r="BF204" s="208"/>
      <c r="BG204" s="208"/>
      <c r="BH204" s="208"/>
    </row>
    <row r="205" spans="1:60" ht="12.75" customHeight="1">
      <c r="A205" s="208"/>
      <c r="B205" s="208"/>
      <c r="C205" s="208"/>
      <c r="D205" s="208"/>
      <c r="E205" s="208"/>
      <c r="F205" s="208"/>
      <c r="G205" s="143"/>
      <c r="H205" s="667"/>
      <c r="I205" s="208"/>
      <c r="J205" s="208"/>
      <c r="K205" s="208"/>
      <c r="L205" s="208"/>
      <c r="M205" s="208"/>
      <c r="N205" s="387"/>
      <c r="O205" s="208"/>
      <c r="P205" s="208"/>
      <c r="Q205" s="208"/>
      <c r="R205" s="387"/>
      <c r="S205" s="387"/>
      <c r="T205" s="387"/>
      <c r="U205" s="387"/>
      <c r="V205" s="208"/>
      <c r="W205" s="208"/>
      <c r="X205" s="208"/>
      <c r="Y205" s="421"/>
      <c r="Z205" s="421"/>
      <c r="AA205" s="421"/>
      <c r="AB205" s="208"/>
      <c r="AC205" s="208"/>
      <c r="AD205" s="208"/>
      <c r="AE205" s="208"/>
      <c r="AF205" s="208"/>
      <c r="AG205" s="208"/>
      <c r="AH205" s="208"/>
      <c r="AI205" s="208"/>
      <c r="AJ205" s="208"/>
      <c r="AK205" s="208"/>
      <c r="AL205" s="208"/>
      <c r="AM205" s="208"/>
      <c r="AN205" s="208"/>
      <c r="AO205" s="208"/>
      <c r="AP205" s="208"/>
      <c r="AQ205" s="208"/>
      <c r="AR205" s="208"/>
      <c r="AS205" s="208"/>
      <c r="AT205" s="208"/>
      <c r="AU205" s="208"/>
      <c r="AV205" s="208"/>
      <c r="AW205" s="208"/>
      <c r="AX205" s="208"/>
      <c r="AY205" s="208"/>
      <c r="AZ205" s="208"/>
      <c r="BA205" s="208"/>
      <c r="BB205" s="208"/>
      <c r="BC205" s="386"/>
      <c r="BD205" s="208"/>
      <c r="BE205" s="208"/>
      <c r="BF205" s="208"/>
      <c r="BG205" s="208"/>
      <c r="BH205" s="208"/>
    </row>
    <row r="206" spans="1:60" ht="12.75" customHeight="1">
      <c r="A206" s="208"/>
      <c r="B206" s="208"/>
      <c r="C206" s="208"/>
      <c r="D206" s="208"/>
      <c r="E206" s="208"/>
      <c r="F206" s="208"/>
      <c r="G206" s="143"/>
      <c r="H206" s="667"/>
      <c r="I206" s="208"/>
      <c r="J206" s="208"/>
      <c r="K206" s="208"/>
      <c r="L206" s="208"/>
      <c r="M206" s="208"/>
      <c r="N206" s="387"/>
      <c r="O206" s="208"/>
      <c r="P206" s="208"/>
      <c r="Q206" s="208"/>
      <c r="R206" s="387"/>
      <c r="S206" s="387"/>
      <c r="T206" s="387"/>
      <c r="U206" s="387"/>
      <c r="V206" s="208"/>
      <c r="W206" s="208"/>
      <c r="X206" s="208"/>
      <c r="Y206" s="421"/>
      <c r="Z206" s="421"/>
      <c r="AA206" s="421"/>
      <c r="AB206" s="208"/>
      <c r="AC206" s="208"/>
      <c r="AD206" s="208"/>
      <c r="AE206" s="208"/>
      <c r="AF206" s="208"/>
      <c r="AG206" s="208"/>
      <c r="AH206" s="208"/>
      <c r="AI206" s="208"/>
      <c r="AJ206" s="208"/>
      <c r="AK206" s="208"/>
      <c r="AL206" s="208"/>
      <c r="AM206" s="208"/>
      <c r="AN206" s="208"/>
      <c r="AO206" s="208"/>
      <c r="AP206" s="208"/>
      <c r="AQ206" s="208"/>
      <c r="AR206" s="208"/>
      <c r="AS206" s="208"/>
      <c r="AT206" s="208"/>
      <c r="AU206" s="208"/>
      <c r="AV206" s="208"/>
      <c r="AW206" s="208"/>
      <c r="AX206" s="208"/>
      <c r="AY206" s="208"/>
      <c r="AZ206" s="208"/>
      <c r="BA206" s="208"/>
      <c r="BB206" s="208"/>
      <c r="BC206" s="386"/>
      <c r="BD206" s="208"/>
      <c r="BE206" s="208"/>
      <c r="BF206" s="208"/>
      <c r="BG206" s="208"/>
      <c r="BH206" s="208"/>
    </row>
    <row r="207" spans="1:60" ht="12.75" customHeight="1">
      <c r="A207" s="208"/>
      <c r="B207" s="208"/>
      <c r="C207" s="208"/>
      <c r="D207" s="208"/>
      <c r="E207" s="208"/>
      <c r="F207" s="208"/>
      <c r="G207" s="143"/>
      <c r="H207" s="667"/>
      <c r="I207" s="208"/>
      <c r="J207" s="208"/>
      <c r="K207" s="208"/>
      <c r="L207" s="208"/>
      <c r="M207" s="208"/>
      <c r="N207" s="387"/>
      <c r="O207" s="208"/>
      <c r="P207" s="208"/>
      <c r="Q207" s="208"/>
      <c r="R207" s="387"/>
      <c r="S207" s="387"/>
      <c r="T207" s="387"/>
      <c r="U207" s="387"/>
      <c r="V207" s="208"/>
      <c r="W207" s="208"/>
      <c r="X207" s="208"/>
      <c r="Y207" s="421"/>
      <c r="Z207" s="421"/>
      <c r="AA207" s="421"/>
      <c r="AB207" s="208"/>
      <c r="AC207" s="208"/>
      <c r="AD207" s="208"/>
      <c r="AE207" s="208"/>
      <c r="AF207" s="208"/>
      <c r="AG207" s="208"/>
      <c r="AH207" s="208"/>
      <c r="AI207" s="208"/>
      <c r="AJ207" s="208"/>
      <c r="AK207" s="208"/>
      <c r="AL207" s="208"/>
      <c r="AM207" s="208"/>
      <c r="AN207" s="208"/>
      <c r="AO207" s="208"/>
      <c r="AP207" s="208"/>
      <c r="AQ207" s="208"/>
      <c r="AR207" s="208"/>
      <c r="AS207" s="208"/>
      <c r="AT207" s="208"/>
      <c r="AU207" s="208"/>
      <c r="AV207" s="208"/>
      <c r="AW207" s="208"/>
      <c r="AX207" s="208"/>
      <c r="AY207" s="208"/>
      <c r="AZ207" s="208"/>
      <c r="BA207" s="208"/>
      <c r="BB207" s="208"/>
      <c r="BC207" s="386"/>
      <c r="BD207" s="208"/>
      <c r="BE207" s="208"/>
      <c r="BF207" s="208"/>
      <c r="BG207" s="208"/>
      <c r="BH207" s="208"/>
    </row>
    <row r="208" spans="1:60" ht="12.75" customHeight="1">
      <c r="A208" s="208"/>
      <c r="B208" s="208"/>
      <c r="C208" s="208"/>
      <c r="D208" s="208"/>
      <c r="E208" s="208"/>
      <c r="F208" s="208"/>
      <c r="G208" s="143"/>
      <c r="H208" s="667"/>
      <c r="I208" s="208"/>
      <c r="J208" s="208"/>
      <c r="K208" s="208"/>
      <c r="L208" s="208"/>
      <c r="M208" s="208"/>
      <c r="N208" s="387"/>
      <c r="O208" s="208"/>
      <c r="P208" s="208"/>
      <c r="Q208" s="208"/>
      <c r="R208" s="387"/>
      <c r="S208" s="387"/>
      <c r="T208" s="387"/>
      <c r="U208" s="387"/>
      <c r="V208" s="208"/>
      <c r="W208" s="208"/>
      <c r="X208" s="208"/>
      <c r="Y208" s="421"/>
      <c r="Z208" s="421"/>
      <c r="AA208" s="421"/>
      <c r="AB208" s="208"/>
      <c r="AC208" s="208"/>
      <c r="AD208" s="208"/>
      <c r="AE208" s="208"/>
      <c r="AF208" s="208"/>
      <c r="AG208" s="208"/>
      <c r="AH208" s="208"/>
      <c r="AI208" s="208"/>
      <c r="AJ208" s="208"/>
      <c r="AK208" s="208"/>
      <c r="AL208" s="208"/>
      <c r="AM208" s="208"/>
      <c r="AN208" s="208"/>
      <c r="AO208" s="208"/>
      <c r="AP208" s="208"/>
      <c r="AQ208" s="208"/>
      <c r="AR208" s="208"/>
      <c r="AS208" s="208"/>
      <c r="AT208" s="208"/>
      <c r="AU208" s="208"/>
      <c r="AV208" s="208"/>
      <c r="AW208" s="208"/>
      <c r="AX208" s="208"/>
      <c r="AY208" s="208"/>
      <c r="AZ208" s="208"/>
      <c r="BA208" s="208"/>
      <c r="BB208" s="208"/>
      <c r="BC208" s="386"/>
      <c r="BD208" s="208"/>
      <c r="BE208" s="208"/>
      <c r="BF208" s="208"/>
      <c r="BG208" s="208"/>
      <c r="BH208" s="208"/>
    </row>
    <row r="209" spans="1:60" ht="12.75" customHeight="1">
      <c r="A209" s="208"/>
      <c r="B209" s="208"/>
      <c r="C209" s="208"/>
      <c r="D209" s="208"/>
      <c r="E209" s="208"/>
      <c r="F209" s="208"/>
      <c r="G209" s="143"/>
      <c r="H209" s="667"/>
      <c r="I209" s="208"/>
      <c r="J209" s="208"/>
      <c r="K209" s="208"/>
      <c r="L209" s="208"/>
      <c r="M209" s="208"/>
      <c r="N209" s="387"/>
      <c r="O209" s="208"/>
      <c r="P209" s="208"/>
      <c r="Q209" s="208"/>
      <c r="R209" s="387"/>
      <c r="S209" s="387"/>
      <c r="T209" s="387"/>
      <c r="U209" s="387"/>
      <c r="V209" s="208"/>
      <c r="W209" s="208"/>
      <c r="X209" s="208"/>
      <c r="Y209" s="421"/>
      <c r="Z209" s="421"/>
      <c r="AA209" s="421"/>
      <c r="AB209" s="208"/>
      <c r="AC209" s="208"/>
      <c r="AD209" s="208"/>
      <c r="AE209" s="208"/>
      <c r="AF209" s="208"/>
      <c r="AG209" s="208"/>
      <c r="AH209" s="208"/>
      <c r="AI209" s="208"/>
      <c r="AJ209" s="208"/>
      <c r="AK209" s="208"/>
      <c r="AL209" s="208"/>
      <c r="AM209" s="208"/>
      <c r="AN209" s="208"/>
      <c r="AO209" s="208"/>
      <c r="AP209" s="208"/>
      <c r="AQ209" s="208"/>
      <c r="AR209" s="208"/>
      <c r="AS209" s="208"/>
      <c r="AT209" s="208"/>
      <c r="AU209" s="208"/>
      <c r="AV209" s="208"/>
      <c r="AW209" s="208"/>
      <c r="AX209" s="208"/>
      <c r="AY209" s="208"/>
      <c r="AZ209" s="208"/>
      <c r="BA209" s="208"/>
      <c r="BB209" s="208"/>
      <c r="BC209" s="386"/>
      <c r="BD209" s="208"/>
      <c r="BE209" s="208"/>
      <c r="BF209" s="208"/>
      <c r="BG209" s="208"/>
      <c r="BH209" s="208"/>
    </row>
    <row r="210" spans="1:60" ht="12.75" customHeight="1">
      <c r="A210" s="208"/>
      <c r="B210" s="208"/>
      <c r="C210" s="208"/>
      <c r="D210" s="208"/>
      <c r="E210" s="208"/>
      <c r="F210" s="208"/>
      <c r="G210" s="143"/>
      <c r="H210" s="667"/>
      <c r="I210" s="208"/>
      <c r="J210" s="208"/>
      <c r="K210" s="208"/>
      <c r="L210" s="208"/>
      <c r="M210" s="208"/>
      <c r="N210" s="387"/>
      <c r="O210" s="208"/>
      <c r="P210" s="208"/>
      <c r="Q210" s="208"/>
      <c r="R210" s="387"/>
      <c r="S210" s="387"/>
      <c r="T210" s="387"/>
      <c r="U210" s="387"/>
      <c r="V210" s="208"/>
      <c r="W210" s="208"/>
      <c r="X210" s="208"/>
      <c r="Y210" s="421"/>
      <c r="Z210" s="421"/>
      <c r="AA210" s="421"/>
      <c r="AB210" s="208"/>
      <c r="AC210" s="208"/>
      <c r="AD210" s="208"/>
      <c r="AE210" s="208"/>
      <c r="AF210" s="208"/>
      <c r="AG210" s="208"/>
      <c r="AH210" s="208"/>
      <c r="AI210" s="208"/>
      <c r="AJ210" s="208"/>
      <c r="AK210" s="208"/>
      <c r="AL210" s="208"/>
      <c r="AM210" s="208"/>
      <c r="AN210" s="208"/>
      <c r="AO210" s="208"/>
      <c r="AP210" s="208"/>
      <c r="AQ210" s="208"/>
      <c r="AR210" s="208"/>
      <c r="AS210" s="208"/>
      <c r="AT210" s="208"/>
      <c r="AU210" s="208"/>
      <c r="AV210" s="208"/>
      <c r="AW210" s="208"/>
      <c r="AX210" s="208"/>
      <c r="AY210" s="208"/>
      <c r="AZ210" s="208"/>
      <c r="BA210" s="208"/>
      <c r="BB210" s="208"/>
      <c r="BC210" s="386"/>
      <c r="BD210" s="208"/>
      <c r="BE210" s="208"/>
      <c r="BF210" s="208"/>
      <c r="BG210" s="208"/>
      <c r="BH210" s="208"/>
    </row>
    <row r="211" spans="1:60" ht="12.75" customHeight="1">
      <c r="A211" s="208"/>
      <c r="B211" s="208"/>
      <c r="C211" s="208"/>
      <c r="D211" s="208"/>
      <c r="E211" s="208"/>
      <c r="F211" s="208"/>
      <c r="G211" s="143"/>
      <c r="H211" s="667"/>
      <c r="I211" s="208"/>
      <c r="J211" s="208"/>
      <c r="K211" s="208"/>
      <c r="L211" s="208"/>
      <c r="M211" s="208"/>
      <c r="N211" s="387"/>
      <c r="O211" s="208"/>
      <c r="P211" s="208"/>
      <c r="Q211" s="208"/>
      <c r="R211" s="387"/>
      <c r="S211" s="387"/>
      <c r="T211" s="387"/>
      <c r="U211" s="387"/>
      <c r="V211" s="208"/>
      <c r="W211" s="208"/>
      <c r="X211" s="208"/>
      <c r="Y211" s="421"/>
      <c r="Z211" s="421"/>
      <c r="AA211" s="421"/>
      <c r="AB211" s="208"/>
      <c r="AC211" s="208"/>
      <c r="AD211" s="208"/>
      <c r="AE211" s="208"/>
      <c r="AF211" s="208"/>
      <c r="AG211" s="208"/>
      <c r="AH211" s="208"/>
      <c r="AI211" s="208"/>
      <c r="AJ211" s="208"/>
      <c r="AK211" s="208"/>
      <c r="AL211" s="208"/>
      <c r="AM211" s="208"/>
      <c r="AN211" s="208"/>
      <c r="AO211" s="208"/>
      <c r="AP211" s="208"/>
      <c r="AQ211" s="208"/>
      <c r="AR211" s="208"/>
      <c r="AS211" s="208"/>
      <c r="AT211" s="208"/>
      <c r="AU211" s="208"/>
      <c r="AV211" s="208"/>
      <c r="AW211" s="208"/>
      <c r="AX211" s="208"/>
      <c r="AY211" s="208"/>
      <c r="AZ211" s="208"/>
      <c r="BA211" s="208"/>
      <c r="BB211" s="208"/>
      <c r="BC211" s="386"/>
      <c r="BD211" s="208"/>
      <c r="BE211" s="208"/>
      <c r="BF211" s="208"/>
      <c r="BG211" s="208"/>
      <c r="BH211" s="208"/>
    </row>
    <row r="212" spans="1:60" ht="12.75" customHeight="1">
      <c r="A212" s="208"/>
      <c r="B212" s="208"/>
      <c r="C212" s="208"/>
      <c r="D212" s="208"/>
      <c r="E212" s="208"/>
      <c r="F212" s="208"/>
      <c r="G212" s="143"/>
      <c r="H212" s="667"/>
      <c r="I212" s="208"/>
      <c r="J212" s="208"/>
      <c r="K212" s="208"/>
      <c r="L212" s="208"/>
      <c r="M212" s="208"/>
      <c r="N212" s="387"/>
      <c r="O212" s="208"/>
      <c r="P212" s="208"/>
      <c r="Q212" s="208"/>
      <c r="R212" s="387"/>
      <c r="S212" s="387"/>
      <c r="T212" s="387"/>
      <c r="U212" s="387"/>
      <c r="V212" s="208"/>
      <c r="W212" s="208"/>
      <c r="X212" s="208"/>
      <c r="Y212" s="421"/>
      <c r="Z212" s="421"/>
      <c r="AA212" s="421"/>
      <c r="AB212" s="208"/>
      <c r="AC212" s="208"/>
      <c r="AD212" s="208"/>
      <c r="AE212" s="208"/>
      <c r="AF212" s="208"/>
      <c r="AG212" s="208"/>
      <c r="AH212" s="208"/>
      <c r="AI212" s="208"/>
      <c r="AJ212" s="208"/>
      <c r="AK212" s="208"/>
      <c r="AL212" s="208"/>
      <c r="AM212" s="208"/>
      <c r="AN212" s="208"/>
      <c r="AO212" s="208"/>
      <c r="AP212" s="208"/>
      <c r="AQ212" s="208"/>
      <c r="AR212" s="208"/>
      <c r="AS212" s="208"/>
      <c r="AT212" s="208"/>
      <c r="AU212" s="208"/>
      <c r="AV212" s="208"/>
      <c r="AW212" s="208"/>
      <c r="AX212" s="208"/>
      <c r="AY212" s="208"/>
      <c r="AZ212" s="208"/>
      <c r="BA212" s="208"/>
      <c r="BB212" s="208"/>
      <c r="BC212" s="386"/>
      <c r="BD212" s="208"/>
      <c r="BE212" s="208"/>
      <c r="BF212" s="208"/>
      <c r="BG212" s="208"/>
      <c r="BH212" s="208"/>
    </row>
    <row r="213" spans="1:60" ht="12.75" customHeight="1">
      <c r="A213" s="208"/>
      <c r="B213" s="208"/>
      <c r="C213" s="208"/>
      <c r="D213" s="208"/>
      <c r="E213" s="208"/>
      <c r="F213" s="208"/>
      <c r="G213" s="143"/>
      <c r="H213" s="667"/>
      <c r="I213" s="208"/>
      <c r="J213" s="208"/>
      <c r="K213" s="208"/>
      <c r="L213" s="208"/>
      <c r="M213" s="208"/>
      <c r="N213" s="387"/>
      <c r="O213" s="208"/>
      <c r="P213" s="208"/>
      <c r="Q213" s="208"/>
      <c r="R213" s="387"/>
      <c r="S213" s="387"/>
      <c r="T213" s="387"/>
      <c r="U213" s="387"/>
      <c r="V213" s="208"/>
      <c r="W213" s="208"/>
      <c r="X213" s="208"/>
      <c r="Y213" s="421"/>
      <c r="Z213" s="421"/>
      <c r="AA213" s="421"/>
      <c r="AB213" s="208"/>
      <c r="AC213" s="208"/>
      <c r="AD213" s="208"/>
      <c r="AE213" s="208"/>
      <c r="AF213" s="208"/>
      <c r="AG213" s="208"/>
      <c r="AH213" s="208"/>
      <c r="AI213" s="208"/>
      <c r="AJ213" s="208"/>
      <c r="AK213" s="208"/>
      <c r="AL213" s="208"/>
      <c r="AM213" s="208"/>
      <c r="AN213" s="208"/>
      <c r="AO213" s="208"/>
      <c r="AP213" s="208"/>
      <c r="AQ213" s="208"/>
      <c r="AR213" s="208"/>
      <c r="AS213" s="208"/>
      <c r="AT213" s="208"/>
      <c r="AU213" s="208"/>
      <c r="AV213" s="208"/>
      <c r="AW213" s="208"/>
      <c r="AX213" s="208"/>
      <c r="AY213" s="208"/>
      <c r="AZ213" s="208"/>
      <c r="BA213" s="208"/>
      <c r="BB213" s="208"/>
      <c r="BC213" s="386"/>
      <c r="BD213" s="208"/>
      <c r="BE213" s="208"/>
      <c r="BF213" s="208"/>
      <c r="BG213" s="208"/>
      <c r="BH213" s="208"/>
    </row>
    <row r="214" spans="1:60" ht="12.75" customHeight="1">
      <c r="A214" s="208"/>
      <c r="B214" s="208"/>
      <c r="C214" s="208"/>
      <c r="D214" s="208"/>
      <c r="E214" s="208"/>
      <c r="F214" s="208"/>
      <c r="G214" s="143"/>
      <c r="H214" s="667"/>
      <c r="I214" s="208"/>
      <c r="J214" s="208"/>
      <c r="K214" s="208"/>
      <c r="L214" s="208"/>
      <c r="M214" s="208"/>
      <c r="N214" s="387"/>
      <c r="O214" s="208"/>
      <c r="P214" s="208"/>
      <c r="Q214" s="208"/>
      <c r="R214" s="387"/>
      <c r="S214" s="387"/>
      <c r="T214" s="387"/>
      <c r="U214" s="387"/>
      <c r="V214" s="208"/>
      <c r="W214" s="208"/>
      <c r="X214" s="208"/>
      <c r="Y214" s="421"/>
      <c r="Z214" s="421"/>
      <c r="AA214" s="421"/>
      <c r="AB214" s="208"/>
      <c r="AC214" s="208"/>
      <c r="AD214" s="208"/>
      <c r="AE214" s="208"/>
      <c r="AF214" s="208"/>
      <c r="AG214" s="208"/>
      <c r="AH214" s="208"/>
      <c r="AI214" s="208"/>
      <c r="AJ214" s="208"/>
      <c r="AK214" s="208"/>
      <c r="AL214" s="208"/>
      <c r="AM214" s="208"/>
      <c r="AN214" s="208"/>
      <c r="AO214" s="208"/>
      <c r="AP214" s="208"/>
      <c r="AQ214" s="208"/>
      <c r="AR214" s="208"/>
      <c r="AS214" s="208"/>
      <c r="AT214" s="208"/>
      <c r="AU214" s="208"/>
      <c r="AV214" s="208"/>
      <c r="AW214" s="208"/>
      <c r="AX214" s="208"/>
      <c r="AY214" s="208"/>
      <c r="AZ214" s="208"/>
      <c r="BA214" s="208"/>
      <c r="BB214" s="208"/>
      <c r="BC214" s="386"/>
      <c r="BD214" s="208"/>
      <c r="BE214" s="208"/>
      <c r="BF214" s="208"/>
      <c r="BG214" s="208"/>
      <c r="BH214" s="208"/>
    </row>
    <row r="215" spans="1:60" ht="12.75" customHeight="1">
      <c r="A215" s="208"/>
      <c r="B215" s="208"/>
      <c r="C215" s="208"/>
      <c r="D215" s="208"/>
      <c r="E215" s="208"/>
      <c r="F215" s="208"/>
      <c r="G215" s="143"/>
      <c r="H215" s="667"/>
      <c r="I215" s="208"/>
      <c r="J215" s="208"/>
      <c r="K215" s="208"/>
      <c r="L215" s="208"/>
      <c r="M215" s="208"/>
      <c r="N215" s="387"/>
      <c r="O215" s="208"/>
      <c r="P215" s="208"/>
      <c r="Q215" s="208"/>
      <c r="R215" s="387"/>
      <c r="S215" s="387"/>
      <c r="T215" s="387"/>
      <c r="U215" s="387"/>
      <c r="V215" s="208"/>
      <c r="W215" s="208"/>
      <c r="X215" s="208"/>
      <c r="Y215" s="421"/>
      <c r="Z215" s="421"/>
      <c r="AA215" s="421"/>
      <c r="AB215" s="208"/>
      <c r="AC215" s="208"/>
      <c r="AD215" s="208"/>
      <c r="AE215" s="208"/>
      <c r="AF215" s="208"/>
      <c r="AG215" s="208"/>
      <c r="AH215" s="208"/>
      <c r="AI215" s="208"/>
      <c r="AJ215" s="208"/>
      <c r="AK215" s="208"/>
      <c r="AL215" s="208"/>
      <c r="AM215" s="208"/>
      <c r="AN215" s="208"/>
      <c r="AO215" s="208"/>
      <c r="AP215" s="208"/>
      <c r="AQ215" s="208"/>
      <c r="AR215" s="208"/>
      <c r="AS215" s="208"/>
      <c r="AT215" s="208"/>
      <c r="AU215" s="208"/>
      <c r="AV215" s="208"/>
      <c r="AW215" s="208"/>
      <c r="AX215" s="208"/>
      <c r="AY215" s="208"/>
      <c r="AZ215" s="208"/>
      <c r="BA215" s="208"/>
      <c r="BB215" s="208"/>
      <c r="BC215" s="386"/>
      <c r="BD215" s="208"/>
      <c r="BE215" s="208"/>
      <c r="BF215" s="208"/>
      <c r="BG215" s="208"/>
      <c r="BH215" s="208"/>
    </row>
    <row r="216" spans="1:60" ht="12.75" customHeight="1">
      <c r="A216" s="208"/>
      <c r="B216" s="208"/>
      <c r="C216" s="208"/>
      <c r="D216" s="208"/>
      <c r="E216" s="208"/>
      <c r="F216" s="208"/>
      <c r="G216" s="143"/>
      <c r="H216" s="667"/>
      <c r="I216" s="208"/>
      <c r="J216" s="208"/>
      <c r="K216" s="208"/>
      <c r="L216" s="208"/>
      <c r="M216" s="208"/>
      <c r="N216" s="387"/>
      <c r="O216" s="208"/>
      <c r="P216" s="208"/>
      <c r="Q216" s="208"/>
      <c r="R216" s="387"/>
      <c r="S216" s="387"/>
      <c r="T216" s="387"/>
      <c r="U216" s="387"/>
      <c r="V216" s="208"/>
      <c r="W216" s="208"/>
      <c r="X216" s="208"/>
      <c r="Y216" s="421"/>
      <c r="Z216" s="421"/>
      <c r="AA216" s="421"/>
      <c r="AB216" s="208"/>
      <c r="AC216" s="208"/>
      <c r="AD216" s="208"/>
      <c r="AE216" s="208"/>
      <c r="AF216" s="208"/>
      <c r="AG216" s="208"/>
      <c r="AH216" s="208"/>
      <c r="AI216" s="208"/>
      <c r="AJ216" s="208"/>
      <c r="AK216" s="208"/>
      <c r="AL216" s="208"/>
      <c r="AM216" s="208"/>
      <c r="AN216" s="208"/>
      <c r="AO216" s="208"/>
      <c r="AP216" s="208"/>
      <c r="AQ216" s="208"/>
      <c r="AR216" s="208"/>
      <c r="AS216" s="208"/>
      <c r="AT216" s="208"/>
      <c r="AU216" s="208"/>
      <c r="AV216" s="208"/>
      <c r="AW216" s="208"/>
      <c r="AX216" s="208"/>
      <c r="AY216" s="208"/>
      <c r="AZ216" s="208"/>
      <c r="BA216" s="208"/>
      <c r="BB216" s="208"/>
      <c r="BC216" s="386"/>
      <c r="BD216" s="208"/>
      <c r="BE216" s="208"/>
      <c r="BF216" s="208"/>
      <c r="BG216" s="208"/>
      <c r="BH216" s="208"/>
    </row>
    <row r="217" spans="1:60" ht="12.75" customHeight="1">
      <c r="A217" s="208"/>
      <c r="B217" s="208"/>
      <c r="C217" s="208"/>
      <c r="D217" s="208"/>
      <c r="E217" s="208"/>
      <c r="F217" s="208"/>
      <c r="G217" s="143"/>
      <c r="H217" s="667"/>
      <c r="I217" s="208"/>
      <c r="J217" s="208"/>
      <c r="K217" s="208"/>
      <c r="L217" s="208"/>
      <c r="M217" s="208"/>
      <c r="N217" s="387"/>
      <c r="O217" s="208"/>
      <c r="P217" s="208"/>
      <c r="Q217" s="208"/>
      <c r="R217" s="387"/>
      <c r="S217" s="387"/>
      <c r="T217" s="387"/>
      <c r="U217" s="387"/>
      <c r="V217" s="208"/>
      <c r="W217" s="208"/>
      <c r="X217" s="208"/>
      <c r="Y217" s="421"/>
      <c r="Z217" s="421"/>
      <c r="AA217" s="421"/>
      <c r="AB217" s="208"/>
      <c r="AC217" s="208"/>
      <c r="AD217" s="208"/>
      <c r="AE217" s="208"/>
      <c r="AF217" s="208"/>
      <c r="AG217" s="208"/>
      <c r="AH217" s="208"/>
      <c r="AI217" s="208"/>
      <c r="AJ217" s="208"/>
      <c r="AK217" s="208"/>
      <c r="AL217" s="208"/>
      <c r="AM217" s="208"/>
      <c r="AN217" s="208"/>
      <c r="AO217" s="208"/>
      <c r="AP217" s="208"/>
      <c r="AQ217" s="208"/>
      <c r="AR217" s="208"/>
      <c r="AS217" s="208"/>
      <c r="AT217" s="208"/>
      <c r="AU217" s="208"/>
      <c r="AV217" s="208"/>
      <c r="AW217" s="208"/>
      <c r="AX217" s="208"/>
      <c r="AY217" s="208"/>
      <c r="AZ217" s="208"/>
      <c r="BA217" s="208"/>
      <c r="BB217" s="208"/>
      <c r="BC217" s="386"/>
      <c r="BD217" s="208"/>
      <c r="BE217" s="208"/>
      <c r="BF217" s="208"/>
      <c r="BG217" s="208"/>
      <c r="BH217" s="208"/>
    </row>
    <row r="218" spans="1:60" ht="12.75" customHeight="1">
      <c r="A218" s="208"/>
      <c r="B218" s="208"/>
      <c r="C218" s="208"/>
      <c r="D218" s="208"/>
      <c r="E218" s="208"/>
      <c r="F218" s="208"/>
      <c r="G218" s="143"/>
      <c r="H218" s="667"/>
      <c r="I218" s="208"/>
      <c r="J218" s="208"/>
      <c r="K218" s="208"/>
      <c r="L218" s="208"/>
      <c r="M218" s="208"/>
      <c r="N218" s="387"/>
      <c r="O218" s="208"/>
      <c r="P218" s="208"/>
      <c r="Q218" s="208"/>
      <c r="R218" s="387"/>
      <c r="S218" s="387"/>
      <c r="T218" s="387"/>
      <c r="U218" s="387"/>
      <c r="V218" s="208"/>
      <c r="W218" s="208"/>
      <c r="X218" s="208"/>
      <c r="Y218" s="421"/>
      <c r="Z218" s="421"/>
      <c r="AA218" s="421"/>
      <c r="AB218" s="208"/>
      <c r="AC218" s="208"/>
      <c r="AD218" s="208"/>
      <c r="AE218" s="208"/>
      <c r="AF218" s="208"/>
      <c r="AG218" s="208"/>
      <c r="AH218" s="208"/>
      <c r="AI218" s="208"/>
      <c r="AJ218" s="208"/>
      <c r="AK218" s="208"/>
      <c r="AL218" s="208"/>
      <c r="AM218" s="208"/>
      <c r="AN218" s="208"/>
      <c r="AO218" s="208"/>
      <c r="AP218" s="208"/>
      <c r="AQ218" s="208"/>
      <c r="AR218" s="208"/>
      <c r="AS218" s="208"/>
      <c r="AT218" s="208"/>
      <c r="AU218" s="208"/>
      <c r="AV218" s="208"/>
      <c r="AW218" s="208"/>
      <c r="AX218" s="208"/>
      <c r="AY218" s="208"/>
      <c r="AZ218" s="208"/>
      <c r="BA218" s="208"/>
      <c r="BB218" s="208"/>
      <c r="BC218" s="386"/>
      <c r="BD218" s="208"/>
      <c r="BE218" s="208"/>
      <c r="BF218" s="208"/>
      <c r="BG218" s="208"/>
      <c r="BH218" s="208"/>
    </row>
    <row r="219" spans="1:60" ht="12.75" customHeight="1">
      <c r="A219" s="208"/>
      <c r="B219" s="208"/>
      <c r="C219" s="208"/>
      <c r="D219" s="208"/>
      <c r="E219" s="208"/>
      <c r="F219" s="208"/>
      <c r="G219" s="143"/>
      <c r="H219" s="667"/>
      <c r="I219" s="208"/>
      <c r="J219" s="208"/>
      <c r="K219" s="208"/>
      <c r="L219" s="208"/>
      <c r="M219" s="208"/>
      <c r="N219" s="387"/>
      <c r="O219" s="208"/>
      <c r="P219" s="208"/>
      <c r="Q219" s="208"/>
      <c r="R219" s="387"/>
      <c r="S219" s="387"/>
      <c r="T219" s="387"/>
      <c r="U219" s="387"/>
      <c r="V219" s="208"/>
      <c r="W219" s="208"/>
      <c r="X219" s="208"/>
      <c r="Y219" s="421"/>
      <c r="Z219" s="421"/>
      <c r="AA219" s="421"/>
      <c r="AB219" s="208"/>
      <c r="AC219" s="208"/>
      <c r="AD219" s="208"/>
      <c r="AE219" s="208"/>
      <c r="AF219" s="208"/>
      <c r="AG219" s="208"/>
      <c r="AH219" s="208"/>
      <c r="AI219" s="208"/>
      <c r="AJ219" s="208"/>
      <c r="AK219" s="208"/>
      <c r="AL219" s="208"/>
      <c r="AM219" s="208"/>
      <c r="AN219" s="208"/>
      <c r="AO219" s="208"/>
      <c r="AP219" s="208"/>
      <c r="AQ219" s="208"/>
      <c r="AR219" s="208"/>
      <c r="AS219" s="208"/>
      <c r="AT219" s="208"/>
      <c r="AU219" s="208"/>
      <c r="AV219" s="208"/>
      <c r="AW219" s="208"/>
      <c r="AX219" s="208"/>
      <c r="AY219" s="208"/>
      <c r="AZ219" s="208"/>
      <c r="BA219" s="208"/>
      <c r="BB219" s="208"/>
      <c r="BC219" s="386"/>
      <c r="BD219" s="208"/>
      <c r="BE219" s="208"/>
      <c r="BF219" s="208"/>
      <c r="BG219" s="208"/>
      <c r="BH219" s="208"/>
    </row>
    <row r="220" spans="1:60" ht="12.75" customHeight="1">
      <c r="A220" s="208"/>
      <c r="B220" s="208"/>
      <c r="C220" s="208"/>
      <c r="D220" s="208"/>
      <c r="E220" s="208"/>
      <c r="F220" s="208"/>
      <c r="G220" s="143"/>
      <c r="H220" s="667"/>
      <c r="I220" s="208"/>
      <c r="J220" s="208"/>
      <c r="K220" s="208"/>
      <c r="L220" s="208"/>
      <c r="M220" s="208"/>
      <c r="N220" s="387"/>
      <c r="O220" s="208"/>
      <c r="P220" s="208"/>
      <c r="Q220" s="208"/>
      <c r="R220" s="387"/>
      <c r="S220" s="387"/>
      <c r="T220" s="387"/>
      <c r="U220" s="387"/>
      <c r="V220" s="208"/>
      <c r="W220" s="208"/>
      <c r="X220" s="208"/>
      <c r="Y220" s="421"/>
      <c r="Z220" s="421"/>
      <c r="AA220" s="421"/>
      <c r="AB220" s="208"/>
      <c r="AC220" s="208"/>
      <c r="AD220" s="208"/>
      <c r="AE220" s="208"/>
      <c r="AF220" s="208"/>
      <c r="AG220" s="208"/>
      <c r="AH220" s="208"/>
      <c r="AI220" s="208"/>
      <c r="AJ220" s="208"/>
      <c r="AK220" s="208"/>
      <c r="AL220" s="208"/>
      <c r="AM220" s="208"/>
      <c r="AN220" s="208"/>
      <c r="AO220" s="208"/>
      <c r="AP220" s="208"/>
      <c r="AQ220" s="208"/>
      <c r="AR220" s="208"/>
      <c r="AS220" s="208"/>
      <c r="AT220" s="208"/>
      <c r="AU220" s="208"/>
      <c r="AV220" s="208"/>
      <c r="AW220" s="208"/>
      <c r="AX220" s="208"/>
      <c r="AY220" s="208"/>
      <c r="AZ220" s="208"/>
      <c r="BA220" s="208"/>
      <c r="BB220" s="208"/>
      <c r="BC220" s="386"/>
      <c r="BD220" s="208"/>
      <c r="BE220" s="208"/>
      <c r="BF220" s="208"/>
      <c r="BG220" s="208"/>
      <c r="BH220" s="208"/>
    </row>
    <row r="221" spans="1:60" ht="12.75" customHeight="1">
      <c r="A221" s="208"/>
      <c r="B221" s="208"/>
      <c r="C221" s="208"/>
      <c r="D221" s="208"/>
      <c r="E221" s="208"/>
      <c r="F221" s="208"/>
      <c r="G221" s="143"/>
      <c r="H221" s="667"/>
      <c r="I221" s="208"/>
      <c r="J221" s="208"/>
      <c r="K221" s="208"/>
      <c r="L221" s="208"/>
      <c r="M221" s="208"/>
      <c r="N221" s="387"/>
      <c r="O221" s="208"/>
      <c r="P221" s="208"/>
      <c r="Q221" s="208"/>
      <c r="R221" s="387"/>
      <c r="S221" s="387"/>
      <c r="T221" s="387"/>
      <c r="U221" s="387"/>
      <c r="V221" s="208"/>
      <c r="W221" s="208"/>
      <c r="X221" s="208"/>
      <c r="Y221" s="421"/>
      <c r="Z221" s="421"/>
      <c r="AA221" s="421"/>
      <c r="AB221" s="208"/>
      <c r="AC221" s="208"/>
      <c r="AD221" s="208"/>
      <c r="AE221" s="208"/>
      <c r="AF221" s="208"/>
      <c r="AG221" s="208"/>
      <c r="AH221" s="208"/>
      <c r="AI221" s="208"/>
      <c r="AJ221" s="208"/>
      <c r="AK221" s="208"/>
      <c r="AL221" s="208"/>
      <c r="AM221" s="208"/>
      <c r="AN221" s="208"/>
      <c r="AO221" s="208"/>
      <c r="AP221" s="208"/>
      <c r="AQ221" s="208"/>
      <c r="AR221" s="208"/>
      <c r="AS221" s="208"/>
      <c r="AT221" s="208"/>
      <c r="AU221" s="208"/>
      <c r="AV221" s="208"/>
      <c r="AW221" s="208"/>
      <c r="AX221" s="208"/>
      <c r="AY221" s="208"/>
      <c r="AZ221" s="208"/>
      <c r="BA221" s="208"/>
      <c r="BB221" s="208"/>
      <c r="BC221" s="386"/>
      <c r="BD221" s="208"/>
      <c r="BE221" s="208"/>
      <c r="BF221" s="208"/>
      <c r="BG221" s="208"/>
      <c r="BH221" s="208"/>
    </row>
    <row r="222" spans="1:60" ht="12.75" customHeight="1">
      <c r="A222" s="208"/>
      <c r="B222" s="208"/>
      <c r="C222" s="208"/>
      <c r="D222" s="208"/>
      <c r="E222" s="208"/>
      <c r="F222" s="208"/>
      <c r="G222" s="143"/>
      <c r="H222" s="667"/>
      <c r="I222" s="208"/>
      <c r="J222" s="208"/>
      <c r="K222" s="208"/>
      <c r="L222" s="208"/>
      <c r="M222" s="208"/>
      <c r="N222" s="387"/>
      <c r="O222" s="208"/>
      <c r="P222" s="208"/>
      <c r="Q222" s="208"/>
      <c r="R222" s="387"/>
      <c r="S222" s="387"/>
      <c r="T222" s="387"/>
      <c r="U222" s="387"/>
      <c r="V222" s="208"/>
      <c r="W222" s="208"/>
      <c r="X222" s="208"/>
      <c r="Y222" s="421"/>
      <c r="Z222" s="421"/>
      <c r="AA222" s="421"/>
      <c r="AB222" s="208"/>
      <c r="AC222" s="208"/>
      <c r="AD222" s="208"/>
      <c r="AE222" s="208"/>
      <c r="AF222" s="208"/>
      <c r="AG222" s="208"/>
      <c r="AH222" s="208"/>
      <c r="AI222" s="208"/>
      <c r="AJ222" s="208"/>
      <c r="AK222" s="208"/>
      <c r="AL222" s="208"/>
      <c r="AM222" s="208"/>
      <c r="AN222" s="208"/>
      <c r="AO222" s="208"/>
      <c r="AP222" s="208"/>
      <c r="AQ222" s="208"/>
      <c r="AR222" s="208"/>
      <c r="AS222" s="208"/>
      <c r="AT222" s="208"/>
      <c r="AU222" s="208"/>
      <c r="AV222" s="208"/>
      <c r="AW222" s="208"/>
      <c r="AX222" s="208"/>
      <c r="AY222" s="208"/>
      <c r="AZ222" s="208"/>
      <c r="BA222" s="208"/>
      <c r="BB222" s="208"/>
      <c r="BC222" s="386"/>
      <c r="BD222" s="208"/>
      <c r="BE222" s="208"/>
      <c r="BF222" s="208"/>
      <c r="BG222" s="208"/>
      <c r="BH222" s="208"/>
    </row>
    <row r="223" spans="1:60" ht="12.75" customHeight="1">
      <c r="A223" s="208"/>
      <c r="B223" s="208"/>
      <c r="C223" s="208"/>
      <c r="D223" s="208"/>
      <c r="E223" s="208"/>
      <c r="F223" s="208"/>
      <c r="G223" s="143"/>
      <c r="H223" s="667"/>
      <c r="I223" s="208"/>
      <c r="J223" s="208"/>
      <c r="K223" s="208"/>
      <c r="L223" s="208"/>
      <c r="M223" s="208"/>
      <c r="N223" s="387"/>
      <c r="O223" s="208"/>
      <c r="P223" s="208"/>
      <c r="Q223" s="208"/>
      <c r="R223" s="387"/>
      <c r="S223" s="387"/>
      <c r="T223" s="387"/>
      <c r="U223" s="387"/>
      <c r="V223" s="208"/>
      <c r="W223" s="208"/>
      <c r="X223" s="208"/>
      <c r="Y223" s="421"/>
      <c r="Z223" s="421"/>
      <c r="AA223" s="421"/>
      <c r="AB223" s="208"/>
      <c r="AC223" s="208"/>
      <c r="AD223" s="208"/>
      <c r="AE223" s="208"/>
      <c r="AF223" s="208"/>
      <c r="AG223" s="208"/>
      <c r="AH223" s="208"/>
      <c r="AI223" s="208"/>
      <c r="AJ223" s="208"/>
      <c r="AK223" s="208"/>
      <c r="AL223" s="208"/>
      <c r="AM223" s="208"/>
      <c r="AN223" s="208"/>
      <c r="AO223" s="208"/>
      <c r="AP223" s="208"/>
      <c r="AQ223" s="208"/>
      <c r="AR223" s="208"/>
      <c r="AS223" s="208"/>
      <c r="AT223" s="208"/>
      <c r="AU223" s="208"/>
      <c r="AV223" s="208"/>
      <c r="AW223" s="208"/>
      <c r="AX223" s="208"/>
      <c r="AY223" s="208"/>
      <c r="AZ223" s="208"/>
      <c r="BA223" s="208"/>
      <c r="BB223" s="208"/>
      <c r="BC223" s="386"/>
      <c r="BD223" s="208"/>
      <c r="BE223" s="208"/>
      <c r="BF223" s="208"/>
      <c r="BG223" s="208"/>
      <c r="BH223" s="208"/>
    </row>
    <row r="224" spans="1:60" ht="12.75" customHeight="1">
      <c r="A224" s="208"/>
      <c r="B224" s="208"/>
      <c r="C224" s="208"/>
      <c r="D224" s="208"/>
      <c r="E224" s="208"/>
      <c r="F224" s="208"/>
      <c r="G224" s="143"/>
      <c r="H224" s="667"/>
      <c r="I224" s="208"/>
      <c r="J224" s="208"/>
      <c r="K224" s="208"/>
      <c r="L224" s="208"/>
      <c r="M224" s="208"/>
      <c r="N224" s="387"/>
      <c r="O224" s="208"/>
      <c r="P224" s="208"/>
      <c r="Q224" s="208"/>
      <c r="R224" s="387"/>
      <c r="S224" s="387"/>
      <c r="T224" s="387"/>
      <c r="U224" s="387"/>
      <c r="V224" s="208"/>
      <c r="W224" s="208"/>
      <c r="X224" s="208"/>
      <c r="Y224" s="421"/>
      <c r="Z224" s="421"/>
      <c r="AA224" s="421"/>
      <c r="AB224" s="208"/>
      <c r="AC224" s="208"/>
      <c r="AD224" s="208"/>
      <c r="AE224" s="208"/>
      <c r="AF224" s="208"/>
      <c r="AG224" s="208"/>
      <c r="AH224" s="208"/>
      <c r="AI224" s="208"/>
      <c r="AJ224" s="208"/>
      <c r="AK224" s="208"/>
      <c r="AL224" s="208"/>
      <c r="AM224" s="208"/>
      <c r="AN224" s="208"/>
      <c r="AO224" s="208"/>
      <c r="AP224" s="208"/>
      <c r="AQ224" s="208"/>
      <c r="AR224" s="208"/>
      <c r="AS224" s="208"/>
      <c r="AT224" s="208"/>
      <c r="AU224" s="208"/>
      <c r="AV224" s="208"/>
      <c r="AW224" s="208"/>
      <c r="AX224" s="208"/>
      <c r="AY224" s="208"/>
      <c r="AZ224" s="208"/>
      <c r="BA224" s="208"/>
      <c r="BB224" s="208"/>
      <c r="BC224" s="386"/>
      <c r="BD224" s="208"/>
      <c r="BE224" s="208"/>
      <c r="BF224" s="208"/>
      <c r="BG224" s="208"/>
      <c r="BH224" s="208"/>
    </row>
    <row r="225" spans="1:60" ht="12.75" customHeight="1">
      <c r="A225" s="208"/>
      <c r="B225" s="208"/>
      <c r="C225" s="208"/>
      <c r="D225" s="208"/>
      <c r="E225" s="208"/>
      <c r="F225" s="208"/>
      <c r="G225" s="143"/>
      <c r="H225" s="667"/>
      <c r="I225" s="208"/>
      <c r="J225" s="208"/>
      <c r="K225" s="208"/>
      <c r="L225" s="208"/>
      <c r="M225" s="208"/>
      <c r="N225" s="387"/>
      <c r="O225" s="208"/>
      <c r="P225" s="208"/>
      <c r="Q225" s="208"/>
      <c r="R225" s="387"/>
      <c r="S225" s="387"/>
      <c r="T225" s="387"/>
      <c r="U225" s="387"/>
      <c r="V225" s="208"/>
      <c r="W225" s="208"/>
      <c r="X225" s="208"/>
      <c r="Y225" s="421"/>
      <c r="Z225" s="421"/>
      <c r="AA225" s="421"/>
      <c r="AB225" s="208"/>
      <c r="AC225" s="208"/>
      <c r="AD225" s="208"/>
      <c r="AE225" s="208"/>
      <c r="AF225" s="208"/>
      <c r="AG225" s="208"/>
      <c r="AH225" s="208"/>
      <c r="AI225" s="208"/>
      <c r="AJ225" s="208"/>
      <c r="AK225" s="208"/>
      <c r="AL225" s="208"/>
      <c r="AM225" s="208"/>
      <c r="AN225" s="208"/>
      <c r="AO225" s="208"/>
      <c r="AP225" s="208"/>
      <c r="AQ225" s="208"/>
      <c r="AR225" s="208"/>
      <c r="AS225" s="208"/>
      <c r="AT225" s="208"/>
      <c r="AU225" s="208"/>
      <c r="AV225" s="208"/>
      <c r="AW225" s="208"/>
      <c r="AX225" s="208"/>
      <c r="AY225" s="208"/>
      <c r="AZ225" s="208"/>
      <c r="BA225" s="208"/>
      <c r="BB225" s="208"/>
      <c r="BC225" s="386"/>
      <c r="BD225" s="208"/>
      <c r="BE225" s="208"/>
      <c r="BF225" s="208"/>
      <c r="BG225" s="208"/>
      <c r="BH225" s="208"/>
    </row>
    <row r="226" spans="1:60" ht="12.75" customHeight="1">
      <c r="A226" s="208"/>
      <c r="B226" s="208"/>
      <c r="C226" s="208"/>
      <c r="D226" s="208"/>
      <c r="E226" s="208"/>
      <c r="F226" s="208"/>
      <c r="G226" s="143"/>
      <c r="H226" s="667"/>
      <c r="I226" s="208"/>
      <c r="J226" s="208"/>
      <c r="K226" s="208"/>
      <c r="L226" s="208"/>
      <c r="M226" s="208"/>
      <c r="N226" s="387"/>
      <c r="O226" s="208"/>
      <c r="P226" s="208"/>
      <c r="Q226" s="208"/>
      <c r="R226" s="387"/>
      <c r="S226" s="387"/>
      <c r="T226" s="387"/>
      <c r="U226" s="387"/>
      <c r="V226" s="208"/>
      <c r="W226" s="208"/>
      <c r="X226" s="208"/>
      <c r="Y226" s="421"/>
      <c r="Z226" s="421"/>
      <c r="AA226" s="421"/>
      <c r="AB226" s="208"/>
      <c r="AC226" s="208"/>
      <c r="AD226" s="208"/>
      <c r="AE226" s="208"/>
      <c r="AF226" s="208"/>
      <c r="AG226" s="208"/>
      <c r="AH226" s="208"/>
      <c r="AI226" s="208"/>
      <c r="AJ226" s="208"/>
      <c r="AK226" s="208"/>
      <c r="AL226" s="208"/>
      <c r="AM226" s="208"/>
      <c r="AN226" s="208"/>
      <c r="AO226" s="208"/>
      <c r="AP226" s="208"/>
      <c r="AQ226" s="208"/>
      <c r="AR226" s="208"/>
      <c r="AS226" s="208"/>
      <c r="AT226" s="208"/>
      <c r="AU226" s="208"/>
      <c r="AV226" s="208"/>
      <c r="AW226" s="208"/>
      <c r="AX226" s="208"/>
      <c r="AY226" s="208"/>
      <c r="AZ226" s="208"/>
      <c r="BA226" s="208"/>
      <c r="BB226" s="208"/>
      <c r="BC226" s="386"/>
      <c r="BD226" s="208"/>
      <c r="BE226" s="208"/>
      <c r="BF226" s="208"/>
      <c r="BG226" s="208"/>
      <c r="BH226" s="208"/>
    </row>
    <row r="227" spans="1:60" ht="12.75" customHeight="1">
      <c r="A227" s="208"/>
      <c r="B227" s="208"/>
      <c r="C227" s="208"/>
      <c r="D227" s="208"/>
      <c r="E227" s="208"/>
      <c r="F227" s="208"/>
      <c r="G227" s="143"/>
      <c r="H227" s="667"/>
      <c r="I227" s="208"/>
      <c r="J227" s="208"/>
      <c r="K227" s="208"/>
      <c r="L227" s="208"/>
      <c r="M227" s="208"/>
      <c r="N227" s="387"/>
      <c r="O227" s="208"/>
      <c r="P227" s="208"/>
      <c r="Q227" s="208"/>
      <c r="R227" s="387"/>
      <c r="S227" s="387"/>
      <c r="T227" s="387"/>
      <c r="U227" s="387"/>
      <c r="V227" s="208"/>
      <c r="W227" s="208"/>
      <c r="X227" s="208"/>
      <c r="Y227" s="421"/>
      <c r="Z227" s="421"/>
      <c r="AA227" s="421"/>
      <c r="AB227" s="208"/>
      <c r="AC227" s="208"/>
      <c r="AD227" s="208"/>
      <c r="AE227" s="208"/>
      <c r="AF227" s="208"/>
      <c r="AG227" s="208"/>
      <c r="AH227" s="208"/>
      <c r="AI227" s="208"/>
      <c r="AJ227" s="208"/>
      <c r="AK227" s="208"/>
      <c r="AL227" s="208"/>
      <c r="AM227" s="208"/>
      <c r="AN227" s="208"/>
      <c r="AO227" s="208"/>
      <c r="AP227" s="208"/>
      <c r="AQ227" s="208"/>
      <c r="AR227" s="208"/>
      <c r="AS227" s="208"/>
      <c r="AT227" s="208"/>
      <c r="AU227" s="208"/>
      <c r="AV227" s="208"/>
      <c r="AW227" s="208"/>
      <c r="AX227" s="208"/>
      <c r="AY227" s="208"/>
      <c r="AZ227" s="208"/>
      <c r="BA227" s="208"/>
      <c r="BB227" s="208"/>
      <c r="BC227" s="386"/>
      <c r="BD227" s="208"/>
      <c r="BE227" s="208"/>
      <c r="BF227" s="208"/>
      <c r="BG227" s="208"/>
      <c r="BH227" s="208"/>
    </row>
    <row r="228" spans="1:60" ht="12.75" customHeight="1">
      <c r="A228" s="208"/>
      <c r="B228" s="208"/>
      <c r="C228" s="208"/>
      <c r="D228" s="208"/>
      <c r="E228" s="208"/>
      <c r="F228" s="208"/>
      <c r="G228" s="143"/>
      <c r="H228" s="667"/>
      <c r="I228" s="208"/>
      <c r="J228" s="208"/>
      <c r="K228" s="208"/>
      <c r="L228" s="208"/>
      <c r="M228" s="208"/>
      <c r="N228" s="387"/>
      <c r="O228" s="208"/>
      <c r="P228" s="208"/>
      <c r="Q228" s="208"/>
      <c r="R228" s="387"/>
      <c r="S228" s="387"/>
      <c r="T228" s="387"/>
      <c r="U228" s="387"/>
      <c r="V228" s="208"/>
      <c r="W228" s="208"/>
      <c r="X228" s="208"/>
      <c r="Y228" s="421"/>
      <c r="Z228" s="421"/>
      <c r="AA228" s="421"/>
      <c r="AB228" s="208"/>
      <c r="AC228" s="208"/>
      <c r="AD228" s="208"/>
      <c r="AE228" s="208"/>
      <c r="AF228" s="208"/>
      <c r="AG228" s="208"/>
      <c r="AH228" s="208"/>
      <c r="AI228" s="208"/>
      <c r="AJ228" s="208"/>
      <c r="AK228" s="208"/>
      <c r="AL228" s="208"/>
      <c r="AM228" s="208"/>
      <c r="AN228" s="208"/>
      <c r="AO228" s="208"/>
      <c r="AP228" s="208"/>
      <c r="AQ228" s="208"/>
      <c r="AR228" s="208"/>
      <c r="AS228" s="208"/>
      <c r="AT228" s="208"/>
      <c r="AU228" s="208"/>
      <c r="AV228" s="208"/>
      <c r="AW228" s="208"/>
      <c r="AX228" s="208"/>
      <c r="AY228" s="208"/>
      <c r="AZ228" s="208"/>
      <c r="BA228" s="208"/>
      <c r="BB228" s="208"/>
      <c r="BC228" s="386"/>
      <c r="BD228" s="208"/>
      <c r="BE228" s="208"/>
      <c r="BF228" s="208"/>
      <c r="BG228" s="208"/>
      <c r="BH228" s="208"/>
    </row>
    <row r="229" spans="1:60" ht="12.75" customHeight="1">
      <c r="A229" s="208"/>
      <c r="B229" s="208"/>
      <c r="C229" s="208"/>
      <c r="D229" s="208"/>
      <c r="E229" s="208"/>
      <c r="F229" s="208"/>
      <c r="G229" s="143"/>
      <c r="H229" s="667"/>
      <c r="I229" s="208"/>
      <c r="J229" s="208"/>
      <c r="K229" s="208"/>
      <c r="L229" s="208"/>
      <c r="M229" s="208"/>
      <c r="N229" s="387"/>
      <c r="O229" s="208"/>
      <c r="P229" s="208"/>
      <c r="Q229" s="208"/>
      <c r="R229" s="387"/>
      <c r="S229" s="387"/>
      <c r="T229" s="387"/>
      <c r="U229" s="387"/>
      <c r="V229" s="208"/>
      <c r="W229" s="208"/>
      <c r="X229" s="208"/>
      <c r="Y229" s="421"/>
      <c r="Z229" s="421"/>
      <c r="AA229" s="421"/>
      <c r="AB229" s="208"/>
      <c r="AC229" s="208"/>
      <c r="AD229" s="208"/>
      <c r="AE229" s="208"/>
      <c r="AF229" s="208"/>
      <c r="AG229" s="208"/>
      <c r="AH229" s="208"/>
      <c r="AI229" s="208"/>
      <c r="AJ229" s="208"/>
      <c r="AK229" s="208"/>
      <c r="AL229" s="208"/>
      <c r="AM229" s="208"/>
      <c r="AN229" s="208"/>
      <c r="AO229" s="208"/>
      <c r="AP229" s="208"/>
      <c r="AQ229" s="208"/>
      <c r="AR229" s="208"/>
      <c r="AS229" s="208"/>
      <c r="AT229" s="208"/>
      <c r="AU229" s="208"/>
      <c r="AV229" s="208"/>
      <c r="AW229" s="208"/>
      <c r="AX229" s="208"/>
      <c r="AY229" s="208"/>
      <c r="AZ229" s="208"/>
      <c r="BA229" s="208"/>
      <c r="BB229" s="208"/>
      <c r="BC229" s="386"/>
      <c r="BD229" s="208"/>
      <c r="BE229" s="208"/>
      <c r="BF229" s="208"/>
      <c r="BG229" s="208"/>
      <c r="BH229" s="208"/>
    </row>
    <row r="230" spans="1:60" ht="12.75" customHeight="1">
      <c r="A230" s="208"/>
      <c r="B230" s="208"/>
      <c r="C230" s="208"/>
      <c r="D230" s="208"/>
      <c r="E230" s="208"/>
      <c r="F230" s="208"/>
      <c r="G230" s="143"/>
      <c r="H230" s="667"/>
      <c r="I230" s="208"/>
      <c r="J230" s="208"/>
      <c r="K230" s="208"/>
      <c r="L230" s="208"/>
      <c r="M230" s="208"/>
      <c r="N230" s="387"/>
      <c r="O230" s="208"/>
      <c r="P230" s="208"/>
      <c r="Q230" s="208"/>
      <c r="R230" s="387"/>
      <c r="S230" s="387"/>
      <c r="T230" s="387"/>
      <c r="U230" s="387"/>
      <c r="V230" s="208"/>
      <c r="W230" s="208"/>
      <c r="X230" s="208"/>
      <c r="Y230" s="421"/>
      <c r="Z230" s="421"/>
      <c r="AA230" s="421"/>
      <c r="AB230" s="208"/>
      <c r="AC230" s="208"/>
      <c r="AD230" s="208"/>
      <c r="AE230" s="208"/>
      <c r="AF230" s="208"/>
      <c r="AG230" s="208"/>
      <c r="AH230" s="208"/>
      <c r="AI230" s="208"/>
      <c r="AJ230" s="208"/>
      <c r="AK230" s="208"/>
      <c r="AL230" s="208"/>
      <c r="AM230" s="208"/>
      <c r="AN230" s="208"/>
      <c r="AO230" s="208"/>
      <c r="AP230" s="208"/>
      <c r="AQ230" s="208"/>
      <c r="AR230" s="208"/>
      <c r="AS230" s="208"/>
      <c r="AT230" s="208"/>
      <c r="AU230" s="208"/>
      <c r="AV230" s="208"/>
      <c r="AW230" s="208"/>
      <c r="AX230" s="208"/>
      <c r="AY230" s="208"/>
      <c r="AZ230" s="208"/>
      <c r="BA230" s="208"/>
      <c r="BB230" s="208"/>
      <c r="BC230" s="386"/>
      <c r="BD230" s="208"/>
      <c r="BE230" s="208"/>
      <c r="BF230" s="208"/>
      <c r="BG230" s="208"/>
      <c r="BH230" s="208"/>
    </row>
    <row r="231" spans="1:60" ht="12.75" customHeight="1">
      <c r="A231" s="208"/>
      <c r="B231" s="208"/>
      <c r="C231" s="208"/>
      <c r="D231" s="208"/>
      <c r="E231" s="208"/>
      <c r="F231" s="208"/>
      <c r="G231" s="143"/>
      <c r="H231" s="667"/>
      <c r="I231" s="208"/>
      <c r="J231" s="208"/>
      <c r="K231" s="208"/>
      <c r="L231" s="208"/>
      <c r="M231" s="208"/>
      <c r="N231" s="387"/>
      <c r="O231" s="208"/>
      <c r="P231" s="208"/>
      <c r="Q231" s="208"/>
      <c r="R231" s="387"/>
      <c r="S231" s="387"/>
      <c r="T231" s="387"/>
      <c r="U231" s="387"/>
      <c r="V231" s="208"/>
      <c r="W231" s="208"/>
      <c r="X231" s="208"/>
      <c r="Y231" s="421"/>
      <c r="Z231" s="421"/>
      <c r="AA231" s="421"/>
      <c r="AB231" s="208"/>
      <c r="AC231" s="208"/>
      <c r="AD231" s="208"/>
      <c r="AE231" s="208"/>
      <c r="AF231" s="208"/>
      <c r="AG231" s="208"/>
      <c r="AH231" s="208"/>
      <c r="AI231" s="208"/>
      <c r="AJ231" s="208"/>
      <c r="AK231" s="208"/>
      <c r="AL231" s="208"/>
      <c r="AM231" s="208"/>
      <c r="AN231" s="208"/>
      <c r="AO231" s="208"/>
      <c r="AP231" s="208"/>
      <c r="AQ231" s="208"/>
      <c r="AR231" s="208"/>
      <c r="AS231" s="208"/>
      <c r="AT231" s="208"/>
      <c r="AU231" s="208"/>
      <c r="AV231" s="208"/>
      <c r="AW231" s="208"/>
      <c r="AX231" s="208"/>
      <c r="AY231" s="208"/>
      <c r="AZ231" s="208"/>
      <c r="BA231" s="208"/>
      <c r="BB231" s="208"/>
      <c r="BC231" s="386"/>
      <c r="BD231" s="208"/>
      <c r="BE231" s="208"/>
      <c r="BF231" s="208"/>
      <c r="BG231" s="208"/>
      <c r="BH231" s="208"/>
    </row>
    <row r="232" spans="1:60" ht="12.75" customHeight="1">
      <c r="A232" s="208"/>
      <c r="B232" s="208"/>
      <c r="C232" s="208"/>
      <c r="D232" s="208"/>
      <c r="E232" s="208"/>
      <c r="F232" s="208"/>
      <c r="G232" s="143"/>
      <c r="H232" s="667"/>
      <c r="I232" s="208"/>
      <c r="J232" s="208"/>
      <c r="K232" s="208"/>
      <c r="L232" s="208"/>
      <c r="M232" s="208"/>
      <c r="N232" s="387"/>
      <c r="O232" s="208"/>
      <c r="P232" s="208"/>
      <c r="Q232" s="208"/>
      <c r="R232" s="387"/>
      <c r="S232" s="387"/>
      <c r="T232" s="387"/>
      <c r="U232" s="387"/>
      <c r="V232" s="208"/>
      <c r="W232" s="208"/>
      <c r="X232" s="208"/>
      <c r="Y232" s="421"/>
      <c r="Z232" s="421"/>
      <c r="AA232" s="421"/>
      <c r="AB232" s="208"/>
      <c r="AC232" s="208"/>
      <c r="AD232" s="208"/>
      <c r="AE232" s="208"/>
      <c r="AF232" s="208"/>
      <c r="AG232" s="208"/>
      <c r="AH232" s="208"/>
      <c r="AI232" s="208"/>
      <c r="AJ232" s="208"/>
      <c r="AK232" s="208"/>
      <c r="AL232" s="208"/>
      <c r="AM232" s="208"/>
      <c r="AN232" s="208"/>
      <c r="AO232" s="208"/>
      <c r="AP232" s="208"/>
      <c r="AQ232" s="208"/>
      <c r="AR232" s="208"/>
      <c r="AS232" s="208"/>
      <c r="AT232" s="208"/>
      <c r="AU232" s="208"/>
      <c r="AV232" s="208"/>
      <c r="AW232" s="208"/>
      <c r="AX232" s="208"/>
      <c r="AY232" s="208"/>
      <c r="AZ232" s="208"/>
      <c r="BA232" s="208"/>
      <c r="BB232" s="208"/>
      <c r="BC232" s="386"/>
      <c r="BD232" s="208"/>
      <c r="BE232" s="208"/>
      <c r="BF232" s="208"/>
      <c r="BG232" s="208"/>
      <c r="BH232" s="208"/>
    </row>
    <row r="233" spans="1:60" ht="12.75" customHeight="1">
      <c r="A233" s="208"/>
      <c r="B233" s="208"/>
      <c r="C233" s="208"/>
      <c r="D233" s="208"/>
      <c r="E233" s="208"/>
      <c r="F233" s="208"/>
      <c r="G233" s="143"/>
      <c r="H233" s="667"/>
      <c r="I233" s="208"/>
      <c r="J233" s="208"/>
      <c r="K233" s="208"/>
      <c r="L233" s="208"/>
      <c r="M233" s="208"/>
      <c r="N233" s="387"/>
      <c r="O233" s="208"/>
      <c r="P233" s="208"/>
      <c r="Q233" s="208"/>
      <c r="R233" s="387"/>
      <c r="S233" s="387"/>
      <c r="T233" s="387"/>
      <c r="U233" s="387"/>
      <c r="V233" s="208"/>
      <c r="W233" s="208"/>
      <c r="X233" s="208"/>
      <c r="Y233" s="421"/>
      <c r="Z233" s="421"/>
      <c r="AA233" s="421"/>
      <c r="AB233" s="208"/>
      <c r="AC233" s="208"/>
      <c r="AD233" s="208"/>
      <c r="AE233" s="208"/>
      <c r="AF233" s="208"/>
      <c r="AG233" s="208"/>
      <c r="AH233" s="208"/>
      <c r="AI233" s="208"/>
      <c r="AJ233" s="208"/>
      <c r="AK233" s="208"/>
      <c r="AL233" s="208"/>
      <c r="AM233" s="208"/>
      <c r="AN233" s="208"/>
      <c r="AO233" s="208"/>
      <c r="AP233" s="208"/>
      <c r="AQ233" s="208"/>
      <c r="AR233" s="208"/>
      <c r="AS233" s="208"/>
      <c r="AT233" s="208"/>
      <c r="AU233" s="208"/>
      <c r="AV233" s="208"/>
      <c r="AW233" s="208"/>
      <c r="AX233" s="208"/>
      <c r="AY233" s="208"/>
      <c r="AZ233" s="208"/>
      <c r="BA233" s="208"/>
      <c r="BB233" s="208"/>
      <c r="BC233" s="386"/>
      <c r="BD233" s="208"/>
      <c r="BE233" s="208"/>
      <c r="BF233" s="208"/>
      <c r="BG233" s="208"/>
      <c r="BH233" s="208"/>
    </row>
    <row r="234" spans="1:60" ht="12.75" customHeight="1">
      <c r="A234" s="208"/>
      <c r="B234" s="208"/>
      <c r="C234" s="208"/>
      <c r="D234" s="208"/>
      <c r="E234" s="208"/>
      <c r="F234" s="208"/>
      <c r="G234" s="143"/>
      <c r="H234" s="667"/>
      <c r="I234" s="208"/>
      <c r="J234" s="208"/>
      <c r="K234" s="208"/>
      <c r="L234" s="208"/>
      <c r="M234" s="208"/>
      <c r="N234" s="387"/>
      <c r="O234" s="208"/>
      <c r="P234" s="208"/>
      <c r="Q234" s="208"/>
      <c r="R234" s="387"/>
      <c r="S234" s="387"/>
      <c r="T234" s="387"/>
      <c r="U234" s="387"/>
      <c r="V234" s="208"/>
      <c r="W234" s="208"/>
      <c r="X234" s="208"/>
      <c r="Y234" s="421"/>
      <c r="Z234" s="421"/>
      <c r="AA234" s="421"/>
      <c r="AB234" s="208"/>
      <c r="AC234" s="208"/>
      <c r="AD234" s="208"/>
      <c r="AE234" s="208"/>
      <c r="AF234" s="208"/>
      <c r="AG234" s="208"/>
      <c r="AH234" s="208"/>
      <c r="AI234" s="208"/>
      <c r="AJ234" s="208"/>
      <c r="AK234" s="208"/>
      <c r="AL234" s="208"/>
      <c r="AM234" s="208"/>
      <c r="AN234" s="208"/>
      <c r="AO234" s="208"/>
      <c r="AP234" s="208"/>
      <c r="AQ234" s="208"/>
      <c r="AR234" s="208"/>
      <c r="AS234" s="208"/>
      <c r="AT234" s="208"/>
      <c r="AU234" s="208"/>
      <c r="AV234" s="208"/>
      <c r="AW234" s="208"/>
      <c r="AX234" s="208"/>
      <c r="AY234" s="208"/>
      <c r="AZ234" s="208"/>
      <c r="BA234" s="208"/>
      <c r="BB234" s="208"/>
      <c r="BC234" s="386"/>
      <c r="BD234" s="208"/>
      <c r="BE234" s="208"/>
      <c r="BF234" s="208"/>
      <c r="BG234" s="208"/>
      <c r="BH234" s="208"/>
    </row>
    <row r="235" spans="1:60" ht="12.75" customHeight="1">
      <c r="A235" s="208"/>
      <c r="B235" s="208"/>
      <c r="C235" s="208"/>
      <c r="D235" s="208"/>
      <c r="E235" s="208"/>
      <c r="F235" s="208"/>
      <c r="G235" s="143"/>
      <c r="H235" s="667"/>
      <c r="I235" s="208"/>
      <c r="J235" s="208"/>
      <c r="K235" s="208"/>
      <c r="L235" s="208"/>
      <c r="M235" s="208"/>
      <c r="N235" s="387"/>
      <c r="O235" s="208"/>
      <c r="P235" s="208"/>
      <c r="Q235" s="208"/>
      <c r="R235" s="387"/>
      <c r="S235" s="387"/>
      <c r="T235" s="387"/>
      <c r="U235" s="387"/>
      <c r="V235" s="208"/>
      <c r="W235" s="208"/>
      <c r="X235" s="208"/>
      <c r="Y235" s="421"/>
      <c r="Z235" s="421"/>
      <c r="AA235" s="421"/>
      <c r="AB235" s="208"/>
      <c r="AC235" s="208"/>
      <c r="AD235" s="208"/>
      <c r="AE235" s="208"/>
      <c r="AF235" s="208"/>
      <c r="AG235" s="208"/>
      <c r="AH235" s="208"/>
      <c r="AI235" s="208"/>
      <c r="AJ235" s="208"/>
      <c r="AK235" s="208"/>
      <c r="AL235" s="208"/>
      <c r="AM235" s="208"/>
      <c r="AN235" s="208"/>
      <c r="AO235" s="208"/>
      <c r="AP235" s="208"/>
      <c r="AQ235" s="208"/>
      <c r="AR235" s="208"/>
      <c r="AS235" s="208"/>
      <c r="AT235" s="208"/>
      <c r="AU235" s="208"/>
      <c r="AV235" s="208"/>
      <c r="AW235" s="208"/>
      <c r="AX235" s="208"/>
      <c r="AY235" s="208"/>
      <c r="AZ235" s="208"/>
      <c r="BA235" s="208"/>
      <c r="BB235" s="208"/>
      <c r="BC235" s="386"/>
      <c r="BD235" s="208"/>
      <c r="BE235" s="208"/>
      <c r="BF235" s="208"/>
      <c r="BG235" s="208"/>
      <c r="BH235" s="208"/>
    </row>
    <row r="236" spans="1:60" ht="12.75" customHeight="1">
      <c r="A236" s="208"/>
      <c r="B236" s="208"/>
      <c r="C236" s="208"/>
      <c r="D236" s="208"/>
      <c r="E236" s="208"/>
      <c r="F236" s="208"/>
      <c r="G236" s="143"/>
      <c r="H236" s="667"/>
      <c r="I236" s="208"/>
      <c r="J236" s="208"/>
      <c r="K236" s="208"/>
      <c r="L236" s="208"/>
      <c r="M236" s="208"/>
      <c r="N236" s="387"/>
      <c r="O236" s="208"/>
      <c r="P236" s="208"/>
      <c r="Q236" s="208"/>
      <c r="R236" s="387"/>
      <c r="S236" s="387"/>
      <c r="T236" s="387"/>
      <c r="U236" s="387"/>
      <c r="V236" s="208"/>
      <c r="W236" s="208"/>
      <c r="X236" s="208"/>
      <c r="Y236" s="421"/>
      <c r="Z236" s="421"/>
      <c r="AA236" s="421"/>
      <c r="AB236" s="208"/>
      <c r="AC236" s="208"/>
      <c r="AD236" s="208"/>
      <c r="AE236" s="208"/>
      <c r="AF236" s="208"/>
      <c r="AG236" s="208"/>
      <c r="AH236" s="208"/>
      <c r="AI236" s="208"/>
      <c r="AJ236" s="208"/>
      <c r="AK236" s="208"/>
      <c r="AL236" s="208"/>
      <c r="AM236" s="208"/>
      <c r="AN236" s="208"/>
      <c r="AO236" s="208"/>
      <c r="AP236" s="208"/>
      <c r="AQ236" s="208"/>
      <c r="AR236" s="208"/>
      <c r="AS236" s="208"/>
      <c r="AT236" s="208"/>
      <c r="AU236" s="208"/>
      <c r="AV236" s="208"/>
      <c r="AW236" s="208"/>
      <c r="AX236" s="208"/>
      <c r="AY236" s="208"/>
      <c r="AZ236" s="208"/>
      <c r="BA236" s="208"/>
      <c r="BB236" s="208"/>
      <c r="BC236" s="386"/>
      <c r="BD236" s="208"/>
      <c r="BE236" s="208"/>
      <c r="BF236" s="208"/>
      <c r="BG236" s="208"/>
      <c r="BH236" s="208"/>
    </row>
    <row r="237" spans="1:60" ht="12.75" customHeight="1">
      <c r="A237" s="208"/>
      <c r="B237" s="208"/>
      <c r="C237" s="208"/>
      <c r="D237" s="208"/>
      <c r="E237" s="208"/>
      <c r="F237" s="208"/>
      <c r="G237" s="143"/>
      <c r="H237" s="667"/>
      <c r="I237" s="208"/>
      <c r="J237" s="208"/>
      <c r="K237" s="208"/>
      <c r="L237" s="208"/>
      <c r="M237" s="208"/>
      <c r="N237" s="387"/>
      <c r="O237" s="208"/>
      <c r="P237" s="208"/>
      <c r="Q237" s="208"/>
      <c r="R237" s="387"/>
      <c r="S237" s="387"/>
      <c r="T237" s="387"/>
      <c r="U237" s="387"/>
      <c r="V237" s="208"/>
      <c r="W237" s="208"/>
      <c r="X237" s="208"/>
      <c r="Y237" s="421"/>
      <c r="Z237" s="421"/>
      <c r="AA237" s="421"/>
      <c r="AB237" s="208"/>
      <c r="AC237" s="208"/>
      <c r="AD237" s="208"/>
      <c r="AE237" s="208"/>
      <c r="AF237" s="208"/>
      <c r="AG237" s="208"/>
      <c r="AH237" s="208"/>
      <c r="AI237" s="208"/>
      <c r="AJ237" s="208"/>
      <c r="AK237" s="208"/>
      <c r="AL237" s="208"/>
      <c r="AM237" s="208"/>
      <c r="AN237" s="208"/>
      <c r="AO237" s="208"/>
      <c r="AP237" s="208"/>
      <c r="AQ237" s="208"/>
      <c r="AR237" s="208"/>
      <c r="AS237" s="208"/>
      <c r="AT237" s="208"/>
      <c r="AU237" s="208"/>
      <c r="AV237" s="208"/>
      <c r="AW237" s="208"/>
      <c r="AX237" s="208"/>
      <c r="AY237" s="208"/>
      <c r="AZ237" s="208"/>
      <c r="BA237" s="208"/>
      <c r="BB237" s="208"/>
      <c r="BC237" s="386"/>
      <c r="BD237" s="208"/>
      <c r="BE237" s="208"/>
      <c r="BF237" s="208"/>
      <c r="BG237" s="208"/>
      <c r="BH237" s="208"/>
    </row>
    <row r="238" spans="1:60" ht="12.75" customHeight="1">
      <c r="A238" s="208"/>
      <c r="B238" s="208"/>
      <c r="C238" s="208"/>
      <c r="D238" s="208"/>
      <c r="E238" s="208"/>
      <c r="F238" s="208"/>
      <c r="G238" s="143"/>
      <c r="H238" s="667"/>
      <c r="I238" s="208"/>
      <c r="J238" s="208"/>
      <c r="K238" s="208"/>
      <c r="L238" s="208"/>
      <c r="M238" s="208"/>
      <c r="N238" s="387"/>
      <c r="O238" s="208"/>
      <c r="P238" s="208"/>
      <c r="Q238" s="208"/>
      <c r="R238" s="387"/>
      <c r="S238" s="387"/>
      <c r="T238" s="387"/>
      <c r="U238" s="387"/>
      <c r="V238" s="208"/>
      <c r="W238" s="208"/>
      <c r="X238" s="208"/>
      <c r="Y238" s="421"/>
      <c r="Z238" s="421"/>
      <c r="AA238" s="421"/>
      <c r="AB238" s="208"/>
      <c r="AC238" s="208"/>
      <c r="AD238" s="208"/>
      <c r="AE238" s="208"/>
      <c r="AF238" s="208"/>
      <c r="AG238" s="208"/>
      <c r="AH238" s="208"/>
      <c r="AI238" s="208"/>
      <c r="AJ238" s="208"/>
      <c r="AK238" s="208"/>
      <c r="AL238" s="208"/>
      <c r="AM238" s="208"/>
      <c r="AN238" s="208"/>
      <c r="AO238" s="208"/>
      <c r="AP238" s="208"/>
      <c r="AQ238" s="208"/>
      <c r="AR238" s="208"/>
      <c r="AS238" s="208"/>
      <c r="AT238" s="208"/>
      <c r="AU238" s="208"/>
      <c r="AV238" s="208"/>
      <c r="AW238" s="208"/>
      <c r="AX238" s="208"/>
      <c r="AY238" s="208"/>
      <c r="AZ238" s="208"/>
      <c r="BA238" s="208"/>
      <c r="BB238" s="208"/>
      <c r="BC238" s="386"/>
      <c r="BD238" s="208"/>
      <c r="BE238" s="208"/>
      <c r="BF238" s="208"/>
      <c r="BG238" s="208"/>
      <c r="BH238" s="208"/>
    </row>
    <row r="239" spans="1:60" ht="12.75" customHeight="1">
      <c r="A239" s="208"/>
      <c r="B239" s="208"/>
      <c r="C239" s="208"/>
      <c r="D239" s="208"/>
      <c r="E239" s="208"/>
      <c r="F239" s="208"/>
      <c r="G239" s="143"/>
      <c r="H239" s="667"/>
      <c r="I239" s="208"/>
      <c r="J239" s="208"/>
      <c r="K239" s="208"/>
      <c r="L239" s="208"/>
      <c r="M239" s="208"/>
      <c r="N239" s="387"/>
      <c r="O239" s="208"/>
      <c r="P239" s="208"/>
      <c r="Q239" s="208"/>
      <c r="R239" s="387"/>
      <c r="S239" s="387"/>
      <c r="T239" s="387"/>
      <c r="U239" s="387"/>
      <c r="V239" s="208"/>
      <c r="W239" s="208"/>
      <c r="X239" s="208"/>
      <c r="Y239" s="421"/>
      <c r="Z239" s="421"/>
      <c r="AA239" s="421"/>
      <c r="AB239" s="208"/>
      <c r="AC239" s="208"/>
      <c r="AD239" s="208"/>
      <c r="AE239" s="208"/>
      <c r="AF239" s="208"/>
      <c r="AG239" s="208"/>
      <c r="AH239" s="208"/>
      <c r="AI239" s="208"/>
      <c r="AJ239" s="208"/>
      <c r="AK239" s="208"/>
      <c r="AL239" s="208"/>
      <c r="AM239" s="208"/>
      <c r="AN239" s="208"/>
      <c r="AO239" s="208"/>
      <c r="AP239" s="208"/>
      <c r="AQ239" s="208"/>
      <c r="AR239" s="208"/>
      <c r="AS239" s="208"/>
      <c r="AT239" s="208"/>
      <c r="AU239" s="208"/>
      <c r="AV239" s="208"/>
      <c r="AW239" s="208"/>
      <c r="AX239" s="208"/>
      <c r="AY239" s="208"/>
      <c r="AZ239" s="208"/>
      <c r="BA239" s="208"/>
      <c r="BB239" s="208"/>
      <c r="BC239" s="386"/>
      <c r="BD239" s="208"/>
      <c r="BE239" s="208"/>
      <c r="BF239" s="208"/>
      <c r="BG239" s="208"/>
      <c r="BH239" s="208"/>
    </row>
    <row r="240" spans="1:60" ht="12.75" customHeight="1">
      <c r="A240" s="208"/>
      <c r="B240" s="208"/>
      <c r="C240" s="208"/>
      <c r="D240" s="208"/>
      <c r="E240" s="208"/>
      <c r="F240" s="208"/>
      <c r="G240" s="143"/>
      <c r="H240" s="667"/>
      <c r="I240" s="208"/>
      <c r="J240" s="208"/>
      <c r="K240" s="208"/>
      <c r="L240" s="208"/>
      <c r="M240" s="208"/>
      <c r="N240" s="387"/>
      <c r="O240" s="208"/>
      <c r="P240" s="208"/>
      <c r="Q240" s="208"/>
      <c r="R240" s="387"/>
      <c r="S240" s="387"/>
      <c r="T240" s="387"/>
      <c r="U240" s="387"/>
      <c r="V240" s="208"/>
      <c r="W240" s="208"/>
      <c r="X240" s="208"/>
      <c r="Y240" s="421"/>
      <c r="Z240" s="421"/>
      <c r="AA240" s="421"/>
      <c r="AB240" s="208"/>
      <c r="AC240" s="208"/>
      <c r="AD240" s="208"/>
      <c r="AE240" s="208"/>
      <c r="AF240" s="208"/>
      <c r="AG240" s="208"/>
      <c r="AH240" s="208"/>
      <c r="AI240" s="208"/>
      <c r="AJ240" s="208"/>
      <c r="AK240" s="208"/>
      <c r="AL240" s="208"/>
      <c r="AM240" s="208"/>
      <c r="AN240" s="208"/>
      <c r="AO240" s="208"/>
      <c r="AP240" s="208"/>
      <c r="AQ240" s="208"/>
      <c r="AR240" s="208"/>
      <c r="AS240" s="208"/>
      <c r="AT240" s="208"/>
      <c r="AU240" s="208"/>
      <c r="AV240" s="208"/>
      <c r="AW240" s="208"/>
      <c r="AX240" s="208"/>
      <c r="AY240" s="208"/>
      <c r="AZ240" s="208"/>
      <c r="BA240" s="208"/>
      <c r="BB240" s="208"/>
      <c r="BC240" s="386"/>
      <c r="BD240" s="208"/>
      <c r="BE240" s="208"/>
      <c r="BF240" s="208"/>
      <c r="BG240" s="208"/>
      <c r="BH240" s="208"/>
    </row>
    <row r="241" spans="1:60" ht="12.75" customHeight="1">
      <c r="A241" s="208"/>
      <c r="B241" s="208"/>
      <c r="C241" s="208"/>
      <c r="D241" s="208"/>
      <c r="E241" s="208"/>
      <c r="F241" s="208"/>
      <c r="G241" s="143"/>
      <c r="H241" s="667"/>
      <c r="I241" s="208"/>
      <c r="J241" s="208"/>
      <c r="K241" s="208"/>
      <c r="L241" s="208"/>
      <c r="M241" s="208"/>
      <c r="N241" s="387"/>
      <c r="O241" s="208"/>
      <c r="P241" s="208"/>
      <c r="Q241" s="208"/>
      <c r="R241" s="387"/>
      <c r="S241" s="387"/>
      <c r="T241" s="387"/>
      <c r="U241" s="387"/>
      <c r="V241" s="208"/>
      <c r="W241" s="208"/>
      <c r="X241" s="208"/>
      <c r="Y241" s="421"/>
      <c r="Z241" s="421"/>
      <c r="AA241" s="421"/>
      <c r="AB241" s="208"/>
      <c r="AC241" s="208"/>
      <c r="AD241" s="208"/>
      <c r="AE241" s="208"/>
      <c r="AF241" s="208"/>
      <c r="AG241" s="208"/>
      <c r="AH241" s="208"/>
      <c r="AI241" s="208"/>
      <c r="AJ241" s="208"/>
      <c r="AK241" s="208"/>
      <c r="AL241" s="208"/>
      <c r="AM241" s="208"/>
      <c r="AN241" s="208"/>
      <c r="AO241" s="208"/>
      <c r="AP241" s="208"/>
      <c r="AQ241" s="208"/>
      <c r="AR241" s="208"/>
      <c r="AS241" s="208"/>
      <c r="AT241" s="208"/>
      <c r="AU241" s="208"/>
      <c r="AV241" s="208"/>
      <c r="AW241" s="208"/>
      <c r="AX241" s="208"/>
      <c r="AY241" s="208"/>
      <c r="AZ241" s="208"/>
      <c r="BA241" s="208"/>
      <c r="BB241" s="208"/>
      <c r="BC241" s="386"/>
      <c r="BD241" s="208"/>
      <c r="BE241" s="208"/>
      <c r="BF241" s="208"/>
      <c r="BG241" s="208"/>
      <c r="BH241" s="208"/>
    </row>
    <row r="242" spans="1:60" ht="12.75" customHeight="1">
      <c r="A242" s="208"/>
      <c r="B242" s="208"/>
      <c r="C242" s="208"/>
      <c r="D242" s="208"/>
      <c r="E242" s="208"/>
      <c r="F242" s="208"/>
      <c r="G242" s="143"/>
      <c r="H242" s="667"/>
      <c r="I242" s="208"/>
      <c r="J242" s="208"/>
      <c r="K242" s="208"/>
      <c r="L242" s="208"/>
      <c r="M242" s="208"/>
      <c r="N242" s="387"/>
      <c r="O242" s="208"/>
      <c r="P242" s="208"/>
      <c r="Q242" s="208"/>
      <c r="R242" s="387"/>
      <c r="S242" s="387"/>
      <c r="T242" s="387"/>
      <c r="U242" s="387"/>
      <c r="V242" s="208"/>
      <c r="W242" s="208"/>
      <c r="X242" s="208"/>
      <c r="Y242" s="421"/>
      <c r="Z242" s="421"/>
      <c r="AA242" s="421"/>
      <c r="AB242" s="208"/>
      <c r="AC242" s="208"/>
      <c r="AD242" s="208"/>
      <c r="AE242" s="208"/>
      <c r="AF242" s="208"/>
      <c r="AG242" s="208"/>
      <c r="AH242" s="208"/>
      <c r="AI242" s="208"/>
      <c r="AJ242" s="208"/>
      <c r="AK242" s="208"/>
      <c r="AL242" s="208"/>
      <c r="AM242" s="208"/>
      <c r="AN242" s="208"/>
      <c r="AO242" s="208"/>
      <c r="AP242" s="208"/>
      <c r="AQ242" s="208"/>
      <c r="AR242" s="208"/>
      <c r="AS242" s="208"/>
      <c r="AT242" s="208"/>
      <c r="AU242" s="208"/>
      <c r="AV242" s="208"/>
      <c r="AW242" s="208"/>
      <c r="AX242" s="208"/>
      <c r="AY242" s="208"/>
      <c r="AZ242" s="208"/>
      <c r="BA242" s="208"/>
      <c r="BB242" s="208"/>
      <c r="BC242" s="386"/>
      <c r="BD242" s="208"/>
      <c r="BE242" s="208"/>
      <c r="BF242" s="208"/>
      <c r="BG242" s="208"/>
      <c r="BH242" s="208"/>
    </row>
    <row r="243" spans="1:60" ht="12.75" customHeight="1">
      <c r="A243" s="208"/>
      <c r="B243" s="208"/>
      <c r="C243" s="208"/>
      <c r="D243" s="208"/>
      <c r="E243" s="208"/>
      <c r="F243" s="208"/>
      <c r="G243" s="143"/>
      <c r="H243" s="667"/>
      <c r="I243" s="208"/>
      <c r="J243" s="208"/>
      <c r="K243" s="208"/>
      <c r="L243" s="208"/>
      <c r="M243" s="208"/>
      <c r="N243" s="387"/>
      <c r="O243" s="208"/>
      <c r="P243" s="208"/>
      <c r="Q243" s="208"/>
      <c r="R243" s="387"/>
      <c r="S243" s="387"/>
      <c r="T243" s="387"/>
      <c r="U243" s="387"/>
      <c r="V243" s="208"/>
      <c r="W243" s="208"/>
      <c r="X243" s="208"/>
      <c r="Y243" s="421"/>
      <c r="Z243" s="421"/>
      <c r="AA243" s="421"/>
      <c r="AB243" s="208"/>
      <c r="AC243" s="208"/>
      <c r="AD243" s="208"/>
      <c r="AE243" s="208"/>
      <c r="AF243" s="208"/>
      <c r="AG243" s="208"/>
      <c r="AH243" s="208"/>
      <c r="AI243" s="208"/>
      <c r="AJ243" s="208"/>
      <c r="AK243" s="208"/>
      <c r="AL243" s="208"/>
      <c r="AM243" s="208"/>
      <c r="AN243" s="208"/>
      <c r="AO243" s="208"/>
      <c r="AP243" s="208"/>
      <c r="AQ243" s="208"/>
      <c r="AR243" s="208"/>
      <c r="AS243" s="208"/>
      <c r="AT243" s="208"/>
      <c r="AU243" s="208"/>
      <c r="AV243" s="208"/>
      <c r="AW243" s="208"/>
      <c r="AX243" s="208"/>
      <c r="AY243" s="208"/>
      <c r="AZ243" s="208"/>
      <c r="BA243" s="208"/>
      <c r="BB243" s="208"/>
      <c r="BC243" s="386"/>
      <c r="BD243" s="208"/>
      <c r="BE243" s="208"/>
      <c r="BF243" s="208"/>
      <c r="BG243" s="208"/>
      <c r="BH243" s="208"/>
    </row>
    <row r="244" spans="1:60" ht="12.75" customHeight="1">
      <c r="A244" s="208"/>
      <c r="B244" s="208"/>
      <c r="C244" s="208"/>
      <c r="D244" s="208"/>
      <c r="E244" s="208"/>
      <c r="F244" s="208"/>
      <c r="G244" s="143"/>
      <c r="H244" s="667"/>
      <c r="I244" s="208"/>
      <c r="J244" s="208"/>
      <c r="K244" s="208"/>
      <c r="L244" s="208"/>
      <c r="M244" s="208"/>
      <c r="N244" s="387"/>
      <c r="O244" s="208"/>
      <c r="P244" s="208"/>
      <c r="Q244" s="208"/>
      <c r="R244" s="387"/>
      <c r="S244" s="387"/>
      <c r="T244" s="387"/>
      <c r="U244" s="387"/>
      <c r="V244" s="208"/>
      <c r="W244" s="208"/>
      <c r="X244" s="208"/>
      <c r="Y244" s="421"/>
      <c r="Z244" s="421"/>
      <c r="AA244" s="421"/>
      <c r="AB244" s="208"/>
      <c r="AC244" s="208"/>
      <c r="AD244" s="208"/>
      <c r="AE244" s="208"/>
      <c r="AF244" s="208"/>
      <c r="AG244" s="208"/>
      <c r="AH244" s="208"/>
      <c r="AI244" s="208"/>
      <c r="AJ244" s="208"/>
      <c r="AK244" s="208"/>
      <c r="AL244" s="208"/>
      <c r="AM244" s="208"/>
      <c r="AN244" s="208"/>
      <c r="AO244" s="208"/>
      <c r="AP244" s="208"/>
      <c r="AQ244" s="208"/>
      <c r="AR244" s="208"/>
      <c r="AS244" s="208"/>
      <c r="AT244" s="208"/>
      <c r="AU244" s="208"/>
      <c r="AV244" s="208"/>
      <c r="AW244" s="208"/>
      <c r="AX244" s="208"/>
      <c r="AY244" s="208"/>
      <c r="AZ244" s="208"/>
      <c r="BA244" s="208"/>
      <c r="BB244" s="208"/>
      <c r="BC244" s="386"/>
      <c r="BD244" s="208"/>
      <c r="BE244" s="208"/>
      <c r="BF244" s="208"/>
      <c r="BG244" s="208"/>
      <c r="BH244" s="208"/>
    </row>
    <row r="245" spans="1:60" ht="12.75" customHeight="1">
      <c r="A245" s="208"/>
      <c r="B245" s="208"/>
      <c r="C245" s="208"/>
      <c r="D245" s="208"/>
      <c r="E245" s="208"/>
      <c r="F245" s="208"/>
      <c r="G245" s="143"/>
      <c r="H245" s="667"/>
      <c r="I245" s="208"/>
      <c r="J245" s="208"/>
      <c r="K245" s="208"/>
      <c r="L245" s="208"/>
      <c r="M245" s="208"/>
      <c r="N245" s="387"/>
      <c r="O245" s="208"/>
      <c r="P245" s="208"/>
      <c r="Q245" s="208"/>
      <c r="R245" s="387"/>
      <c r="S245" s="387"/>
      <c r="T245" s="387"/>
      <c r="U245" s="387"/>
      <c r="V245" s="208"/>
      <c r="W245" s="208"/>
      <c r="X245" s="208"/>
      <c r="Y245" s="421"/>
      <c r="Z245" s="421"/>
      <c r="AA245" s="421"/>
      <c r="AB245" s="208"/>
      <c r="AC245" s="208"/>
      <c r="AD245" s="208"/>
      <c r="AE245" s="208"/>
      <c r="AF245" s="208"/>
      <c r="AG245" s="208"/>
      <c r="AH245" s="208"/>
      <c r="AI245" s="208"/>
      <c r="AJ245" s="208"/>
      <c r="AK245" s="208"/>
      <c r="AL245" s="208"/>
      <c r="AM245" s="208"/>
      <c r="AN245" s="208"/>
      <c r="AO245" s="208"/>
      <c r="AP245" s="208"/>
      <c r="AQ245" s="208"/>
      <c r="AR245" s="208"/>
      <c r="AS245" s="208"/>
      <c r="AT245" s="208"/>
      <c r="AU245" s="208"/>
      <c r="AV245" s="208"/>
      <c r="AW245" s="208"/>
      <c r="AX245" s="208"/>
      <c r="AY245" s="208"/>
      <c r="AZ245" s="208"/>
      <c r="BA245" s="208"/>
      <c r="BB245" s="208"/>
      <c r="BC245" s="386"/>
      <c r="BD245" s="208"/>
      <c r="BE245" s="208"/>
      <c r="BF245" s="208"/>
      <c r="BG245" s="208"/>
      <c r="BH245" s="208"/>
    </row>
    <row r="246" spans="1:60" ht="12.75" customHeight="1">
      <c r="A246" s="208"/>
      <c r="B246" s="208"/>
      <c r="C246" s="208"/>
      <c r="D246" s="208"/>
      <c r="E246" s="208"/>
      <c r="F246" s="208"/>
      <c r="G246" s="143"/>
      <c r="H246" s="667"/>
      <c r="I246" s="208"/>
      <c r="J246" s="208"/>
      <c r="K246" s="208"/>
      <c r="L246" s="208"/>
      <c r="M246" s="208"/>
      <c r="N246" s="387"/>
      <c r="O246" s="208"/>
      <c r="P246" s="208"/>
      <c r="Q246" s="208"/>
      <c r="R246" s="387"/>
      <c r="S246" s="387"/>
      <c r="T246" s="387"/>
      <c r="U246" s="387"/>
      <c r="V246" s="208"/>
      <c r="W246" s="208"/>
      <c r="X246" s="208"/>
      <c r="Y246" s="421"/>
      <c r="Z246" s="421"/>
      <c r="AA246" s="421"/>
      <c r="AB246" s="208"/>
      <c r="AC246" s="208"/>
      <c r="AD246" s="208"/>
      <c r="AE246" s="208"/>
      <c r="AF246" s="208"/>
      <c r="AG246" s="208"/>
      <c r="AH246" s="208"/>
      <c r="AI246" s="208"/>
      <c r="AJ246" s="208"/>
      <c r="AK246" s="208"/>
      <c r="AL246" s="208"/>
      <c r="AM246" s="208"/>
      <c r="AN246" s="208"/>
      <c r="AO246" s="208"/>
      <c r="AP246" s="208"/>
      <c r="AQ246" s="208"/>
      <c r="AR246" s="208"/>
      <c r="AS246" s="208"/>
      <c r="AT246" s="208"/>
      <c r="AU246" s="208"/>
      <c r="AV246" s="208"/>
      <c r="AW246" s="208"/>
      <c r="AX246" s="208"/>
      <c r="AY246" s="208"/>
      <c r="AZ246" s="208"/>
      <c r="BA246" s="208"/>
      <c r="BB246" s="208"/>
      <c r="BC246" s="386"/>
      <c r="BD246" s="208"/>
      <c r="BE246" s="208"/>
      <c r="BF246" s="208"/>
      <c r="BG246" s="208"/>
      <c r="BH246" s="208"/>
    </row>
    <row r="247" spans="1:60" ht="12.75" customHeight="1">
      <c r="A247" s="208"/>
      <c r="B247" s="208"/>
      <c r="C247" s="208"/>
      <c r="D247" s="208"/>
      <c r="E247" s="208"/>
      <c r="F247" s="208"/>
      <c r="G247" s="143"/>
      <c r="H247" s="667"/>
      <c r="I247" s="208"/>
      <c r="J247" s="208"/>
      <c r="K247" s="208"/>
      <c r="L247" s="208"/>
      <c r="M247" s="208"/>
      <c r="N247" s="387"/>
      <c r="O247" s="208"/>
      <c r="P247" s="208"/>
      <c r="Q247" s="208"/>
      <c r="R247" s="387"/>
      <c r="S247" s="387"/>
      <c r="T247" s="387"/>
      <c r="U247" s="387"/>
      <c r="V247" s="208"/>
      <c r="W247" s="208"/>
      <c r="X247" s="208"/>
      <c r="Y247" s="421"/>
      <c r="Z247" s="421"/>
      <c r="AA247" s="421"/>
      <c r="AB247" s="208"/>
      <c r="AC247" s="208"/>
      <c r="AD247" s="208"/>
      <c r="AE247" s="208"/>
      <c r="AF247" s="208"/>
      <c r="AG247" s="208"/>
      <c r="AH247" s="208"/>
      <c r="AI247" s="208"/>
      <c r="AJ247" s="208"/>
      <c r="AK247" s="208"/>
      <c r="AL247" s="208"/>
      <c r="AM247" s="208"/>
      <c r="AN247" s="208"/>
      <c r="AO247" s="208"/>
      <c r="AP247" s="208"/>
      <c r="AQ247" s="208"/>
      <c r="AR247" s="208"/>
      <c r="AS247" s="208"/>
      <c r="AT247" s="208"/>
      <c r="AU247" s="208"/>
      <c r="AV247" s="208"/>
      <c r="AW247" s="208"/>
      <c r="AX247" s="208"/>
      <c r="AY247" s="208"/>
      <c r="AZ247" s="208"/>
      <c r="BA247" s="208"/>
      <c r="BB247" s="208"/>
      <c r="BC247" s="386"/>
      <c r="BD247" s="208"/>
      <c r="BE247" s="208"/>
      <c r="BF247" s="208"/>
      <c r="BG247" s="208"/>
      <c r="BH247" s="208"/>
    </row>
    <row r="248" spans="1:60" ht="12.75" customHeight="1">
      <c r="A248" s="208"/>
      <c r="B248" s="208"/>
      <c r="C248" s="208"/>
      <c r="D248" s="208"/>
      <c r="E248" s="208"/>
      <c r="F248" s="208"/>
      <c r="G248" s="143"/>
      <c r="H248" s="667"/>
      <c r="I248" s="208"/>
      <c r="J248" s="208"/>
      <c r="K248" s="208"/>
      <c r="L248" s="208"/>
      <c r="M248" s="208"/>
      <c r="N248" s="387"/>
      <c r="O248" s="208"/>
      <c r="P248" s="208"/>
      <c r="Q248" s="208"/>
      <c r="R248" s="387"/>
      <c r="S248" s="387"/>
      <c r="T248" s="387"/>
      <c r="U248" s="387"/>
      <c r="V248" s="208"/>
      <c r="W248" s="208"/>
      <c r="X248" s="208"/>
      <c r="Y248" s="421"/>
      <c r="Z248" s="421"/>
      <c r="AA248" s="421"/>
      <c r="AB248" s="208"/>
      <c r="AC248" s="208"/>
      <c r="AD248" s="208"/>
      <c r="AE248" s="208"/>
      <c r="AF248" s="208"/>
      <c r="AG248" s="208"/>
      <c r="AH248" s="208"/>
      <c r="AI248" s="208"/>
      <c r="AJ248" s="208"/>
      <c r="AK248" s="208"/>
      <c r="AL248" s="208"/>
      <c r="AM248" s="208"/>
      <c r="AN248" s="208"/>
      <c r="AO248" s="208"/>
      <c r="AP248" s="208"/>
      <c r="AQ248" s="208"/>
      <c r="AR248" s="208"/>
      <c r="AS248" s="208"/>
      <c r="AT248" s="208"/>
      <c r="AU248" s="208"/>
      <c r="AV248" s="208"/>
      <c r="AW248" s="208"/>
      <c r="AX248" s="208"/>
      <c r="AY248" s="208"/>
      <c r="AZ248" s="208"/>
      <c r="BA248" s="208"/>
      <c r="BB248" s="208"/>
      <c r="BC248" s="386"/>
      <c r="BD248" s="208"/>
      <c r="BE248" s="208"/>
      <c r="BF248" s="208"/>
      <c r="BG248" s="208"/>
      <c r="BH248" s="208"/>
    </row>
    <row r="249" spans="1:60" ht="12.75" customHeight="1">
      <c r="A249" s="208"/>
      <c r="B249" s="208"/>
      <c r="C249" s="208"/>
      <c r="D249" s="208"/>
      <c r="E249" s="208"/>
      <c r="F249" s="208"/>
      <c r="G249" s="143"/>
      <c r="H249" s="667"/>
      <c r="I249" s="208"/>
      <c r="J249" s="208"/>
      <c r="K249" s="208"/>
      <c r="L249" s="208"/>
      <c r="M249" s="208"/>
      <c r="N249" s="387"/>
      <c r="O249" s="208"/>
      <c r="P249" s="208"/>
      <c r="Q249" s="208"/>
      <c r="R249" s="387"/>
      <c r="S249" s="387"/>
      <c r="T249" s="387"/>
      <c r="U249" s="387"/>
      <c r="V249" s="208"/>
      <c r="W249" s="208"/>
      <c r="X249" s="208"/>
      <c r="Y249" s="421"/>
      <c r="Z249" s="421"/>
      <c r="AA249" s="421"/>
      <c r="AB249" s="208"/>
      <c r="AC249" s="208"/>
      <c r="AD249" s="208"/>
      <c r="AE249" s="208"/>
      <c r="AF249" s="208"/>
      <c r="AG249" s="208"/>
      <c r="AH249" s="208"/>
      <c r="AI249" s="208"/>
      <c r="AJ249" s="208"/>
      <c r="AK249" s="208"/>
      <c r="AL249" s="208"/>
      <c r="AM249" s="208"/>
      <c r="AN249" s="208"/>
      <c r="AO249" s="208"/>
      <c r="AP249" s="208"/>
      <c r="AQ249" s="208"/>
      <c r="AR249" s="208"/>
      <c r="AS249" s="208"/>
      <c r="AT249" s="208"/>
      <c r="AU249" s="208"/>
      <c r="AV249" s="208"/>
      <c r="AW249" s="208"/>
      <c r="AX249" s="208"/>
      <c r="AY249" s="208"/>
      <c r="AZ249" s="208"/>
      <c r="BA249" s="208"/>
      <c r="BB249" s="208"/>
      <c r="BC249" s="386"/>
      <c r="BD249" s="208"/>
      <c r="BE249" s="208"/>
      <c r="BF249" s="208"/>
      <c r="BG249" s="208"/>
      <c r="BH249" s="208"/>
    </row>
    <row r="250" spans="1:60" ht="12.75" customHeight="1">
      <c r="A250" s="208"/>
      <c r="B250" s="208"/>
      <c r="C250" s="208"/>
      <c r="D250" s="208"/>
      <c r="E250" s="208"/>
      <c r="F250" s="208"/>
      <c r="G250" s="143"/>
      <c r="H250" s="667"/>
      <c r="I250" s="208"/>
      <c r="J250" s="208"/>
      <c r="K250" s="208"/>
      <c r="L250" s="208"/>
      <c r="M250" s="208"/>
      <c r="N250" s="387"/>
      <c r="O250" s="208"/>
      <c r="P250" s="208"/>
      <c r="Q250" s="208"/>
      <c r="R250" s="387"/>
      <c r="S250" s="387"/>
      <c r="T250" s="387"/>
      <c r="U250" s="387"/>
      <c r="V250" s="208"/>
      <c r="W250" s="208"/>
      <c r="X250" s="208"/>
      <c r="Y250" s="421"/>
      <c r="Z250" s="421"/>
      <c r="AA250" s="421"/>
      <c r="AB250" s="208"/>
      <c r="AC250" s="208"/>
      <c r="AD250" s="208"/>
      <c r="AE250" s="208"/>
      <c r="AF250" s="208"/>
      <c r="AG250" s="208"/>
      <c r="AH250" s="208"/>
      <c r="AI250" s="208"/>
      <c r="AJ250" s="208"/>
      <c r="AK250" s="208"/>
      <c r="AL250" s="208"/>
      <c r="AM250" s="208"/>
      <c r="AN250" s="208"/>
      <c r="AO250" s="208"/>
      <c r="AP250" s="208"/>
      <c r="AQ250" s="208"/>
      <c r="AR250" s="208"/>
      <c r="AS250" s="208"/>
      <c r="AT250" s="208"/>
      <c r="AU250" s="208"/>
      <c r="AV250" s="208"/>
      <c r="AW250" s="208"/>
      <c r="AX250" s="208"/>
      <c r="AY250" s="208"/>
      <c r="AZ250" s="208"/>
      <c r="BA250" s="208"/>
      <c r="BB250" s="208"/>
      <c r="BC250" s="386"/>
      <c r="BD250" s="208"/>
      <c r="BE250" s="208"/>
      <c r="BF250" s="208"/>
      <c r="BG250" s="208"/>
      <c r="BH250" s="208"/>
    </row>
    <row r="251" spans="1:60" ht="12.75" customHeight="1">
      <c r="A251" s="208"/>
      <c r="B251" s="208"/>
      <c r="C251" s="208"/>
      <c r="D251" s="208"/>
      <c r="E251" s="208"/>
      <c r="F251" s="208"/>
      <c r="G251" s="143"/>
      <c r="H251" s="667"/>
      <c r="I251" s="208"/>
      <c r="J251" s="208"/>
      <c r="K251" s="208"/>
      <c r="L251" s="208"/>
      <c r="M251" s="208"/>
      <c r="N251" s="387"/>
      <c r="O251" s="208"/>
      <c r="P251" s="208"/>
      <c r="Q251" s="208"/>
      <c r="R251" s="387"/>
      <c r="S251" s="387"/>
      <c r="T251" s="387"/>
      <c r="U251" s="387"/>
      <c r="V251" s="208"/>
      <c r="W251" s="208"/>
      <c r="X251" s="208"/>
      <c r="Y251" s="421"/>
      <c r="Z251" s="421"/>
      <c r="AA251" s="421"/>
      <c r="AB251" s="208"/>
      <c r="AC251" s="208"/>
      <c r="AD251" s="208"/>
      <c r="AE251" s="208"/>
      <c r="AF251" s="208"/>
      <c r="AG251" s="208"/>
      <c r="AH251" s="208"/>
      <c r="AI251" s="208"/>
      <c r="AJ251" s="208"/>
      <c r="AK251" s="208"/>
      <c r="AL251" s="208"/>
      <c r="AM251" s="208"/>
      <c r="AN251" s="208"/>
      <c r="AO251" s="208"/>
      <c r="AP251" s="208"/>
      <c r="AQ251" s="208"/>
      <c r="AR251" s="208"/>
      <c r="AS251" s="208"/>
      <c r="AT251" s="208"/>
      <c r="AU251" s="208"/>
      <c r="AV251" s="208"/>
      <c r="AW251" s="208"/>
      <c r="AX251" s="208"/>
      <c r="AY251" s="208"/>
      <c r="AZ251" s="208"/>
      <c r="BA251" s="208"/>
      <c r="BB251" s="208"/>
      <c r="BC251" s="386"/>
      <c r="BD251" s="208"/>
      <c r="BE251" s="208"/>
      <c r="BF251" s="208"/>
      <c r="BG251" s="208"/>
      <c r="BH251" s="208"/>
    </row>
    <row r="252" spans="1:60" ht="12.75" customHeight="1">
      <c r="A252" s="208"/>
      <c r="B252" s="208"/>
      <c r="C252" s="208"/>
      <c r="D252" s="208"/>
      <c r="E252" s="208"/>
      <c r="F252" s="208"/>
      <c r="G252" s="143"/>
      <c r="H252" s="667"/>
      <c r="I252" s="208"/>
      <c r="J252" s="208"/>
      <c r="K252" s="208"/>
      <c r="L252" s="208"/>
      <c r="M252" s="208"/>
      <c r="N252" s="387"/>
      <c r="O252" s="208"/>
      <c r="P252" s="208"/>
      <c r="Q252" s="208"/>
      <c r="R252" s="387"/>
      <c r="S252" s="387"/>
      <c r="T252" s="387"/>
      <c r="U252" s="387"/>
      <c r="V252" s="208"/>
      <c r="W252" s="208"/>
      <c r="X252" s="208"/>
      <c r="Y252" s="421"/>
      <c r="Z252" s="421"/>
      <c r="AA252" s="421"/>
      <c r="AB252" s="208"/>
      <c r="AC252" s="208"/>
      <c r="AD252" s="208"/>
      <c r="AE252" s="208"/>
      <c r="AF252" s="208"/>
      <c r="AG252" s="208"/>
      <c r="AH252" s="208"/>
      <c r="AI252" s="208"/>
      <c r="AJ252" s="208"/>
      <c r="AK252" s="208"/>
      <c r="AL252" s="208"/>
      <c r="AM252" s="208"/>
      <c r="AN252" s="208"/>
      <c r="AO252" s="208"/>
      <c r="AP252" s="208"/>
      <c r="AQ252" s="208"/>
      <c r="AR252" s="208"/>
      <c r="AS252" s="208"/>
      <c r="AT252" s="208"/>
      <c r="AU252" s="208"/>
      <c r="AV252" s="208"/>
      <c r="AW252" s="208"/>
      <c r="AX252" s="208"/>
      <c r="AY252" s="208"/>
      <c r="AZ252" s="208"/>
      <c r="BA252" s="208"/>
      <c r="BB252" s="208"/>
      <c r="BC252" s="386"/>
      <c r="BD252" s="208"/>
      <c r="BE252" s="208"/>
      <c r="BF252" s="208"/>
      <c r="BG252" s="208"/>
      <c r="BH252" s="208"/>
    </row>
    <row r="253" spans="1:60" ht="12.75" customHeight="1">
      <c r="A253" s="208"/>
      <c r="B253" s="208"/>
      <c r="C253" s="208"/>
      <c r="D253" s="208"/>
      <c r="E253" s="208"/>
      <c r="F253" s="208"/>
      <c r="G253" s="143"/>
      <c r="H253" s="667"/>
      <c r="I253" s="208"/>
      <c r="J253" s="208"/>
      <c r="K253" s="208"/>
      <c r="L253" s="208"/>
      <c r="M253" s="208"/>
      <c r="N253" s="387"/>
      <c r="O253" s="208"/>
      <c r="P253" s="208"/>
      <c r="Q253" s="208"/>
      <c r="R253" s="387"/>
      <c r="S253" s="387"/>
      <c r="T253" s="387"/>
      <c r="U253" s="387"/>
      <c r="V253" s="208"/>
      <c r="W253" s="208"/>
      <c r="X253" s="208"/>
      <c r="Y253" s="421"/>
      <c r="Z253" s="421"/>
      <c r="AA253" s="421"/>
      <c r="AB253" s="208"/>
      <c r="AC253" s="208"/>
      <c r="AD253" s="208"/>
      <c r="AE253" s="208"/>
      <c r="AF253" s="208"/>
      <c r="AG253" s="208"/>
      <c r="AH253" s="208"/>
      <c r="AI253" s="208"/>
      <c r="AJ253" s="208"/>
      <c r="AK253" s="208"/>
      <c r="AL253" s="208"/>
      <c r="AM253" s="208"/>
      <c r="AN253" s="208"/>
      <c r="AO253" s="208"/>
      <c r="AP253" s="208"/>
      <c r="AQ253" s="208"/>
      <c r="AR253" s="208"/>
      <c r="AS253" s="208"/>
      <c r="AT253" s="208"/>
      <c r="AU253" s="208"/>
      <c r="AV253" s="208"/>
      <c r="AW253" s="208"/>
      <c r="AX253" s="208"/>
      <c r="AY253" s="208"/>
      <c r="AZ253" s="208"/>
      <c r="BA253" s="208"/>
      <c r="BB253" s="208"/>
      <c r="BC253" s="386"/>
      <c r="BD253" s="208"/>
      <c r="BE253" s="208"/>
      <c r="BF253" s="208"/>
      <c r="BG253" s="208"/>
      <c r="BH253" s="208"/>
    </row>
    <row r="254" spans="1:60" ht="12.75" customHeight="1">
      <c r="A254" s="208"/>
      <c r="B254" s="208"/>
      <c r="C254" s="208"/>
      <c r="D254" s="208"/>
      <c r="E254" s="208"/>
      <c r="F254" s="208"/>
      <c r="G254" s="143"/>
      <c r="H254" s="667"/>
      <c r="I254" s="208"/>
      <c r="J254" s="208"/>
      <c r="K254" s="208"/>
      <c r="L254" s="208"/>
      <c r="M254" s="208"/>
      <c r="N254" s="387"/>
      <c r="O254" s="208"/>
      <c r="P254" s="208"/>
      <c r="Q254" s="208"/>
      <c r="R254" s="387"/>
      <c r="S254" s="387"/>
      <c r="T254" s="387"/>
      <c r="U254" s="387"/>
      <c r="V254" s="208"/>
      <c r="W254" s="208"/>
      <c r="X254" s="208"/>
      <c r="Y254" s="421"/>
      <c r="Z254" s="421"/>
      <c r="AA254" s="421"/>
      <c r="AB254" s="208"/>
      <c r="AC254" s="208"/>
      <c r="AD254" s="208"/>
      <c r="AE254" s="208"/>
      <c r="AF254" s="208"/>
      <c r="AG254" s="208"/>
      <c r="AH254" s="208"/>
      <c r="AI254" s="208"/>
      <c r="AJ254" s="208"/>
      <c r="AK254" s="208"/>
      <c r="AL254" s="208"/>
      <c r="AM254" s="208"/>
      <c r="AN254" s="208"/>
      <c r="AO254" s="208"/>
      <c r="AP254" s="208"/>
      <c r="AQ254" s="208"/>
      <c r="AR254" s="208"/>
      <c r="AS254" s="208"/>
      <c r="AT254" s="208"/>
      <c r="AU254" s="208"/>
      <c r="AV254" s="208"/>
      <c r="AW254" s="208"/>
      <c r="AX254" s="208"/>
      <c r="AY254" s="208"/>
      <c r="AZ254" s="208"/>
      <c r="BA254" s="208"/>
      <c r="BB254" s="208"/>
      <c r="BC254" s="386"/>
      <c r="BD254" s="208"/>
      <c r="BE254" s="208"/>
      <c r="BF254" s="208"/>
      <c r="BG254" s="208"/>
      <c r="BH254" s="208"/>
    </row>
    <row r="255" spans="1:60" ht="12.75" customHeight="1">
      <c r="A255" s="208"/>
      <c r="B255" s="208"/>
      <c r="C255" s="208"/>
      <c r="D255" s="208"/>
      <c r="E255" s="208"/>
      <c r="F255" s="208"/>
      <c r="G255" s="143"/>
      <c r="H255" s="667"/>
      <c r="I255" s="208"/>
      <c r="J255" s="208"/>
      <c r="K255" s="208"/>
      <c r="L255" s="208"/>
      <c r="M255" s="208"/>
      <c r="N255" s="387"/>
      <c r="O255" s="208"/>
      <c r="P255" s="208"/>
      <c r="Q255" s="208"/>
      <c r="R255" s="387"/>
      <c r="S255" s="387"/>
      <c r="T255" s="387"/>
      <c r="U255" s="387"/>
      <c r="V255" s="208"/>
      <c r="W255" s="208"/>
      <c r="X255" s="208"/>
      <c r="Y255" s="421"/>
      <c r="Z255" s="421"/>
      <c r="AA255" s="421"/>
      <c r="AB255" s="208"/>
      <c r="AC255" s="208"/>
      <c r="AD255" s="208"/>
      <c r="AE255" s="208"/>
      <c r="AF255" s="208"/>
      <c r="AG255" s="208"/>
      <c r="AH255" s="208"/>
      <c r="AI255" s="208"/>
      <c r="AJ255" s="208"/>
      <c r="AK255" s="208"/>
      <c r="AL255" s="208"/>
      <c r="AM255" s="208"/>
      <c r="AN255" s="208"/>
      <c r="AO255" s="208"/>
      <c r="AP255" s="208"/>
      <c r="AQ255" s="208"/>
      <c r="AR255" s="208"/>
      <c r="AS255" s="208"/>
      <c r="AT255" s="208"/>
      <c r="AU255" s="208"/>
      <c r="AV255" s="208"/>
      <c r="AW255" s="208"/>
      <c r="AX255" s="208"/>
      <c r="AY255" s="208"/>
      <c r="AZ255" s="208"/>
      <c r="BA255" s="208"/>
      <c r="BB255" s="208"/>
      <c r="BC255" s="386"/>
      <c r="BD255" s="208"/>
      <c r="BE255" s="208"/>
      <c r="BF255" s="208"/>
      <c r="BG255" s="208"/>
      <c r="BH255" s="208"/>
    </row>
    <row r="256" spans="1:60" ht="12.75" customHeight="1">
      <c r="A256" s="208"/>
      <c r="B256" s="208"/>
      <c r="C256" s="208"/>
      <c r="D256" s="208"/>
      <c r="E256" s="208"/>
      <c r="F256" s="208"/>
      <c r="G256" s="143"/>
      <c r="H256" s="667"/>
      <c r="I256" s="208"/>
      <c r="J256" s="208"/>
      <c r="K256" s="208"/>
      <c r="L256" s="208"/>
      <c r="M256" s="208"/>
      <c r="N256" s="387"/>
      <c r="O256" s="208"/>
      <c r="P256" s="208"/>
      <c r="Q256" s="208"/>
      <c r="R256" s="387"/>
      <c r="S256" s="387"/>
      <c r="T256" s="387"/>
      <c r="U256" s="387"/>
      <c r="V256" s="208"/>
      <c r="W256" s="208"/>
      <c r="X256" s="208"/>
      <c r="Y256" s="421"/>
      <c r="Z256" s="421"/>
      <c r="AA256" s="421"/>
      <c r="AB256" s="208"/>
      <c r="AC256" s="208"/>
      <c r="AD256" s="208"/>
      <c r="AE256" s="208"/>
      <c r="AF256" s="208"/>
      <c r="AG256" s="208"/>
      <c r="AH256" s="208"/>
      <c r="AI256" s="208"/>
      <c r="AJ256" s="208"/>
      <c r="AK256" s="208"/>
      <c r="AL256" s="208"/>
      <c r="AM256" s="208"/>
      <c r="AN256" s="208"/>
      <c r="AO256" s="208"/>
      <c r="AP256" s="208"/>
      <c r="AQ256" s="208"/>
      <c r="AR256" s="208"/>
      <c r="AS256" s="208"/>
      <c r="AT256" s="208"/>
      <c r="AU256" s="208"/>
      <c r="AV256" s="208"/>
      <c r="AW256" s="208"/>
      <c r="AX256" s="208"/>
      <c r="AY256" s="208"/>
      <c r="AZ256" s="208"/>
      <c r="BA256" s="208"/>
      <c r="BB256" s="208"/>
      <c r="BC256" s="386"/>
      <c r="BD256" s="208"/>
      <c r="BE256" s="208"/>
      <c r="BF256" s="208"/>
      <c r="BG256" s="208"/>
      <c r="BH256" s="208"/>
    </row>
    <row r="257" spans="1:60" ht="12.75" customHeight="1">
      <c r="A257" s="208"/>
      <c r="B257" s="208"/>
      <c r="C257" s="208"/>
      <c r="D257" s="208"/>
      <c r="E257" s="208"/>
      <c r="F257" s="208"/>
      <c r="G257" s="143"/>
      <c r="H257" s="667"/>
      <c r="I257" s="208"/>
      <c r="J257" s="208"/>
      <c r="K257" s="208"/>
      <c r="L257" s="208"/>
      <c r="M257" s="208"/>
      <c r="N257" s="387"/>
      <c r="O257" s="208"/>
      <c r="P257" s="208"/>
      <c r="Q257" s="208"/>
      <c r="R257" s="387"/>
      <c r="S257" s="387"/>
      <c r="T257" s="387"/>
      <c r="U257" s="387"/>
      <c r="V257" s="208"/>
      <c r="W257" s="208"/>
      <c r="X257" s="208"/>
      <c r="Y257" s="421"/>
      <c r="Z257" s="421"/>
      <c r="AA257" s="421"/>
      <c r="AB257" s="208"/>
      <c r="AC257" s="208"/>
      <c r="AD257" s="208"/>
      <c r="AE257" s="208"/>
      <c r="AF257" s="208"/>
      <c r="AG257" s="208"/>
      <c r="AH257" s="208"/>
      <c r="AI257" s="208"/>
      <c r="AJ257" s="208"/>
      <c r="AK257" s="208"/>
      <c r="AL257" s="208"/>
      <c r="AM257" s="208"/>
      <c r="AN257" s="208"/>
      <c r="AO257" s="208"/>
      <c r="AP257" s="208"/>
      <c r="AQ257" s="208"/>
      <c r="AR257" s="208"/>
      <c r="AS257" s="208"/>
      <c r="AT257" s="208"/>
      <c r="AU257" s="208"/>
      <c r="AV257" s="208"/>
      <c r="AW257" s="208"/>
      <c r="AX257" s="208"/>
      <c r="AY257" s="208"/>
      <c r="AZ257" s="208"/>
      <c r="BA257" s="208"/>
      <c r="BB257" s="208"/>
      <c r="BC257" s="386"/>
      <c r="BD257" s="208"/>
      <c r="BE257" s="208"/>
      <c r="BF257" s="208"/>
      <c r="BG257" s="208"/>
      <c r="BH257" s="208"/>
    </row>
    <row r="258" spans="1:60" ht="12.75" customHeight="1">
      <c r="A258" s="208"/>
      <c r="B258" s="208"/>
      <c r="C258" s="208"/>
      <c r="D258" s="208"/>
      <c r="E258" s="208"/>
      <c r="F258" s="208"/>
      <c r="G258" s="143"/>
      <c r="H258" s="667"/>
      <c r="I258" s="208"/>
      <c r="J258" s="208"/>
      <c r="K258" s="208"/>
      <c r="L258" s="208"/>
      <c r="M258" s="208"/>
      <c r="N258" s="387"/>
      <c r="O258" s="208"/>
      <c r="P258" s="208"/>
      <c r="Q258" s="208"/>
      <c r="R258" s="387"/>
      <c r="S258" s="387"/>
      <c r="T258" s="387"/>
      <c r="U258" s="387"/>
      <c r="V258" s="208"/>
      <c r="W258" s="208"/>
      <c r="X258" s="208"/>
      <c r="Y258" s="421"/>
      <c r="Z258" s="421"/>
      <c r="AA258" s="421"/>
      <c r="AB258" s="208"/>
      <c r="AC258" s="208"/>
      <c r="AD258" s="208"/>
      <c r="AE258" s="208"/>
      <c r="AF258" s="208"/>
      <c r="AG258" s="208"/>
      <c r="AH258" s="208"/>
      <c r="AI258" s="208"/>
      <c r="AJ258" s="208"/>
      <c r="AK258" s="208"/>
      <c r="AL258" s="208"/>
      <c r="AM258" s="208"/>
      <c r="AN258" s="208"/>
      <c r="AO258" s="208"/>
      <c r="AP258" s="208"/>
      <c r="AQ258" s="208"/>
      <c r="AR258" s="208"/>
      <c r="AS258" s="208"/>
      <c r="AT258" s="208"/>
      <c r="AU258" s="208"/>
      <c r="AV258" s="208"/>
      <c r="AW258" s="208"/>
      <c r="AX258" s="208"/>
      <c r="AY258" s="208"/>
      <c r="AZ258" s="208"/>
      <c r="BA258" s="208"/>
      <c r="BB258" s="208"/>
      <c r="BC258" s="386"/>
      <c r="BD258" s="208"/>
      <c r="BE258" s="208"/>
      <c r="BF258" s="208"/>
      <c r="BG258" s="208"/>
      <c r="BH258" s="208"/>
    </row>
    <row r="259" spans="1:60" ht="12.75" customHeight="1">
      <c r="A259" s="208"/>
      <c r="B259" s="208"/>
      <c r="C259" s="208"/>
      <c r="D259" s="208"/>
      <c r="E259" s="208"/>
      <c r="F259" s="208"/>
      <c r="G259" s="143"/>
      <c r="H259" s="667"/>
      <c r="I259" s="208"/>
      <c r="J259" s="208"/>
      <c r="K259" s="208"/>
      <c r="L259" s="208"/>
      <c r="M259" s="208"/>
      <c r="N259" s="387"/>
      <c r="O259" s="208"/>
      <c r="P259" s="208"/>
      <c r="Q259" s="208"/>
      <c r="R259" s="387"/>
      <c r="S259" s="387"/>
      <c r="T259" s="387"/>
      <c r="U259" s="387"/>
      <c r="V259" s="208"/>
      <c r="W259" s="208"/>
      <c r="X259" s="208"/>
      <c r="Y259" s="421"/>
      <c r="Z259" s="421"/>
      <c r="AA259" s="421"/>
      <c r="AB259" s="208"/>
      <c r="AC259" s="208"/>
      <c r="AD259" s="208"/>
      <c r="AE259" s="208"/>
      <c r="AF259" s="208"/>
      <c r="AG259" s="208"/>
      <c r="AH259" s="208"/>
      <c r="AI259" s="208"/>
      <c r="AJ259" s="208"/>
      <c r="AK259" s="208"/>
      <c r="AL259" s="208"/>
      <c r="AM259" s="208"/>
      <c r="AN259" s="208"/>
      <c r="AO259" s="208"/>
      <c r="AP259" s="208"/>
      <c r="AQ259" s="208"/>
      <c r="AR259" s="208"/>
      <c r="AS259" s="208"/>
      <c r="AT259" s="208"/>
      <c r="AU259" s="208"/>
      <c r="AV259" s="208"/>
      <c r="AW259" s="208"/>
      <c r="AX259" s="208"/>
      <c r="AY259" s="208"/>
      <c r="AZ259" s="208"/>
      <c r="BA259" s="208"/>
      <c r="BB259" s="208"/>
      <c r="BC259" s="386"/>
      <c r="BD259" s="208"/>
      <c r="BE259" s="208"/>
      <c r="BF259" s="208"/>
      <c r="BG259" s="208"/>
      <c r="BH259" s="208"/>
    </row>
    <row r="260" spans="1:60" ht="12.75" customHeight="1">
      <c r="A260" s="208"/>
      <c r="B260" s="208"/>
      <c r="C260" s="208"/>
      <c r="D260" s="208"/>
      <c r="E260" s="208"/>
      <c r="F260" s="208"/>
      <c r="G260" s="143"/>
      <c r="H260" s="667"/>
      <c r="I260" s="208"/>
      <c r="J260" s="208"/>
      <c r="K260" s="208"/>
      <c r="L260" s="208"/>
      <c r="M260" s="208"/>
      <c r="N260" s="387"/>
      <c r="O260" s="208"/>
      <c r="P260" s="208"/>
      <c r="Q260" s="208"/>
      <c r="R260" s="387"/>
      <c r="S260" s="387"/>
      <c r="T260" s="387"/>
      <c r="U260" s="387"/>
      <c r="V260" s="208"/>
      <c r="W260" s="208"/>
      <c r="X260" s="208"/>
      <c r="Y260" s="421"/>
      <c r="Z260" s="421"/>
      <c r="AA260" s="421"/>
      <c r="AB260" s="208"/>
      <c r="AC260" s="208"/>
      <c r="AD260" s="208"/>
      <c r="AE260" s="208"/>
      <c r="AF260" s="208"/>
      <c r="AG260" s="208"/>
      <c r="AH260" s="208"/>
      <c r="AI260" s="208"/>
      <c r="AJ260" s="208"/>
      <c r="AK260" s="208"/>
      <c r="AL260" s="208"/>
      <c r="AM260" s="208"/>
      <c r="AN260" s="208"/>
      <c r="AO260" s="208"/>
      <c r="AP260" s="208"/>
      <c r="AQ260" s="208"/>
      <c r="AR260" s="208"/>
      <c r="AS260" s="208"/>
      <c r="AT260" s="208"/>
      <c r="AU260" s="208"/>
      <c r="AV260" s="208"/>
      <c r="AW260" s="208"/>
      <c r="AX260" s="208"/>
      <c r="AY260" s="208"/>
      <c r="AZ260" s="208"/>
      <c r="BA260" s="208"/>
      <c r="BB260" s="208"/>
      <c r="BC260" s="386"/>
      <c r="BD260" s="208"/>
      <c r="BE260" s="208"/>
      <c r="BF260" s="208"/>
      <c r="BG260" s="208"/>
      <c r="BH260" s="208"/>
    </row>
    <row r="261" spans="1:60" ht="12.75" customHeight="1">
      <c r="A261" s="208"/>
      <c r="B261" s="208"/>
      <c r="C261" s="208"/>
      <c r="D261" s="208"/>
      <c r="E261" s="208"/>
      <c r="F261" s="208"/>
      <c r="G261" s="143"/>
      <c r="H261" s="667"/>
      <c r="I261" s="208"/>
      <c r="J261" s="208"/>
      <c r="K261" s="208"/>
      <c r="L261" s="208"/>
      <c r="M261" s="208"/>
      <c r="N261" s="387"/>
      <c r="O261" s="208"/>
      <c r="P261" s="208"/>
      <c r="Q261" s="208"/>
      <c r="R261" s="387"/>
      <c r="S261" s="387"/>
      <c r="T261" s="387"/>
      <c r="U261" s="387"/>
      <c r="V261" s="208"/>
      <c r="W261" s="208"/>
      <c r="X261" s="208"/>
      <c r="Y261" s="421"/>
      <c r="Z261" s="421"/>
      <c r="AA261" s="421"/>
      <c r="AB261" s="208"/>
      <c r="AC261" s="208"/>
      <c r="AD261" s="208"/>
      <c r="AE261" s="208"/>
      <c r="AF261" s="208"/>
      <c r="AG261" s="208"/>
      <c r="AH261" s="208"/>
      <c r="AI261" s="208"/>
      <c r="AJ261" s="208"/>
      <c r="AK261" s="208"/>
      <c r="AL261" s="208"/>
      <c r="AM261" s="208"/>
      <c r="AN261" s="208"/>
      <c r="AO261" s="208"/>
      <c r="AP261" s="208"/>
      <c r="AQ261" s="208"/>
      <c r="AR261" s="208"/>
      <c r="AS261" s="208"/>
      <c r="AT261" s="208"/>
      <c r="AU261" s="208"/>
      <c r="AV261" s="208"/>
      <c r="AW261" s="208"/>
      <c r="AX261" s="208"/>
      <c r="AY261" s="208"/>
      <c r="AZ261" s="208"/>
      <c r="BA261" s="208"/>
      <c r="BB261" s="208"/>
      <c r="BC261" s="386"/>
      <c r="BD261" s="208"/>
      <c r="BE261" s="208"/>
      <c r="BF261" s="208"/>
      <c r="BG261" s="208"/>
      <c r="BH261" s="208"/>
    </row>
    <row r="262" spans="1:60" ht="12.75" customHeight="1">
      <c r="A262" s="208"/>
      <c r="B262" s="208"/>
      <c r="C262" s="208"/>
      <c r="D262" s="208"/>
      <c r="E262" s="208"/>
      <c r="F262" s="208"/>
      <c r="G262" s="143"/>
      <c r="H262" s="667"/>
      <c r="I262" s="208"/>
      <c r="J262" s="208"/>
      <c r="K262" s="208"/>
      <c r="L262" s="208"/>
      <c r="M262" s="208"/>
      <c r="N262" s="387"/>
      <c r="O262" s="208"/>
      <c r="P262" s="208"/>
      <c r="Q262" s="208"/>
      <c r="R262" s="387"/>
      <c r="S262" s="387"/>
      <c r="T262" s="387"/>
      <c r="U262" s="387"/>
      <c r="V262" s="208"/>
      <c r="W262" s="208"/>
      <c r="X262" s="208"/>
      <c r="Y262" s="421"/>
      <c r="Z262" s="421"/>
      <c r="AA262" s="421"/>
      <c r="AB262" s="208"/>
      <c r="AC262" s="208"/>
      <c r="AD262" s="208"/>
      <c r="AE262" s="208"/>
      <c r="AF262" s="208"/>
      <c r="AG262" s="208"/>
      <c r="AH262" s="208"/>
      <c r="AI262" s="208"/>
      <c r="AJ262" s="208"/>
      <c r="AK262" s="208"/>
      <c r="AL262" s="208"/>
      <c r="AM262" s="208"/>
      <c r="AN262" s="208"/>
      <c r="AO262" s="208"/>
      <c r="AP262" s="208"/>
      <c r="AQ262" s="208"/>
      <c r="AR262" s="208"/>
      <c r="AS262" s="208"/>
      <c r="AT262" s="208"/>
      <c r="AU262" s="208"/>
      <c r="AV262" s="208"/>
      <c r="AW262" s="208"/>
      <c r="AX262" s="208"/>
      <c r="AY262" s="208"/>
      <c r="AZ262" s="208"/>
      <c r="BA262" s="208"/>
      <c r="BB262" s="208"/>
      <c r="BC262" s="386"/>
      <c r="BD262" s="208"/>
      <c r="BE262" s="208"/>
      <c r="BF262" s="208"/>
      <c r="BG262" s="208"/>
      <c r="BH262" s="208"/>
    </row>
    <row r="263" spans="1:60" ht="12.75" customHeight="1">
      <c r="A263" s="208"/>
      <c r="B263" s="208"/>
      <c r="C263" s="208"/>
      <c r="D263" s="208"/>
      <c r="E263" s="208"/>
      <c r="F263" s="208"/>
      <c r="G263" s="143"/>
      <c r="H263" s="667"/>
      <c r="I263" s="208"/>
      <c r="J263" s="208"/>
      <c r="K263" s="208"/>
      <c r="L263" s="208"/>
      <c r="M263" s="208"/>
      <c r="N263" s="387"/>
      <c r="O263" s="208"/>
      <c r="P263" s="208"/>
      <c r="Q263" s="208"/>
      <c r="R263" s="387"/>
      <c r="S263" s="387"/>
      <c r="T263" s="387"/>
      <c r="U263" s="387"/>
      <c r="V263" s="208"/>
      <c r="W263" s="208"/>
      <c r="X263" s="208"/>
      <c r="Y263" s="421"/>
      <c r="Z263" s="421"/>
      <c r="AA263" s="421"/>
      <c r="AB263" s="208"/>
      <c r="AC263" s="208"/>
      <c r="AD263" s="208"/>
      <c r="AE263" s="208"/>
      <c r="AF263" s="208"/>
      <c r="AG263" s="208"/>
      <c r="AH263" s="208"/>
      <c r="AI263" s="208"/>
      <c r="AJ263" s="208"/>
      <c r="AK263" s="208"/>
      <c r="AL263" s="208"/>
      <c r="AM263" s="208"/>
      <c r="AN263" s="208"/>
      <c r="AO263" s="208"/>
      <c r="AP263" s="208"/>
      <c r="AQ263" s="208"/>
      <c r="AR263" s="208"/>
      <c r="AS263" s="208"/>
      <c r="AT263" s="208"/>
      <c r="AU263" s="208"/>
      <c r="AV263" s="208"/>
      <c r="AW263" s="208"/>
      <c r="AX263" s="208"/>
      <c r="AY263" s="208"/>
      <c r="AZ263" s="208"/>
      <c r="BA263" s="208"/>
      <c r="BB263" s="208"/>
      <c r="BC263" s="386"/>
      <c r="BD263" s="208"/>
      <c r="BE263" s="208"/>
      <c r="BF263" s="208"/>
      <c r="BG263" s="208"/>
      <c r="BH263" s="208"/>
    </row>
    <row r="264" spans="1:60" ht="12.75" customHeight="1">
      <c r="A264" s="208"/>
      <c r="B264" s="208"/>
      <c r="C264" s="208"/>
      <c r="D264" s="208"/>
      <c r="E264" s="208"/>
      <c r="F264" s="208"/>
      <c r="G264" s="143"/>
      <c r="H264" s="667"/>
      <c r="I264" s="208"/>
      <c r="J264" s="208"/>
      <c r="K264" s="208"/>
      <c r="L264" s="208"/>
      <c r="M264" s="208"/>
      <c r="N264" s="387"/>
      <c r="O264" s="208"/>
      <c r="P264" s="208"/>
      <c r="Q264" s="208"/>
      <c r="R264" s="387"/>
      <c r="S264" s="387"/>
      <c r="T264" s="387"/>
      <c r="U264" s="387"/>
      <c r="V264" s="208"/>
      <c r="W264" s="208"/>
      <c r="X264" s="208"/>
      <c r="Y264" s="421"/>
      <c r="Z264" s="421"/>
      <c r="AA264" s="421"/>
      <c r="AB264" s="208"/>
      <c r="AC264" s="208"/>
      <c r="AD264" s="208"/>
      <c r="AE264" s="208"/>
      <c r="AF264" s="208"/>
      <c r="AG264" s="208"/>
      <c r="AH264" s="208"/>
      <c r="AI264" s="208"/>
      <c r="AJ264" s="208"/>
      <c r="AK264" s="208"/>
      <c r="AL264" s="208"/>
      <c r="AM264" s="208"/>
      <c r="AN264" s="208"/>
      <c r="AO264" s="208"/>
      <c r="AP264" s="208"/>
      <c r="AQ264" s="208"/>
      <c r="AR264" s="208"/>
      <c r="AS264" s="208"/>
      <c r="AT264" s="208"/>
      <c r="AU264" s="208"/>
      <c r="AV264" s="208"/>
      <c r="AW264" s="208"/>
      <c r="AX264" s="208"/>
      <c r="AY264" s="208"/>
      <c r="AZ264" s="208"/>
      <c r="BA264" s="208"/>
      <c r="BB264" s="208"/>
      <c r="BC264" s="386"/>
      <c r="BD264" s="208"/>
      <c r="BE264" s="208"/>
      <c r="BF264" s="208"/>
      <c r="BG264" s="208"/>
      <c r="BH264" s="208"/>
    </row>
    <row r="265" spans="1:60" ht="12.75" customHeight="1">
      <c r="A265" s="208"/>
      <c r="B265" s="208"/>
      <c r="C265" s="208"/>
      <c r="D265" s="208"/>
      <c r="E265" s="208"/>
      <c r="F265" s="208"/>
      <c r="G265" s="143"/>
      <c r="H265" s="667"/>
      <c r="I265" s="208"/>
      <c r="J265" s="208"/>
      <c r="K265" s="208"/>
      <c r="L265" s="208"/>
      <c r="M265" s="208"/>
      <c r="N265" s="387"/>
      <c r="O265" s="208"/>
      <c r="P265" s="208"/>
      <c r="Q265" s="208"/>
      <c r="R265" s="387"/>
      <c r="S265" s="387"/>
      <c r="T265" s="387"/>
      <c r="U265" s="387"/>
      <c r="V265" s="208"/>
      <c r="W265" s="208"/>
      <c r="X265" s="208"/>
      <c r="Y265" s="421"/>
      <c r="Z265" s="421"/>
      <c r="AA265" s="421"/>
      <c r="AB265" s="208"/>
      <c r="AC265" s="208"/>
      <c r="AD265" s="208"/>
      <c r="AE265" s="208"/>
      <c r="AF265" s="208"/>
      <c r="AG265" s="208"/>
      <c r="AH265" s="208"/>
      <c r="AI265" s="208"/>
      <c r="AJ265" s="208"/>
      <c r="AK265" s="208"/>
      <c r="AL265" s="208"/>
      <c r="AM265" s="208"/>
      <c r="AN265" s="208"/>
      <c r="AO265" s="208"/>
      <c r="AP265" s="208"/>
      <c r="AQ265" s="208"/>
      <c r="AR265" s="208"/>
      <c r="AS265" s="208"/>
      <c r="AT265" s="208"/>
      <c r="AU265" s="208"/>
      <c r="AV265" s="208"/>
      <c r="AW265" s="208"/>
      <c r="AX265" s="208"/>
      <c r="AY265" s="208"/>
      <c r="AZ265" s="208"/>
      <c r="BA265" s="208"/>
      <c r="BB265" s="208"/>
      <c r="BC265" s="386"/>
      <c r="BD265" s="208"/>
      <c r="BE265" s="208"/>
      <c r="BF265" s="208"/>
      <c r="BG265" s="208"/>
      <c r="BH265" s="208"/>
    </row>
    <row r="266" spans="1:60" ht="12.75" customHeight="1">
      <c r="A266" s="208"/>
      <c r="B266" s="208"/>
      <c r="C266" s="208"/>
      <c r="D266" s="208"/>
      <c r="E266" s="208"/>
      <c r="F266" s="208"/>
      <c r="G266" s="143"/>
      <c r="H266" s="667"/>
      <c r="I266" s="208"/>
      <c r="J266" s="208"/>
      <c r="K266" s="208"/>
      <c r="L266" s="208"/>
      <c r="M266" s="208"/>
      <c r="N266" s="387"/>
      <c r="O266" s="208"/>
      <c r="P266" s="208"/>
      <c r="Q266" s="208"/>
      <c r="R266" s="387"/>
      <c r="S266" s="387"/>
      <c r="T266" s="387"/>
      <c r="U266" s="387"/>
      <c r="V266" s="208"/>
      <c r="W266" s="208"/>
      <c r="X266" s="208"/>
      <c r="Y266" s="421"/>
      <c r="Z266" s="421"/>
      <c r="AA266" s="421"/>
      <c r="AB266" s="208"/>
      <c r="AC266" s="208"/>
      <c r="AD266" s="208"/>
      <c r="AE266" s="208"/>
      <c r="AF266" s="208"/>
      <c r="AG266" s="208"/>
      <c r="AH266" s="208"/>
      <c r="AI266" s="208"/>
      <c r="AJ266" s="208"/>
      <c r="AK266" s="208"/>
      <c r="AL266" s="208"/>
      <c r="AM266" s="208"/>
      <c r="AN266" s="208"/>
      <c r="AO266" s="208"/>
      <c r="AP266" s="208"/>
      <c r="AQ266" s="208"/>
      <c r="AR266" s="208"/>
      <c r="AS266" s="208"/>
      <c r="AT266" s="208"/>
      <c r="AU266" s="208"/>
      <c r="AV266" s="208"/>
      <c r="AW266" s="208"/>
      <c r="AX266" s="208"/>
      <c r="AY266" s="208"/>
      <c r="AZ266" s="208"/>
      <c r="BA266" s="208"/>
      <c r="BB266" s="208"/>
      <c r="BC266" s="386"/>
      <c r="BD266" s="208"/>
      <c r="BE266" s="208"/>
      <c r="BF266" s="208"/>
      <c r="BG266" s="208"/>
      <c r="BH266" s="208"/>
    </row>
    <row r="267" spans="1:60" ht="12.75" customHeight="1">
      <c r="A267" s="208"/>
      <c r="B267" s="208"/>
      <c r="C267" s="208"/>
      <c r="D267" s="208"/>
      <c r="E267" s="208"/>
      <c r="F267" s="208"/>
      <c r="G267" s="143"/>
      <c r="H267" s="667"/>
      <c r="I267" s="208"/>
      <c r="J267" s="208"/>
      <c r="K267" s="208"/>
      <c r="L267" s="208"/>
      <c r="M267" s="208"/>
      <c r="N267" s="387"/>
      <c r="O267" s="208"/>
      <c r="P267" s="208"/>
      <c r="Q267" s="208"/>
      <c r="R267" s="387"/>
      <c r="S267" s="387"/>
      <c r="T267" s="387"/>
      <c r="U267" s="387"/>
      <c r="V267" s="208"/>
      <c r="W267" s="208"/>
      <c r="X267" s="208"/>
      <c r="Y267" s="421"/>
      <c r="Z267" s="421"/>
      <c r="AA267" s="421"/>
      <c r="AB267" s="208"/>
      <c r="AC267" s="208"/>
      <c r="AD267" s="208"/>
      <c r="AE267" s="208"/>
      <c r="AF267" s="208"/>
      <c r="AG267" s="208"/>
      <c r="AH267" s="208"/>
      <c r="AI267" s="208"/>
      <c r="AJ267" s="208"/>
      <c r="AK267" s="208"/>
      <c r="AL267" s="208"/>
      <c r="AM267" s="208"/>
      <c r="AN267" s="208"/>
      <c r="AO267" s="208"/>
      <c r="AP267" s="208"/>
      <c r="AQ267" s="208"/>
      <c r="AR267" s="208"/>
      <c r="AS267" s="208"/>
      <c r="AT267" s="208"/>
      <c r="AU267" s="208"/>
      <c r="AV267" s="208"/>
      <c r="AW267" s="208"/>
      <c r="AX267" s="208"/>
      <c r="AY267" s="208"/>
      <c r="AZ267" s="208"/>
      <c r="BA267" s="208"/>
      <c r="BB267" s="208"/>
      <c r="BC267" s="386"/>
      <c r="BD267" s="208"/>
      <c r="BE267" s="208"/>
      <c r="BF267" s="208"/>
      <c r="BG267" s="208"/>
      <c r="BH267" s="208"/>
    </row>
    <row r="268" spans="1:60" ht="12.75" customHeight="1">
      <c r="A268" s="208"/>
      <c r="B268" s="208"/>
      <c r="C268" s="208"/>
      <c r="D268" s="208"/>
      <c r="E268" s="208"/>
      <c r="F268" s="208"/>
      <c r="G268" s="143"/>
      <c r="H268" s="667"/>
      <c r="I268" s="208"/>
      <c r="J268" s="208"/>
      <c r="K268" s="208"/>
      <c r="L268" s="208"/>
      <c r="M268" s="208"/>
      <c r="N268" s="387"/>
      <c r="O268" s="208"/>
      <c r="P268" s="208"/>
      <c r="Q268" s="208"/>
      <c r="R268" s="387"/>
      <c r="S268" s="387"/>
      <c r="T268" s="387"/>
      <c r="U268" s="387"/>
      <c r="V268" s="208"/>
      <c r="W268" s="208"/>
      <c r="X268" s="208"/>
      <c r="Y268" s="421"/>
      <c r="Z268" s="421"/>
      <c r="AA268" s="421"/>
      <c r="AB268" s="208"/>
      <c r="AC268" s="208"/>
      <c r="AD268" s="208"/>
      <c r="AE268" s="208"/>
      <c r="AF268" s="208"/>
      <c r="AG268" s="208"/>
      <c r="AH268" s="208"/>
      <c r="AI268" s="208"/>
      <c r="AJ268" s="208"/>
      <c r="AK268" s="208"/>
      <c r="AL268" s="208"/>
      <c r="AM268" s="208"/>
      <c r="AN268" s="208"/>
      <c r="AO268" s="208"/>
      <c r="AP268" s="208"/>
      <c r="AQ268" s="208"/>
      <c r="AR268" s="208"/>
      <c r="AS268" s="208"/>
      <c r="AT268" s="208"/>
      <c r="AU268" s="208"/>
      <c r="AV268" s="208"/>
      <c r="AW268" s="208"/>
      <c r="AX268" s="208"/>
      <c r="AY268" s="208"/>
      <c r="AZ268" s="208"/>
      <c r="BA268" s="208"/>
      <c r="BB268" s="208"/>
      <c r="BC268" s="386"/>
      <c r="BD268" s="208"/>
      <c r="BE268" s="208"/>
      <c r="BF268" s="208"/>
      <c r="BG268" s="208"/>
      <c r="BH268" s="208"/>
    </row>
    <row r="269" spans="1:60" ht="12.75" customHeight="1">
      <c r="A269" s="208"/>
      <c r="B269" s="208"/>
      <c r="C269" s="208"/>
      <c r="D269" s="208"/>
      <c r="E269" s="208"/>
      <c r="F269" s="208"/>
      <c r="G269" s="143"/>
      <c r="H269" s="667"/>
      <c r="I269" s="208"/>
      <c r="J269" s="208"/>
      <c r="K269" s="208"/>
      <c r="L269" s="208"/>
      <c r="M269" s="208"/>
      <c r="N269" s="387"/>
      <c r="O269" s="208"/>
      <c r="P269" s="208"/>
      <c r="Q269" s="208"/>
      <c r="R269" s="387"/>
      <c r="S269" s="387"/>
      <c r="T269" s="387"/>
      <c r="U269" s="387"/>
      <c r="V269" s="208"/>
      <c r="W269" s="208"/>
      <c r="X269" s="208"/>
      <c r="Y269" s="421"/>
      <c r="Z269" s="421"/>
      <c r="AA269" s="421"/>
      <c r="AB269" s="208"/>
      <c r="AC269" s="208"/>
      <c r="AD269" s="208"/>
      <c r="AE269" s="208"/>
      <c r="AF269" s="208"/>
      <c r="AG269" s="208"/>
      <c r="AH269" s="208"/>
      <c r="AI269" s="208"/>
      <c r="AJ269" s="208"/>
      <c r="AK269" s="208"/>
      <c r="AL269" s="208"/>
      <c r="AM269" s="208"/>
      <c r="AN269" s="208"/>
      <c r="AO269" s="208"/>
      <c r="AP269" s="208"/>
      <c r="AQ269" s="208"/>
      <c r="AR269" s="208"/>
      <c r="AS269" s="208"/>
      <c r="AT269" s="208"/>
      <c r="AU269" s="208"/>
      <c r="AV269" s="208"/>
      <c r="AW269" s="208"/>
      <c r="AX269" s="208"/>
      <c r="AY269" s="208"/>
      <c r="AZ269" s="208"/>
      <c r="BA269" s="208"/>
      <c r="BB269" s="208"/>
      <c r="BC269" s="386"/>
      <c r="BD269" s="208"/>
      <c r="BE269" s="208"/>
      <c r="BF269" s="208"/>
      <c r="BG269" s="208"/>
      <c r="BH269" s="208"/>
    </row>
    <row r="270" spans="1:60" ht="12.75" customHeight="1">
      <c r="A270" s="208"/>
      <c r="B270" s="208"/>
      <c r="C270" s="208"/>
      <c r="D270" s="208"/>
      <c r="E270" s="208"/>
      <c r="F270" s="208"/>
      <c r="G270" s="143"/>
      <c r="H270" s="667"/>
      <c r="I270" s="208"/>
      <c r="J270" s="208"/>
      <c r="K270" s="208"/>
      <c r="L270" s="208"/>
      <c r="M270" s="208"/>
      <c r="N270" s="387"/>
      <c r="O270" s="208"/>
      <c r="P270" s="208"/>
      <c r="Q270" s="208"/>
      <c r="R270" s="387"/>
      <c r="S270" s="387"/>
      <c r="T270" s="387"/>
      <c r="U270" s="387"/>
      <c r="V270" s="208"/>
      <c r="W270" s="208"/>
      <c r="X270" s="208"/>
      <c r="Y270" s="421"/>
      <c r="Z270" s="421"/>
      <c r="AA270" s="421"/>
      <c r="AB270" s="208"/>
      <c r="AC270" s="208"/>
      <c r="AD270" s="208"/>
      <c r="AE270" s="208"/>
      <c r="AF270" s="208"/>
      <c r="AG270" s="208"/>
      <c r="AH270" s="208"/>
      <c r="AI270" s="208"/>
      <c r="AJ270" s="208"/>
      <c r="AK270" s="208"/>
      <c r="AL270" s="208"/>
      <c r="AM270" s="208"/>
      <c r="AN270" s="208"/>
      <c r="AO270" s="208"/>
      <c r="AP270" s="208"/>
      <c r="AQ270" s="208"/>
      <c r="AR270" s="208"/>
      <c r="AS270" s="208"/>
      <c r="AT270" s="208"/>
      <c r="AU270" s="208"/>
      <c r="AV270" s="208"/>
      <c r="AW270" s="208"/>
      <c r="AX270" s="208"/>
      <c r="AY270" s="208"/>
      <c r="AZ270" s="208"/>
      <c r="BA270" s="208"/>
      <c r="BB270" s="208"/>
      <c r="BC270" s="386"/>
      <c r="BD270" s="208"/>
      <c r="BE270" s="208"/>
      <c r="BF270" s="208"/>
      <c r="BG270" s="208"/>
      <c r="BH270" s="208"/>
    </row>
    <row r="271" spans="1:60" ht="12.75" customHeight="1">
      <c r="A271" s="208"/>
      <c r="B271" s="208"/>
      <c r="C271" s="208"/>
      <c r="D271" s="208"/>
      <c r="E271" s="208"/>
      <c r="F271" s="208"/>
      <c r="G271" s="143"/>
      <c r="H271" s="667"/>
      <c r="I271" s="208"/>
      <c r="J271" s="208"/>
      <c r="K271" s="208"/>
      <c r="L271" s="208"/>
      <c r="M271" s="208"/>
      <c r="N271" s="387"/>
      <c r="O271" s="208"/>
      <c r="P271" s="208"/>
      <c r="Q271" s="208"/>
      <c r="R271" s="387"/>
      <c r="S271" s="387"/>
      <c r="T271" s="387"/>
      <c r="U271" s="387"/>
      <c r="V271" s="208"/>
      <c r="W271" s="208"/>
      <c r="X271" s="208"/>
      <c r="Y271" s="421"/>
      <c r="Z271" s="421"/>
      <c r="AA271" s="421"/>
      <c r="AB271" s="208"/>
      <c r="AC271" s="208"/>
      <c r="AD271" s="208"/>
      <c r="AE271" s="208"/>
      <c r="AF271" s="208"/>
      <c r="AG271" s="208"/>
      <c r="AH271" s="208"/>
      <c r="AI271" s="208"/>
      <c r="AJ271" s="208"/>
      <c r="AK271" s="208"/>
      <c r="AL271" s="208"/>
      <c r="AM271" s="208"/>
      <c r="AN271" s="208"/>
      <c r="AO271" s="208"/>
      <c r="AP271" s="208"/>
      <c r="AQ271" s="208"/>
      <c r="AR271" s="208"/>
      <c r="AS271" s="208"/>
      <c r="AT271" s="208"/>
      <c r="AU271" s="208"/>
      <c r="AV271" s="208"/>
      <c r="AW271" s="208"/>
      <c r="AX271" s="208"/>
      <c r="AY271" s="208"/>
      <c r="AZ271" s="208"/>
      <c r="BA271" s="208"/>
      <c r="BB271" s="208"/>
      <c r="BC271" s="386"/>
      <c r="BD271" s="208"/>
      <c r="BE271" s="208"/>
      <c r="BF271" s="208"/>
      <c r="BG271" s="208"/>
      <c r="BH271" s="208"/>
    </row>
    <row r="272" spans="1:60" ht="12.75" customHeight="1">
      <c r="A272" s="208"/>
      <c r="B272" s="208"/>
      <c r="C272" s="208"/>
      <c r="D272" s="208"/>
      <c r="E272" s="208"/>
      <c r="F272" s="208"/>
      <c r="G272" s="143"/>
      <c r="H272" s="667"/>
      <c r="I272" s="208"/>
      <c r="J272" s="208"/>
      <c r="K272" s="208"/>
      <c r="L272" s="208"/>
      <c r="M272" s="208"/>
      <c r="N272" s="387"/>
      <c r="O272" s="208"/>
      <c r="P272" s="208"/>
      <c r="Q272" s="208"/>
      <c r="R272" s="387"/>
      <c r="S272" s="387"/>
      <c r="T272" s="387"/>
      <c r="U272" s="387"/>
      <c r="V272" s="208"/>
      <c r="W272" s="208"/>
      <c r="X272" s="208"/>
      <c r="Y272" s="421"/>
      <c r="Z272" s="421"/>
      <c r="AA272" s="421"/>
      <c r="AB272" s="208"/>
      <c r="AC272" s="208"/>
      <c r="AD272" s="208"/>
      <c r="AE272" s="208"/>
      <c r="AF272" s="208"/>
      <c r="AG272" s="208"/>
      <c r="AH272" s="208"/>
      <c r="AI272" s="208"/>
      <c r="AJ272" s="208"/>
      <c r="AK272" s="208"/>
      <c r="AL272" s="208"/>
      <c r="AM272" s="208"/>
      <c r="AN272" s="208"/>
      <c r="AO272" s="208"/>
      <c r="AP272" s="208"/>
      <c r="AQ272" s="208"/>
      <c r="AR272" s="208"/>
      <c r="AS272" s="208"/>
      <c r="AT272" s="208"/>
      <c r="AU272" s="208"/>
      <c r="AV272" s="208"/>
      <c r="AW272" s="208"/>
      <c r="AX272" s="208"/>
      <c r="AY272" s="208"/>
      <c r="AZ272" s="208"/>
      <c r="BA272" s="208"/>
      <c r="BB272" s="208"/>
      <c r="BC272" s="386"/>
      <c r="BD272" s="208"/>
      <c r="BE272" s="208"/>
      <c r="BF272" s="208"/>
      <c r="BG272" s="208"/>
      <c r="BH272" s="208"/>
    </row>
    <row r="273" spans="1:60" ht="12.75" customHeight="1">
      <c r="A273" s="208"/>
      <c r="B273" s="208"/>
      <c r="C273" s="208"/>
      <c r="D273" s="208"/>
      <c r="E273" s="208"/>
      <c r="F273" s="208"/>
      <c r="G273" s="143"/>
      <c r="H273" s="667"/>
      <c r="I273" s="208"/>
      <c r="J273" s="208"/>
      <c r="K273" s="208"/>
      <c r="L273" s="208"/>
      <c r="M273" s="208"/>
      <c r="N273" s="387"/>
      <c r="O273" s="208"/>
      <c r="P273" s="208"/>
      <c r="Q273" s="208"/>
      <c r="R273" s="387"/>
      <c r="S273" s="387"/>
      <c r="T273" s="387"/>
      <c r="U273" s="387"/>
      <c r="V273" s="208"/>
      <c r="W273" s="208"/>
      <c r="X273" s="208"/>
      <c r="Y273" s="421"/>
      <c r="Z273" s="421"/>
      <c r="AA273" s="421"/>
      <c r="AB273" s="208"/>
      <c r="AC273" s="208"/>
      <c r="AD273" s="208"/>
      <c r="AE273" s="208"/>
      <c r="AF273" s="208"/>
      <c r="AG273" s="208"/>
      <c r="AH273" s="208"/>
      <c r="AI273" s="208"/>
      <c r="AJ273" s="208"/>
      <c r="AK273" s="208"/>
      <c r="AL273" s="208"/>
      <c r="AM273" s="208"/>
      <c r="AN273" s="208"/>
      <c r="AO273" s="208"/>
      <c r="AP273" s="208"/>
      <c r="AQ273" s="208"/>
      <c r="AR273" s="208"/>
      <c r="AS273" s="208"/>
      <c r="AT273" s="208"/>
      <c r="AU273" s="208"/>
      <c r="AV273" s="208"/>
      <c r="AW273" s="208"/>
      <c r="AX273" s="208"/>
      <c r="AY273" s="208"/>
      <c r="AZ273" s="208"/>
      <c r="BA273" s="208"/>
      <c r="BB273" s="208"/>
      <c r="BC273" s="386"/>
      <c r="BD273" s="208"/>
      <c r="BE273" s="208"/>
      <c r="BF273" s="208"/>
      <c r="BG273" s="208"/>
      <c r="BH273" s="208"/>
    </row>
    <row r="274" spans="1:60" ht="12.75" customHeight="1">
      <c r="A274" s="208"/>
      <c r="B274" s="208"/>
      <c r="C274" s="208"/>
      <c r="D274" s="208"/>
      <c r="E274" s="208"/>
      <c r="F274" s="208"/>
      <c r="G274" s="143"/>
      <c r="H274" s="667"/>
      <c r="I274" s="208"/>
      <c r="J274" s="208"/>
      <c r="K274" s="208"/>
      <c r="L274" s="208"/>
      <c r="M274" s="208"/>
      <c r="N274" s="387"/>
      <c r="O274" s="208"/>
      <c r="P274" s="208"/>
      <c r="Q274" s="208"/>
      <c r="R274" s="387"/>
      <c r="S274" s="387"/>
      <c r="T274" s="387"/>
      <c r="U274" s="387"/>
      <c r="V274" s="208"/>
      <c r="W274" s="208"/>
      <c r="X274" s="208"/>
      <c r="Y274" s="421"/>
      <c r="Z274" s="421"/>
      <c r="AA274" s="421"/>
      <c r="AB274" s="208"/>
      <c r="AC274" s="208"/>
      <c r="AD274" s="208"/>
      <c r="AE274" s="208"/>
      <c r="AF274" s="208"/>
      <c r="AG274" s="208"/>
      <c r="AH274" s="208"/>
      <c r="AI274" s="208"/>
      <c r="AJ274" s="208"/>
      <c r="AK274" s="208"/>
      <c r="AL274" s="208"/>
      <c r="AM274" s="208"/>
      <c r="AN274" s="208"/>
      <c r="AO274" s="208"/>
      <c r="AP274" s="208"/>
      <c r="AQ274" s="208"/>
      <c r="AR274" s="208"/>
      <c r="AS274" s="208"/>
      <c r="AT274" s="208"/>
      <c r="AU274" s="208"/>
      <c r="AV274" s="208"/>
      <c r="AW274" s="208"/>
      <c r="AX274" s="208"/>
      <c r="AY274" s="208"/>
      <c r="AZ274" s="208"/>
      <c r="BA274" s="208"/>
      <c r="BB274" s="208"/>
      <c r="BC274" s="386"/>
      <c r="BD274" s="208"/>
      <c r="BE274" s="208"/>
      <c r="BF274" s="208"/>
      <c r="BG274" s="208"/>
      <c r="BH274" s="208"/>
    </row>
    <row r="275" spans="1:60" ht="12.75" customHeight="1">
      <c r="A275" s="208"/>
      <c r="B275" s="208"/>
      <c r="C275" s="208"/>
      <c r="D275" s="208"/>
      <c r="E275" s="208"/>
      <c r="F275" s="208"/>
      <c r="G275" s="143"/>
      <c r="H275" s="667"/>
      <c r="I275" s="208"/>
      <c r="J275" s="208"/>
      <c r="K275" s="208"/>
      <c r="L275" s="208"/>
      <c r="M275" s="208"/>
      <c r="N275" s="387"/>
      <c r="O275" s="208"/>
      <c r="P275" s="208"/>
      <c r="Q275" s="208"/>
      <c r="R275" s="387"/>
      <c r="S275" s="387"/>
      <c r="T275" s="387"/>
      <c r="U275" s="387"/>
      <c r="V275" s="208"/>
      <c r="W275" s="208"/>
      <c r="X275" s="208"/>
      <c r="Y275" s="421"/>
      <c r="Z275" s="421"/>
      <c r="AA275" s="421"/>
      <c r="AB275" s="208"/>
      <c r="AC275" s="208"/>
      <c r="AD275" s="208"/>
      <c r="AE275" s="208"/>
      <c r="AF275" s="208"/>
      <c r="AG275" s="208"/>
      <c r="AH275" s="208"/>
      <c r="AI275" s="208"/>
      <c r="AJ275" s="208"/>
      <c r="AK275" s="208"/>
      <c r="AL275" s="208"/>
      <c r="AM275" s="208"/>
      <c r="AN275" s="208"/>
      <c r="AO275" s="208"/>
      <c r="AP275" s="208"/>
      <c r="AQ275" s="208"/>
      <c r="AR275" s="208"/>
      <c r="AS275" s="208"/>
      <c r="AT275" s="208"/>
      <c r="AU275" s="208"/>
      <c r="AV275" s="208"/>
      <c r="AW275" s="208"/>
      <c r="AX275" s="208"/>
      <c r="AY275" s="208"/>
      <c r="AZ275" s="208"/>
      <c r="BA275" s="208"/>
      <c r="BB275" s="208"/>
      <c r="BC275" s="386"/>
      <c r="BD275" s="208"/>
      <c r="BE275" s="208"/>
      <c r="BF275" s="208"/>
      <c r="BG275" s="208"/>
      <c r="BH275" s="208"/>
    </row>
    <row r="276" spans="1:60" ht="12.75" customHeight="1">
      <c r="A276" s="208"/>
      <c r="B276" s="208"/>
      <c r="C276" s="208"/>
      <c r="D276" s="208"/>
      <c r="E276" s="208"/>
      <c r="F276" s="208"/>
      <c r="G276" s="143"/>
      <c r="H276" s="667"/>
      <c r="I276" s="208"/>
      <c r="J276" s="208"/>
      <c r="K276" s="208"/>
      <c r="L276" s="208"/>
      <c r="M276" s="208"/>
      <c r="N276" s="387"/>
      <c r="O276" s="208"/>
      <c r="P276" s="208"/>
      <c r="Q276" s="208"/>
      <c r="R276" s="387"/>
      <c r="S276" s="387"/>
      <c r="T276" s="387"/>
      <c r="U276" s="387"/>
      <c r="V276" s="208"/>
      <c r="W276" s="208"/>
      <c r="X276" s="208"/>
      <c r="Y276" s="421"/>
      <c r="Z276" s="421"/>
      <c r="AA276" s="421"/>
      <c r="AB276" s="208"/>
      <c r="AC276" s="208"/>
      <c r="AD276" s="208"/>
      <c r="AE276" s="208"/>
      <c r="AF276" s="208"/>
      <c r="AG276" s="208"/>
      <c r="AH276" s="208"/>
      <c r="AI276" s="208"/>
      <c r="AJ276" s="208"/>
      <c r="AK276" s="208"/>
      <c r="AL276" s="208"/>
      <c r="AM276" s="208"/>
      <c r="AN276" s="208"/>
      <c r="AO276" s="208"/>
      <c r="AP276" s="208"/>
      <c r="AQ276" s="208"/>
      <c r="AR276" s="208"/>
      <c r="AS276" s="208"/>
      <c r="AT276" s="208"/>
      <c r="AU276" s="208"/>
      <c r="AV276" s="208"/>
      <c r="AW276" s="208"/>
      <c r="AX276" s="208"/>
      <c r="AY276" s="208"/>
      <c r="AZ276" s="208"/>
      <c r="BA276" s="208"/>
      <c r="BB276" s="208"/>
      <c r="BC276" s="386"/>
      <c r="BD276" s="208"/>
      <c r="BE276" s="208"/>
      <c r="BF276" s="208"/>
      <c r="BG276" s="208"/>
      <c r="BH276" s="208"/>
    </row>
    <row r="277" spans="1:60" ht="12.75" customHeight="1">
      <c r="A277" s="208"/>
      <c r="B277" s="208"/>
      <c r="C277" s="208"/>
      <c r="D277" s="208"/>
      <c r="E277" s="208"/>
      <c r="F277" s="208"/>
      <c r="G277" s="143"/>
      <c r="H277" s="667"/>
      <c r="I277" s="208"/>
      <c r="J277" s="208"/>
      <c r="K277" s="208"/>
      <c r="L277" s="208"/>
      <c r="M277" s="208"/>
      <c r="N277" s="387"/>
      <c r="O277" s="208"/>
      <c r="P277" s="208"/>
      <c r="Q277" s="208"/>
      <c r="R277" s="387"/>
      <c r="S277" s="387"/>
      <c r="T277" s="387"/>
      <c r="U277" s="387"/>
      <c r="V277" s="208"/>
      <c r="W277" s="208"/>
      <c r="X277" s="208"/>
      <c r="Y277" s="421"/>
      <c r="Z277" s="421"/>
      <c r="AA277" s="421"/>
      <c r="AB277" s="208"/>
      <c r="AC277" s="208"/>
      <c r="AD277" s="208"/>
      <c r="AE277" s="208"/>
      <c r="AF277" s="208"/>
      <c r="AG277" s="208"/>
      <c r="AH277" s="208"/>
      <c r="AI277" s="208"/>
      <c r="AJ277" s="208"/>
      <c r="AK277" s="208"/>
      <c r="AL277" s="208"/>
      <c r="AM277" s="208"/>
      <c r="AN277" s="208"/>
      <c r="AO277" s="208"/>
      <c r="AP277" s="208"/>
      <c r="AQ277" s="208"/>
      <c r="AR277" s="208"/>
      <c r="AS277" s="208"/>
      <c r="AT277" s="208"/>
      <c r="AU277" s="208"/>
      <c r="AV277" s="208"/>
      <c r="AW277" s="208"/>
      <c r="AX277" s="208"/>
      <c r="AY277" s="208"/>
      <c r="AZ277" s="208"/>
      <c r="BA277" s="208"/>
      <c r="BB277" s="208"/>
      <c r="BC277" s="386"/>
      <c r="BD277" s="208"/>
      <c r="BE277" s="208"/>
      <c r="BF277" s="208"/>
      <c r="BG277" s="208"/>
      <c r="BH277" s="208"/>
    </row>
    <row r="278" spans="1:60" ht="12.75" customHeight="1">
      <c r="A278" s="208"/>
      <c r="B278" s="208"/>
      <c r="C278" s="208"/>
      <c r="D278" s="208"/>
      <c r="E278" s="208"/>
      <c r="F278" s="208"/>
      <c r="G278" s="143"/>
      <c r="H278" s="667"/>
      <c r="I278" s="208"/>
      <c r="J278" s="208"/>
      <c r="K278" s="208"/>
      <c r="L278" s="208"/>
      <c r="M278" s="208"/>
      <c r="N278" s="387"/>
      <c r="O278" s="208"/>
      <c r="P278" s="208"/>
      <c r="Q278" s="208"/>
      <c r="R278" s="387"/>
      <c r="S278" s="387"/>
      <c r="T278" s="387"/>
      <c r="U278" s="387"/>
      <c r="V278" s="208"/>
      <c r="W278" s="208"/>
      <c r="X278" s="208"/>
      <c r="Y278" s="421"/>
      <c r="Z278" s="421"/>
      <c r="AA278" s="421"/>
      <c r="AB278" s="208"/>
      <c r="AC278" s="208"/>
      <c r="AD278" s="208"/>
      <c r="AE278" s="208"/>
      <c r="AF278" s="208"/>
      <c r="AG278" s="208"/>
      <c r="AH278" s="208"/>
      <c r="AI278" s="208"/>
      <c r="AJ278" s="208"/>
      <c r="AK278" s="208"/>
      <c r="AL278" s="208"/>
      <c r="AM278" s="208"/>
      <c r="AN278" s="208"/>
      <c r="AO278" s="208"/>
      <c r="AP278" s="208"/>
      <c r="AQ278" s="208"/>
      <c r="AR278" s="208"/>
      <c r="AS278" s="208"/>
      <c r="AT278" s="208"/>
      <c r="AU278" s="208"/>
      <c r="AV278" s="208"/>
      <c r="AW278" s="208"/>
      <c r="AX278" s="208"/>
      <c r="AY278" s="208"/>
      <c r="AZ278" s="208"/>
      <c r="BA278" s="208"/>
      <c r="BB278" s="208"/>
      <c r="BC278" s="386"/>
      <c r="BD278" s="208"/>
      <c r="BE278" s="208"/>
      <c r="BF278" s="208"/>
      <c r="BG278" s="208"/>
      <c r="BH278" s="208"/>
    </row>
    <row r="279" spans="1:60" ht="12.75" customHeight="1">
      <c r="A279" s="208"/>
      <c r="B279" s="208"/>
      <c r="C279" s="208"/>
      <c r="D279" s="208"/>
      <c r="E279" s="208"/>
      <c r="F279" s="208"/>
      <c r="G279" s="143"/>
      <c r="H279" s="667"/>
      <c r="I279" s="208"/>
      <c r="J279" s="208"/>
      <c r="K279" s="208"/>
      <c r="L279" s="208"/>
      <c r="M279" s="208"/>
      <c r="N279" s="387"/>
      <c r="O279" s="208"/>
      <c r="P279" s="208"/>
      <c r="Q279" s="208"/>
      <c r="R279" s="387"/>
      <c r="S279" s="387"/>
      <c r="T279" s="387"/>
      <c r="U279" s="387"/>
      <c r="V279" s="208"/>
      <c r="W279" s="208"/>
      <c r="X279" s="208"/>
      <c r="Y279" s="421"/>
      <c r="Z279" s="421"/>
      <c r="AA279" s="421"/>
      <c r="AB279" s="208"/>
      <c r="AC279" s="208"/>
      <c r="AD279" s="208"/>
      <c r="AE279" s="208"/>
      <c r="AF279" s="208"/>
      <c r="AG279" s="208"/>
      <c r="AH279" s="208"/>
      <c r="AI279" s="208"/>
      <c r="AJ279" s="208"/>
      <c r="AK279" s="208"/>
      <c r="AL279" s="208"/>
      <c r="AM279" s="208"/>
      <c r="AN279" s="208"/>
      <c r="AO279" s="208"/>
      <c r="AP279" s="208"/>
      <c r="AQ279" s="208"/>
      <c r="AR279" s="208"/>
      <c r="AS279" s="208"/>
      <c r="AT279" s="208"/>
      <c r="AU279" s="208"/>
      <c r="AV279" s="208"/>
      <c r="AW279" s="208"/>
      <c r="AX279" s="208"/>
      <c r="AY279" s="208"/>
      <c r="AZ279" s="208"/>
      <c r="BA279" s="208"/>
      <c r="BB279" s="208"/>
      <c r="BC279" s="386"/>
      <c r="BD279" s="208"/>
      <c r="BE279" s="208"/>
      <c r="BF279" s="208"/>
      <c r="BG279" s="208"/>
      <c r="BH279" s="208"/>
    </row>
    <row r="280" spans="1:60" ht="12.75" customHeight="1">
      <c r="A280" s="208"/>
      <c r="B280" s="208"/>
      <c r="C280" s="208"/>
      <c r="D280" s="208"/>
      <c r="E280" s="208"/>
      <c r="F280" s="208"/>
      <c r="G280" s="143"/>
      <c r="H280" s="667"/>
      <c r="I280" s="208"/>
      <c r="J280" s="208"/>
      <c r="K280" s="208"/>
      <c r="L280" s="208"/>
      <c r="M280" s="208"/>
      <c r="N280" s="387"/>
      <c r="O280" s="208"/>
      <c r="P280" s="208"/>
      <c r="Q280" s="208"/>
      <c r="R280" s="387"/>
      <c r="S280" s="387"/>
      <c r="T280" s="387"/>
      <c r="U280" s="387"/>
      <c r="V280" s="208"/>
      <c r="W280" s="208"/>
      <c r="X280" s="208"/>
      <c r="Y280" s="421"/>
      <c r="Z280" s="421"/>
      <c r="AA280" s="421"/>
      <c r="AB280" s="208"/>
      <c r="AC280" s="208"/>
      <c r="AD280" s="208"/>
      <c r="AE280" s="208"/>
      <c r="AF280" s="208"/>
      <c r="AG280" s="208"/>
      <c r="AH280" s="208"/>
      <c r="AI280" s="208"/>
      <c r="AJ280" s="208"/>
      <c r="AK280" s="208"/>
      <c r="AL280" s="208"/>
      <c r="AM280" s="208"/>
      <c r="AN280" s="208"/>
      <c r="AO280" s="208"/>
      <c r="AP280" s="208"/>
      <c r="AQ280" s="208"/>
      <c r="AR280" s="208"/>
      <c r="AS280" s="208"/>
      <c r="AT280" s="208"/>
      <c r="AU280" s="208"/>
      <c r="AV280" s="208"/>
      <c r="AW280" s="208"/>
      <c r="AX280" s="208"/>
      <c r="AY280" s="208"/>
      <c r="AZ280" s="208"/>
      <c r="BA280" s="208"/>
      <c r="BB280" s="208"/>
      <c r="BC280" s="386"/>
      <c r="BD280" s="208"/>
      <c r="BE280" s="208"/>
      <c r="BF280" s="208"/>
      <c r="BG280" s="208"/>
      <c r="BH280" s="208"/>
    </row>
    <row r="281" spans="1:60" ht="12.75" customHeight="1">
      <c r="A281" s="208"/>
      <c r="B281" s="208"/>
      <c r="C281" s="208"/>
      <c r="D281" s="208"/>
      <c r="E281" s="208"/>
      <c r="F281" s="208"/>
      <c r="G281" s="143"/>
      <c r="H281" s="667"/>
      <c r="I281" s="208"/>
      <c r="J281" s="208"/>
      <c r="K281" s="208"/>
      <c r="L281" s="208"/>
      <c r="M281" s="208"/>
      <c r="N281" s="387"/>
      <c r="O281" s="208"/>
      <c r="P281" s="208"/>
      <c r="Q281" s="208"/>
      <c r="R281" s="387"/>
      <c r="S281" s="387"/>
      <c r="T281" s="387"/>
      <c r="U281" s="387"/>
      <c r="V281" s="208"/>
      <c r="W281" s="208"/>
      <c r="X281" s="208"/>
      <c r="Y281" s="421"/>
      <c r="Z281" s="421"/>
      <c r="AA281" s="421"/>
      <c r="AB281" s="208"/>
      <c r="AC281" s="208"/>
      <c r="AD281" s="208"/>
      <c r="AE281" s="208"/>
      <c r="AF281" s="208"/>
      <c r="AG281" s="208"/>
      <c r="AH281" s="208"/>
      <c r="AI281" s="208"/>
      <c r="AJ281" s="208"/>
      <c r="AK281" s="208"/>
      <c r="AL281" s="208"/>
      <c r="AM281" s="208"/>
      <c r="AN281" s="208"/>
      <c r="AO281" s="208"/>
      <c r="AP281" s="208"/>
      <c r="AQ281" s="208"/>
      <c r="AR281" s="208"/>
      <c r="AS281" s="208"/>
      <c r="AT281" s="208"/>
      <c r="AU281" s="208"/>
      <c r="AV281" s="208"/>
      <c r="AW281" s="208"/>
      <c r="AX281" s="208"/>
      <c r="AY281" s="208"/>
      <c r="AZ281" s="208"/>
      <c r="BA281" s="208"/>
      <c r="BB281" s="208"/>
      <c r="BC281" s="386"/>
      <c r="BD281" s="208"/>
      <c r="BE281" s="208"/>
      <c r="BF281" s="208"/>
      <c r="BG281" s="208"/>
      <c r="BH281" s="208"/>
    </row>
    <row r="282" spans="1:60" ht="12.75" customHeight="1">
      <c r="A282" s="208"/>
      <c r="B282" s="208"/>
      <c r="C282" s="208"/>
      <c r="D282" s="208"/>
      <c r="E282" s="208"/>
      <c r="F282" s="208"/>
      <c r="G282" s="143"/>
      <c r="H282" s="667"/>
      <c r="I282" s="208"/>
      <c r="J282" s="208"/>
      <c r="K282" s="208"/>
      <c r="L282" s="208"/>
      <c r="M282" s="208"/>
      <c r="N282" s="387"/>
      <c r="O282" s="208"/>
      <c r="P282" s="208"/>
      <c r="Q282" s="208"/>
      <c r="R282" s="387"/>
      <c r="S282" s="387"/>
      <c r="T282" s="387"/>
      <c r="U282" s="387"/>
      <c r="V282" s="208"/>
      <c r="W282" s="208"/>
      <c r="X282" s="208"/>
      <c r="Y282" s="421"/>
      <c r="Z282" s="421"/>
      <c r="AA282" s="421"/>
      <c r="AB282" s="208"/>
      <c r="AC282" s="208"/>
      <c r="AD282" s="208"/>
      <c r="AE282" s="208"/>
      <c r="AF282" s="208"/>
      <c r="AG282" s="208"/>
      <c r="AH282" s="208"/>
      <c r="AI282" s="208"/>
      <c r="AJ282" s="208"/>
      <c r="AK282" s="208"/>
      <c r="AL282" s="208"/>
      <c r="AM282" s="208"/>
      <c r="AN282" s="208"/>
      <c r="AO282" s="208"/>
      <c r="AP282" s="208"/>
      <c r="AQ282" s="208"/>
      <c r="AR282" s="208"/>
      <c r="AS282" s="208"/>
      <c r="AT282" s="208"/>
      <c r="AU282" s="208"/>
      <c r="AV282" s="208"/>
      <c r="AW282" s="208"/>
      <c r="AX282" s="208"/>
      <c r="AY282" s="208"/>
      <c r="AZ282" s="208"/>
      <c r="BA282" s="208"/>
      <c r="BB282" s="208"/>
      <c r="BC282" s="386"/>
      <c r="BD282" s="208"/>
      <c r="BE282" s="208"/>
      <c r="BF282" s="208"/>
      <c r="BG282" s="208"/>
      <c r="BH282" s="208"/>
    </row>
    <row r="283" spans="1:60" ht="12.75" customHeight="1">
      <c r="A283" s="208"/>
      <c r="B283" s="208"/>
      <c r="C283" s="208"/>
      <c r="D283" s="208"/>
      <c r="E283" s="208"/>
      <c r="F283" s="208"/>
      <c r="G283" s="143"/>
      <c r="H283" s="667"/>
      <c r="I283" s="208"/>
      <c r="J283" s="208"/>
      <c r="K283" s="208"/>
      <c r="L283" s="208"/>
      <c r="M283" s="208"/>
      <c r="N283" s="387"/>
      <c r="O283" s="208"/>
      <c r="P283" s="208"/>
      <c r="Q283" s="208"/>
      <c r="R283" s="387"/>
      <c r="S283" s="387"/>
      <c r="T283" s="387"/>
      <c r="U283" s="387"/>
      <c r="V283" s="208"/>
      <c r="W283" s="208"/>
      <c r="X283" s="208"/>
      <c r="Y283" s="421"/>
      <c r="Z283" s="421"/>
      <c r="AA283" s="421"/>
      <c r="AB283" s="208"/>
      <c r="AC283" s="208"/>
      <c r="AD283" s="208"/>
      <c r="AE283" s="208"/>
      <c r="AF283" s="208"/>
      <c r="AG283" s="208"/>
      <c r="AH283" s="208"/>
      <c r="AI283" s="208"/>
      <c r="AJ283" s="208"/>
      <c r="AK283" s="208"/>
      <c r="AL283" s="208"/>
      <c r="AM283" s="208"/>
      <c r="AN283" s="208"/>
      <c r="AO283" s="208"/>
      <c r="AP283" s="208"/>
      <c r="AQ283" s="208"/>
      <c r="AR283" s="208"/>
      <c r="AS283" s="208"/>
      <c r="AT283" s="208"/>
      <c r="AU283" s="208"/>
      <c r="AV283" s="208"/>
      <c r="AW283" s="208"/>
      <c r="AX283" s="208"/>
      <c r="AY283" s="208"/>
      <c r="AZ283" s="208"/>
      <c r="BA283" s="208"/>
      <c r="BB283" s="208"/>
      <c r="BC283" s="386"/>
      <c r="BD283" s="208"/>
      <c r="BE283" s="208"/>
      <c r="BF283" s="208"/>
      <c r="BG283" s="208"/>
      <c r="BH283" s="208"/>
    </row>
    <row r="284" spans="1:60" ht="12.75" customHeight="1">
      <c r="A284" s="208"/>
      <c r="B284" s="208"/>
      <c r="C284" s="208"/>
      <c r="D284" s="208"/>
      <c r="E284" s="208"/>
      <c r="F284" s="208"/>
      <c r="G284" s="143"/>
      <c r="H284" s="667"/>
      <c r="I284" s="208"/>
      <c r="J284" s="208"/>
      <c r="K284" s="208"/>
      <c r="L284" s="208"/>
      <c r="M284" s="208"/>
      <c r="N284" s="387"/>
      <c r="O284" s="208"/>
      <c r="P284" s="208"/>
      <c r="Q284" s="208"/>
      <c r="R284" s="387"/>
      <c r="S284" s="387"/>
      <c r="T284" s="387"/>
      <c r="U284" s="387"/>
      <c r="V284" s="208"/>
      <c r="W284" s="208"/>
      <c r="X284" s="208"/>
      <c r="Y284" s="421"/>
      <c r="Z284" s="421"/>
      <c r="AA284" s="421"/>
      <c r="AB284" s="208"/>
      <c r="AC284" s="208"/>
      <c r="AD284" s="208"/>
      <c r="AE284" s="208"/>
      <c r="AF284" s="208"/>
      <c r="AG284" s="208"/>
      <c r="AH284" s="208"/>
      <c r="AI284" s="208"/>
      <c r="AJ284" s="208"/>
      <c r="AK284" s="208"/>
      <c r="AL284" s="208"/>
      <c r="AM284" s="208"/>
      <c r="AN284" s="208"/>
      <c r="AO284" s="208"/>
      <c r="AP284" s="208"/>
      <c r="AQ284" s="208"/>
      <c r="AR284" s="208"/>
      <c r="AS284" s="208"/>
      <c r="AT284" s="208"/>
      <c r="AU284" s="208"/>
      <c r="AV284" s="208"/>
      <c r="AW284" s="208"/>
      <c r="AX284" s="208"/>
      <c r="AY284" s="208"/>
      <c r="AZ284" s="208"/>
      <c r="BA284" s="208"/>
      <c r="BB284" s="208"/>
      <c r="BC284" s="386"/>
      <c r="BD284" s="208"/>
      <c r="BE284" s="208"/>
      <c r="BF284" s="208"/>
      <c r="BG284" s="208"/>
      <c r="BH284" s="208"/>
    </row>
    <row r="285" spans="1:60" ht="12.75" customHeight="1">
      <c r="A285" s="208"/>
      <c r="B285" s="208"/>
      <c r="C285" s="208"/>
      <c r="D285" s="208"/>
      <c r="E285" s="208"/>
      <c r="F285" s="208"/>
      <c r="G285" s="143"/>
      <c r="H285" s="667"/>
      <c r="I285" s="208"/>
      <c r="J285" s="208"/>
      <c r="K285" s="208"/>
      <c r="L285" s="208"/>
      <c r="M285" s="208"/>
      <c r="N285" s="387"/>
      <c r="O285" s="208"/>
      <c r="P285" s="208"/>
      <c r="Q285" s="208"/>
      <c r="R285" s="387"/>
      <c r="S285" s="387"/>
      <c r="T285" s="387"/>
      <c r="U285" s="387"/>
      <c r="V285" s="208"/>
      <c r="W285" s="208"/>
      <c r="X285" s="208"/>
      <c r="Y285" s="421"/>
      <c r="Z285" s="421"/>
      <c r="AA285" s="421"/>
      <c r="AB285" s="208"/>
      <c r="AC285" s="208"/>
      <c r="AD285" s="208"/>
      <c r="AE285" s="208"/>
      <c r="AF285" s="208"/>
      <c r="AG285" s="208"/>
      <c r="AH285" s="208"/>
      <c r="AI285" s="208"/>
      <c r="AJ285" s="208"/>
      <c r="AK285" s="208"/>
      <c r="AL285" s="208"/>
      <c r="AM285" s="208"/>
      <c r="AN285" s="208"/>
      <c r="AO285" s="208"/>
      <c r="AP285" s="208"/>
      <c r="AQ285" s="208"/>
      <c r="AR285" s="208"/>
      <c r="AS285" s="208"/>
      <c r="AT285" s="208"/>
      <c r="AU285" s="208"/>
      <c r="AV285" s="208"/>
      <c r="AW285" s="208"/>
      <c r="AX285" s="208"/>
      <c r="AY285" s="208"/>
      <c r="AZ285" s="208"/>
      <c r="BA285" s="208"/>
      <c r="BB285" s="208"/>
      <c r="BC285" s="386"/>
      <c r="BD285" s="208"/>
      <c r="BE285" s="208"/>
      <c r="BF285" s="208"/>
      <c r="BG285" s="208"/>
      <c r="BH285" s="208"/>
    </row>
    <row r="286" spans="1:60" ht="12.75" customHeight="1">
      <c r="A286" s="208"/>
      <c r="B286" s="208"/>
      <c r="C286" s="208"/>
      <c r="D286" s="208"/>
      <c r="E286" s="208"/>
      <c r="F286" s="208"/>
      <c r="G286" s="143"/>
      <c r="H286" s="667"/>
      <c r="I286" s="208"/>
      <c r="J286" s="208"/>
      <c r="K286" s="208"/>
      <c r="L286" s="208"/>
      <c r="M286" s="208"/>
      <c r="N286" s="387"/>
      <c r="O286" s="208"/>
      <c r="P286" s="208"/>
      <c r="Q286" s="208"/>
      <c r="R286" s="387"/>
      <c r="S286" s="387"/>
      <c r="T286" s="387"/>
      <c r="U286" s="387"/>
      <c r="V286" s="208"/>
      <c r="W286" s="208"/>
      <c r="X286" s="208"/>
      <c r="Y286" s="421"/>
      <c r="Z286" s="421"/>
      <c r="AA286" s="421"/>
      <c r="AB286" s="208"/>
      <c r="AC286" s="208"/>
      <c r="AD286" s="208"/>
      <c r="AE286" s="208"/>
      <c r="AF286" s="208"/>
      <c r="AG286" s="208"/>
      <c r="AH286" s="208"/>
      <c r="AI286" s="208"/>
      <c r="AJ286" s="208"/>
      <c r="AK286" s="208"/>
      <c r="AL286" s="208"/>
      <c r="AM286" s="208"/>
      <c r="AN286" s="208"/>
      <c r="AO286" s="208"/>
      <c r="AP286" s="208"/>
      <c r="AQ286" s="208"/>
      <c r="AR286" s="208"/>
      <c r="AS286" s="208"/>
      <c r="AT286" s="208"/>
      <c r="AU286" s="208"/>
      <c r="AV286" s="208"/>
      <c r="AW286" s="208"/>
      <c r="AX286" s="208"/>
      <c r="AY286" s="208"/>
      <c r="AZ286" s="208"/>
      <c r="BA286" s="208"/>
      <c r="BB286" s="208"/>
      <c r="BC286" s="386"/>
      <c r="BD286" s="208"/>
      <c r="BE286" s="208"/>
      <c r="BF286" s="208"/>
      <c r="BG286" s="208"/>
      <c r="BH286" s="208"/>
    </row>
    <row r="287" spans="1:60" ht="12.75" customHeight="1">
      <c r="A287" s="208"/>
      <c r="B287" s="208"/>
      <c r="C287" s="208"/>
      <c r="D287" s="208"/>
      <c r="E287" s="208"/>
      <c r="F287" s="208"/>
      <c r="G287" s="143"/>
      <c r="H287" s="667"/>
      <c r="I287" s="208"/>
      <c r="J287" s="208"/>
      <c r="K287" s="208"/>
      <c r="L287" s="208"/>
      <c r="M287" s="208"/>
      <c r="N287" s="387"/>
      <c r="O287" s="208"/>
      <c r="P287" s="208"/>
      <c r="Q287" s="208"/>
      <c r="R287" s="387"/>
      <c r="S287" s="387"/>
      <c r="T287" s="387"/>
      <c r="U287" s="387"/>
      <c r="V287" s="208"/>
      <c r="W287" s="208"/>
      <c r="X287" s="208"/>
      <c r="Y287" s="421"/>
      <c r="Z287" s="421"/>
      <c r="AA287" s="421"/>
      <c r="AB287" s="208"/>
      <c r="AC287" s="208"/>
      <c r="AD287" s="208"/>
      <c r="AE287" s="208"/>
      <c r="AF287" s="208"/>
      <c r="AG287" s="208"/>
      <c r="AH287" s="208"/>
      <c r="AI287" s="208"/>
      <c r="AJ287" s="208"/>
      <c r="AK287" s="208"/>
      <c r="AL287" s="208"/>
      <c r="AM287" s="208"/>
      <c r="AN287" s="208"/>
      <c r="AO287" s="208"/>
      <c r="AP287" s="208"/>
      <c r="AQ287" s="208"/>
      <c r="AR287" s="208"/>
      <c r="AS287" s="208"/>
      <c r="AT287" s="208"/>
      <c r="AU287" s="208"/>
      <c r="AV287" s="208"/>
      <c r="AW287" s="208"/>
      <c r="AX287" s="208"/>
      <c r="AY287" s="208"/>
      <c r="AZ287" s="208"/>
      <c r="BA287" s="208"/>
      <c r="BB287" s="208"/>
      <c r="BC287" s="386"/>
      <c r="BD287" s="208"/>
      <c r="BE287" s="208"/>
      <c r="BF287" s="208"/>
      <c r="BG287" s="208"/>
      <c r="BH287" s="208"/>
    </row>
    <row r="288" spans="1:60" ht="12.75" customHeight="1">
      <c r="A288" s="208"/>
      <c r="B288" s="208"/>
      <c r="C288" s="208"/>
      <c r="D288" s="208"/>
      <c r="E288" s="208"/>
      <c r="F288" s="208"/>
      <c r="G288" s="143"/>
      <c r="H288" s="667"/>
      <c r="I288" s="208"/>
      <c r="J288" s="208"/>
      <c r="K288" s="208"/>
      <c r="L288" s="208"/>
      <c r="M288" s="208"/>
      <c r="N288" s="387"/>
      <c r="O288" s="208"/>
      <c r="P288" s="208"/>
      <c r="Q288" s="208"/>
      <c r="R288" s="387"/>
      <c r="S288" s="387"/>
      <c r="T288" s="387"/>
      <c r="U288" s="387"/>
      <c r="V288" s="208"/>
      <c r="W288" s="208"/>
      <c r="X288" s="208"/>
      <c r="Y288" s="421"/>
      <c r="Z288" s="421"/>
      <c r="AA288" s="421"/>
      <c r="AB288" s="208"/>
      <c r="AC288" s="208"/>
      <c r="AD288" s="208"/>
      <c r="AE288" s="208"/>
      <c r="AF288" s="208"/>
      <c r="AG288" s="208"/>
      <c r="AH288" s="208"/>
      <c r="AI288" s="208"/>
      <c r="AJ288" s="208"/>
      <c r="AK288" s="208"/>
      <c r="AL288" s="208"/>
      <c r="AM288" s="208"/>
      <c r="AN288" s="208"/>
      <c r="AO288" s="208"/>
      <c r="AP288" s="208"/>
      <c r="AQ288" s="208"/>
      <c r="AR288" s="208"/>
      <c r="AS288" s="208"/>
      <c r="AT288" s="208"/>
      <c r="AU288" s="208"/>
      <c r="AV288" s="208"/>
      <c r="AW288" s="208"/>
      <c r="AX288" s="208"/>
      <c r="AY288" s="208"/>
      <c r="AZ288" s="208"/>
      <c r="BA288" s="208"/>
      <c r="BB288" s="208"/>
      <c r="BC288" s="386"/>
      <c r="BD288" s="208"/>
      <c r="BE288" s="208"/>
      <c r="BF288" s="208"/>
      <c r="BG288" s="208"/>
      <c r="BH288" s="208"/>
    </row>
    <row r="289" spans="1:60" ht="12.75" customHeight="1">
      <c r="A289" s="208"/>
      <c r="B289" s="208"/>
      <c r="C289" s="208"/>
      <c r="D289" s="208"/>
      <c r="E289" s="208"/>
      <c r="F289" s="208"/>
      <c r="G289" s="143"/>
      <c r="H289" s="667"/>
      <c r="I289" s="208"/>
      <c r="J289" s="208"/>
      <c r="K289" s="208"/>
      <c r="L289" s="208"/>
      <c r="M289" s="208"/>
      <c r="N289" s="387"/>
      <c r="O289" s="208"/>
      <c r="P289" s="208"/>
      <c r="Q289" s="208"/>
      <c r="R289" s="387"/>
      <c r="S289" s="387"/>
      <c r="T289" s="387"/>
      <c r="U289" s="387"/>
      <c r="V289" s="208"/>
      <c r="W289" s="208"/>
      <c r="X289" s="208"/>
      <c r="Y289" s="421"/>
      <c r="Z289" s="421"/>
      <c r="AA289" s="421"/>
      <c r="AB289" s="208"/>
      <c r="AC289" s="208"/>
      <c r="AD289" s="208"/>
      <c r="AE289" s="208"/>
      <c r="AF289" s="208"/>
      <c r="AG289" s="208"/>
      <c r="AH289" s="208"/>
      <c r="AI289" s="208"/>
      <c r="AJ289" s="208"/>
      <c r="AK289" s="208"/>
      <c r="AL289" s="208"/>
      <c r="AM289" s="208"/>
      <c r="AN289" s="208"/>
      <c r="AO289" s="208"/>
      <c r="AP289" s="208"/>
      <c r="AQ289" s="208"/>
      <c r="AR289" s="208"/>
      <c r="AS289" s="208"/>
      <c r="AT289" s="208"/>
      <c r="AU289" s="208"/>
      <c r="AV289" s="208"/>
      <c r="AW289" s="208"/>
      <c r="AX289" s="208"/>
      <c r="AY289" s="208"/>
      <c r="AZ289" s="208"/>
      <c r="BA289" s="208"/>
      <c r="BB289" s="208"/>
      <c r="BC289" s="386"/>
      <c r="BD289" s="208"/>
      <c r="BE289" s="208"/>
      <c r="BF289" s="208"/>
      <c r="BG289" s="208"/>
      <c r="BH289" s="208"/>
    </row>
    <row r="290" spans="1:60" ht="12.75" customHeight="1">
      <c r="A290" s="208"/>
      <c r="B290" s="208"/>
      <c r="C290" s="208"/>
      <c r="D290" s="208"/>
      <c r="E290" s="208"/>
      <c r="F290" s="208"/>
      <c r="G290" s="143"/>
      <c r="H290" s="667"/>
      <c r="I290" s="208"/>
      <c r="J290" s="208"/>
      <c r="K290" s="208"/>
      <c r="L290" s="208"/>
      <c r="M290" s="208"/>
      <c r="N290" s="387"/>
      <c r="O290" s="208"/>
      <c r="P290" s="208"/>
      <c r="Q290" s="208"/>
      <c r="R290" s="387"/>
      <c r="S290" s="387"/>
      <c r="T290" s="387"/>
      <c r="U290" s="387"/>
      <c r="V290" s="208"/>
      <c r="W290" s="208"/>
      <c r="X290" s="208"/>
      <c r="Y290" s="421"/>
      <c r="Z290" s="421"/>
      <c r="AA290" s="421"/>
      <c r="AB290" s="208"/>
      <c r="AC290" s="208"/>
      <c r="AD290" s="208"/>
      <c r="AE290" s="208"/>
      <c r="AF290" s="208"/>
      <c r="AG290" s="208"/>
      <c r="AH290" s="208"/>
      <c r="AI290" s="208"/>
      <c r="AJ290" s="208"/>
      <c r="AK290" s="208"/>
      <c r="AL290" s="208"/>
      <c r="AM290" s="208"/>
      <c r="AN290" s="208"/>
      <c r="AO290" s="208"/>
      <c r="AP290" s="208"/>
      <c r="AQ290" s="208"/>
      <c r="AR290" s="208"/>
      <c r="AS290" s="208"/>
      <c r="AT290" s="208"/>
      <c r="AU290" s="208"/>
      <c r="AV290" s="208"/>
      <c r="AW290" s="208"/>
      <c r="AX290" s="208"/>
      <c r="AY290" s="208"/>
      <c r="AZ290" s="208"/>
      <c r="BA290" s="208"/>
      <c r="BB290" s="208"/>
      <c r="BC290" s="386"/>
      <c r="BD290" s="208"/>
      <c r="BE290" s="208"/>
      <c r="BF290" s="208"/>
      <c r="BG290" s="208"/>
      <c r="BH290" s="208"/>
    </row>
    <row r="291" spans="1:60" ht="12.75" customHeight="1">
      <c r="A291" s="208"/>
      <c r="B291" s="208"/>
      <c r="C291" s="208"/>
      <c r="D291" s="208"/>
      <c r="E291" s="208"/>
      <c r="F291" s="208"/>
      <c r="G291" s="143"/>
      <c r="H291" s="667"/>
      <c r="I291" s="208"/>
      <c r="J291" s="208"/>
      <c r="K291" s="208"/>
      <c r="L291" s="208"/>
      <c r="M291" s="208"/>
      <c r="N291" s="387"/>
      <c r="O291" s="208"/>
      <c r="P291" s="208"/>
      <c r="Q291" s="208"/>
      <c r="R291" s="387"/>
      <c r="S291" s="387"/>
      <c r="T291" s="387"/>
      <c r="U291" s="387"/>
      <c r="V291" s="208"/>
      <c r="W291" s="208"/>
      <c r="X291" s="208"/>
      <c r="Y291" s="421"/>
      <c r="Z291" s="421"/>
      <c r="AA291" s="421"/>
      <c r="AB291" s="208"/>
      <c r="AC291" s="208"/>
      <c r="AD291" s="208"/>
      <c r="AE291" s="208"/>
      <c r="AF291" s="208"/>
      <c r="AG291" s="208"/>
      <c r="AH291" s="208"/>
      <c r="AI291" s="208"/>
      <c r="AJ291" s="208"/>
      <c r="AK291" s="208"/>
      <c r="AL291" s="208"/>
      <c r="AM291" s="208"/>
      <c r="AN291" s="208"/>
      <c r="AO291" s="208"/>
      <c r="AP291" s="208"/>
      <c r="AQ291" s="208"/>
      <c r="AR291" s="208"/>
      <c r="AS291" s="208"/>
      <c r="AT291" s="208"/>
      <c r="AU291" s="208"/>
      <c r="AV291" s="208"/>
      <c r="AW291" s="208"/>
      <c r="AX291" s="208"/>
      <c r="AY291" s="208"/>
      <c r="AZ291" s="208"/>
      <c r="BA291" s="208"/>
      <c r="BB291" s="208"/>
      <c r="BC291" s="386"/>
      <c r="BD291" s="208"/>
      <c r="BE291" s="208"/>
      <c r="BF291" s="208"/>
      <c r="BG291" s="208"/>
      <c r="BH291" s="208"/>
    </row>
    <row r="292" spans="1:60" ht="12.75" customHeight="1">
      <c r="A292" s="208"/>
      <c r="B292" s="208"/>
      <c r="C292" s="208"/>
      <c r="D292" s="208"/>
      <c r="E292" s="208"/>
      <c r="F292" s="208"/>
      <c r="G292" s="143"/>
      <c r="H292" s="667"/>
      <c r="I292" s="208"/>
      <c r="J292" s="208"/>
      <c r="K292" s="208"/>
      <c r="L292" s="208"/>
      <c r="M292" s="208"/>
      <c r="N292" s="387"/>
      <c r="O292" s="208"/>
      <c r="P292" s="208"/>
      <c r="Q292" s="208"/>
      <c r="R292" s="387"/>
      <c r="S292" s="387"/>
      <c r="T292" s="387"/>
      <c r="U292" s="387"/>
      <c r="V292" s="208"/>
      <c r="W292" s="208"/>
      <c r="X292" s="208"/>
      <c r="Y292" s="421"/>
      <c r="Z292" s="421"/>
      <c r="AA292" s="421"/>
      <c r="AB292" s="208"/>
      <c r="AC292" s="208"/>
      <c r="AD292" s="208"/>
      <c r="AE292" s="208"/>
      <c r="AF292" s="208"/>
      <c r="AG292" s="208"/>
      <c r="AH292" s="208"/>
      <c r="AI292" s="208"/>
      <c r="AJ292" s="208"/>
      <c r="AK292" s="208"/>
      <c r="AL292" s="208"/>
      <c r="AM292" s="208"/>
      <c r="AN292" s="208"/>
      <c r="AO292" s="208"/>
      <c r="AP292" s="208"/>
      <c r="AQ292" s="208"/>
      <c r="AR292" s="208"/>
      <c r="AS292" s="208"/>
      <c r="AT292" s="208"/>
      <c r="AU292" s="208"/>
      <c r="AV292" s="208"/>
      <c r="AW292" s="208"/>
      <c r="AX292" s="208"/>
      <c r="AY292" s="208"/>
      <c r="AZ292" s="208"/>
      <c r="BA292" s="208"/>
      <c r="BB292" s="208"/>
      <c r="BC292" s="386"/>
      <c r="BD292" s="208"/>
      <c r="BE292" s="208"/>
      <c r="BF292" s="208"/>
      <c r="BG292" s="208"/>
      <c r="BH292" s="208"/>
    </row>
    <row r="293" spans="1:60" ht="12.75" customHeight="1">
      <c r="A293" s="208"/>
      <c r="B293" s="208"/>
      <c r="C293" s="208"/>
      <c r="D293" s="208"/>
      <c r="E293" s="208"/>
      <c r="F293" s="208"/>
      <c r="G293" s="143"/>
      <c r="H293" s="667"/>
      <c r="I293" s="208"/>
      <c r="J293" s="208"/>
      <c r="K293" s="208"/>
      <c r="L293" s="208"/>
      <c r="M293" s="208"/>
      <c r="N293" s="387"/>
      <c r="O293" s="208"/>
      <c r="P293" s="208"/>
      <c r="Q293" s="208"/>
      <c r="R293" s="387"/>
      <c r="S293" s="387"/>
      <c r="T293" s="387"/>
      <c r="U293" s="387"/>
      <c r="V293" s="208"/>
      <c r="W293" s="208"/>
      <c r="X293" s="208"/>
      <c r="Y293" s="421"/>
      <c r="Z293" s="421"/>
      <c r="AA293" s="421"/>
      <c r="AB293" s="208"/>
      <c r="AC293" s="208"/>
      <c r="AD293" s="208"/>
      <c r="AE293" s="208"/>
      <c r="AF293" s="208"/>
      <c r="AG293" s="208"/>
      <c r="AH293" s="208"/>
      <c r="AI293" s="208"/>
      <c r="AJ293" s="208"/>
      <c r="AK293" s="208"/>
      <c r="AL293" s="208"/>
      <c r="AM293" s="208"/>
      <c r="AN293" s="208"/>
      <c r="AO293" s="208"/>
      <c r="AP293" s="208"/>
      <c r="AQ293" s="208"/>
      <c r="AR293" s="208"/>
      <c r="AS293" s="208"/>
      <c r="AT293" s="208"/>
      <c r="AU293" s="208"/>
      <c r="AV293" s="208"/>
      <c r="AW293" s="208"/>
      <c r="AX293" s="208"/>
      <c r="AY293" s="208"/>
      <c r="AZ293" s="208"/>
      <c r="BA293" s="208"/>
      <c r="BB293" s="208"/>
      <c r="BC293" s="386"/>
      <c r="BD293" s="208"/>
      <c r="BE293" s="208"/>
      <c r="BF293" s="208"/>
      <c r="BG293" s="208"/>
      <c r="BH293" s="208"/>
    </row>
    <row r="294" spans="1:60" ht="12.75" customHeight="1">
      <c r="A294" s="208"/>
      <c r="B294" s="208"/>
      <c r="C294" s="208"/>
      <c r="D294" s="208"/>
      <c r="E294" s="208"/>
      <c r="F294" s="208"/>
      <c r="G294" s="143"/>
      <c r="H294" s="667"/>
      <c r="I294" s="208"/>
      <c r="J294" s="208"/>
      <c r="K294" s="208"/>
      <c r="L294" s="208"/>
      <c r="M294" s="208"/>
      <c r="N294" s="387"/>
      <c r="O294" s="208"/>
      <c r="P294" s="208"/>
      <c r="Q294" s="208"/>
      <c r="R294" s="387"/>
      <c r="S294" s="387"/>
      <c r="T294" s="387"/>
      <c r="U294" s="387"/>
      <c r="V294" s="208"/>
      <c r="W294" s="208"/>
      <c r="X294" s="208"/>
      <c r="Y294" s="421"/>
      <c r="Z294" s="421"/>
      <c r="AA294" s="421"/>
      <c r="AB294" s="208"/>
      <c r="AC294" s="208"/>
      <c r="AD294" s="208"/>
      <c r="AE294" s="208"/>
      <c r="AF294" s="208"/>
      <c r="AG294" s="208"/>
      <c r="AH294" s="208"/>
      <c r="AI294" s="208"/>
      <c r="AJ294" s="208"/>
      <c r="AK294" s="208"/>
      <c r="AL294" s="208"/>
      <c r="AM294" s="208"/>
      <c r="AN294" s="208"/>
      <c r="AO294" s="208"/>
      <c r="AP294" s="208"/>
      <c r="AQ294" s="208"/>
      <c r="AR294" s="208"/>
      <c r="AS294" s="208"/>
      <c r="AT294" s="208"/>
      <c r="AU294" s="208"/>
      <c r="AV294" s="208"/>
      <c r="AW294" s="208"/>
      <c r="AX294" s="208"/>
      <c r="AY294" s="208"/>
      <c r="AZ294" s="208"/>
      <c r="BA294" s="208"/>
      <c r="BB294" s="208"/>
      <c r="BC294" s="386"/>
      <c r="BD294" s="208"/>
      <c r="BE294" s="208"/>
      <c r="BF294" s="208"/>
      <c r="BG294" s="208"/>
      <c r="BH294" s="208"/>
    </row>
    <row r="295" spans="1:60" ht="12.75" customHeight="1">
      <c r="A295" s="208"/>
      <c r="B295" s="208"/>
      <c r="C295" s="208"/>
      <c r="D295" s="208"/>
      <c r="E295" s="208"/>
      <c r="F295" s="208"/>
      <c r="G295" s="143"/>
      <c r="H295" s="667"/>
      <c r="I295" s="208"/>
      <c r="J295" s="208"/>
      <c r="K295" s="208"/>
      <c r="L295" s="208"/>
      <c r="M295" s="208"/>
      <c r="N295" s="387"/>
      <c r="O295" s="208"/>
      <c r="P295" s="208"/>
      <c r="Q295" s="208"/>
      <c r="R295" s="387"/>
      <c r="S295" s="387"/>
      <c r="T295" s="387"/>
      <c r="U295" s="387"/>
      <c r="V295" s="208"/>
      <c r="W295" s="208"/>
      <c r="X295" s="208"/>
      <c r="Y295" s="421"/>
      <c r="Z295" s="421"/>
      <c r="AA295" s="421"/>
      <c r="AB295" s="208"/>
      <c r="AC295" s="208"/>
      <c r="AD295" s="208"/>
      <c r="AE295" s="208"/>
      <c r="AF295" s="208"/>
      <c r="AG295" s="208"/>
      <c r="AH295" s="208"/>
      <c r="AI295" s="208"/>
      <c r="AJ295" s="208"/>
      <c r="AK295" s="208"/>
      <c r="AL295" s="208"/>
      <c r="AM295" s="208"/>
      <c r="AN295" s="208"/>
      <c r="AO295" s="208"/>
      <c r="AP295" s="208"/>
      <c r="AQ295" s="208"/>
      <c r="AR295" s="208"/>
      <c r="AS295" s="208"/>
      <c r="AT295" s="208"/>
      <c r="AU295" s="208"/>
      <c r="AV295" s="208"/>
      <c r="AW295" s="208"/>
      <c r="AX295" s="208"/>
      <c r="AY295" s="208"/>
      <c r="AZ295" s="208"/>
      <c r="BA295" s="208"/>
      <c r="BB295" s="208"/>
      <c r="BC295" s="386"/>
      <c r="BD295" s="208"/>
      <c r="BE295" s="208"/>
      <c r="BF295" s="208"/>
      <c r="BG295" s="208"/>
      <c r="BH295" s="208"/>
    </row>
    <row r="296" spans="1:60" ht="12.75" customHeight="1">
      <c r="A296" s="208"/>
      <c r="B296" s="208"/>
      <c r="C296" s="208"/>
      <c r="D296" s="208"/>
      <c r="E296" s="208"/>
      <c r="F296" s="208"/>
      <c r="G296" s="143"/>
      <c r="H296" s="667"/>
      <c r="I296" s="208"/>
      <c r="J296" s="208"/>
      <c r="K296" s="208"/>
      <c r="L296" s="208"/>
      <c r="M296" s="208"/>
      <c r="N296" s="387"/>
      <c r="O296" s="208"/>
      <c r="P296" s="208"/>
      <c r="Q296" s="208"/>
      <c r="R296" s="387"/>
      <c r="S296" s="387"/>
      <c r="T296" s="387"/>
      <c r="U296" s="387"/>
      <c r="V296" s="208"/>
      <c r="W296" s="208"/>
      <c r="X296" s="208"/>
      <c r="Y296" s="421"/>
      <c r="Z296" s="421"/>
      <c r="AA296" s="421"/>
      <c r="AB296" s="208"/>
      <c r="AC296" s="208"/>
      <c r="AD296" s="208"/>
      <c r="AE296" s="208"/>
      <c r="AF296" s="208"/>
      <c r="AG296" s="208"/>
      <c r="AH296" s="208"/>
      <c r="AI296" s="208"/>
      <c r="AJ296" s="208"/>
      <c r="AK296" s="208"/>
      <c r="AL296" s="208"/>
      <c r="AM296" s="208"/>
      <c r="AN296" s="208"/>
      <c r="AO296" s="208"/>
      <c r="AP296" s="208"/>
      <c r="AQ296" s="208"/>
      <c r="AR296" s="208"/>
      <c r="AS296" s="208"/>
      <c r="AT296" s="208"/>
      <c r="AU296" s="208"/>
      <c r="AV296" s="208"/>
      <c r="AW296" s="208"/>
      <c r="AX296" s="208"/>
      <c r="AY296" s="208"/>
      <c r="AZ296" s="208"/>
      <c r="BA296" s="208"/>
      <c r="BB296" s="208"/>
      <c r="BC296" s="386"/>
      <c r="BD296" s="208"/>
      <c r="BE296" s="208"/>
      <c r="BF296" s="208"/>
      <c r="BG296" s="208"/>
      <c r="BH296" s="208"/>
    </row>
    <row r="297" spans="1:60" ht="12.75" customHeight="1">
      <c r="A297" s="208"/>
      <c r="B297" s="208"/>
      <c r="C297" s="208"/>
      <c r="D297" s="208"/>
      <c r="E297" s="208"/>
      <c r="F297" s="208"/>
      <c r="G297" s="143"/>
      <c r="H297" s="667"/>
      <c r="I297" s="208"/>
      <c r="J297" s="208"/>
      <c r="K297" s="208"/>
      <c r="L297" s="208"/>
      <c r="M297" s="208"/>
      <c r="N297" s="387"/>
      <c r="O297" s="208"/>
      <c r="P297" s="208"/>
      <c r="Q297" s="208"/>
      <c r="R297" s="387"/>
      <c r="S297" s="387"/>
      <c r="T297" s="387"/>
      <c r="U297" s="387"/>
      <c r="V297" s="208"/>
      <c r="W297" s="208"/>
      <c r="X297" s="208"/>
      <c r="Y297" s="421"/>
      <c r="Z297" s="421"/>
      <c r="AA297" s="421"/>
      <c r="AB297" s="208"/>
      <c r="AC297" s="208"/>
      <c r="AD297" s="208"/>
      <c r="AE297" s="208"/>
      <c r="AF297" s="208"/>
      <c r="AG297" s="208"/>
      <c r="AH297" s="208"/>
      <c r="AI297" s="208"/>
      <c r="AJ297" s="208"/>
      <c r="AK297" s="208"/>
      <c r="AL297" s="208"/>
      <c r="AM297" s="208"/>
      <c r="AN297" s="208"/>
      <c r="AO297" s="208"/>
      <c r="AP297" s="208"/>
      <c r="AQ297" s="208"/>
      <c r="AR297" s="208"/>
      <c r="AS297" s="208"/>
      <c r="AT297" s="208"/>
      <c r="AU297" s="208"/>
      <c r="AV297" s="208"/>
      <c r="AW297" s="208"/>
      <c r="AX297" s="208"/>
      <c r="AY297" s="208"/>
      <c r="AZ297" s="208"/>
      <c r="BA297" s="208"/>
      <c r="BB297" s="208"/>
      <c r="BC297" s="386"/>
      <c r="BD297" s="208"/>
      <c r="BE297" s="208"/>
      <c r="BF297" s="208"/>
      <c r="BG297" s="208"/>
      <c r="BH297" s="208"/>
    </row>
    <row r="298" spans="1:60" ht="12.75" customHeight="1">
      <c r="A298" s="208"/>
      <c r="B298" s="208"/>
      <c r="C298" s="208"/>
      <c r="D298" s="208"/>
      <c r="E298" s="208"/>
      <c r="F298" s="208"/>
      <c r="G298" s="143"/>
      <c r="H298" s="667"/>
      <c r="I298" s="208"/>
      <c r="J298" s="208"/>
      <c r="K298" s="208"/>
      <c r="L298" s="208"/>
      <c r="M298" s="208"/>
      <c r="N298" s="387"/>
      <c r="O298" s="208"/>
      <c r="P298" s="208"/>
      <c r="Q298" s="208"/>
      <c r="R298" s="387"/>
      <c r="S298" s="387"/>
      <c r="T298" s="387"/>
      <c r="U298" s="387"/>
      <c r="V298" s="208"/>
      <c r="W298" s="208"/>
      <c r="X298" s="208"/>
      <c r="Y298" s="421"/>
      <c r="Z298" s="421"/>
      <c r="AA298" s="421"/>
      <c r="AB298" s="208"/>
      <c r="AC298" s="208"/>
      <c r="AD298" s="208"/>
      <c r="AE298" s="208"/>
      <c r="AF298" s="208"/>
      <c r="AG298" s="208"/>
      <c r="AH298" s="208"/>
      <c r="AI298" s="208"/>
      <c r="AJ298" s="208"/>
      <c r="AK298" s="208"/>
      <c r="AL298" s="208"/>
      <c r="AM298" s="208"/>
      <c r="AN298" s="208"/>
      <c r="AO298" s="208"/>
      <c r="AP298" s="208"/>
      <c r="AQ298" s="208"/>
      <c r="AR298" s="208"/>
      <c r="AS298" s="208"/>
      <c r="AT298" s="208"/>
      <c r="AU298" s="208"/>
      <c r="AV298" s="208"/>
      <c r="AW298" s="208"/>
      <c r="AX298" s="208"/>
      <c r="AY298" s="208"/>
      <c r="AZ298" s="208"/>
      <c r="BA298" s="208"/>
      <c r="BB298" s="208"/>
      <c r="BC298" s="386"/>
      <c r="BD298" s="208"/>
      <c r="BE298" s="208"/>
      <c r="BF298" s="208"/>
      <c r="BG298" s="208"/>
      <c r="BH298" s="208"/>
    </row>
    <row r="299" spans="1:60" ht="12.75" customHeight="1">
      <c r="A299" s="208"/>
      <c r="B299" s="208"/>
      <c r="C299" s="208"/>
      <c r="D299" s="208"/>
      <c r="E299" s="208"/>
      <c r="F299" s="208"/>
      <c r="G299" s="143"/>
      <c r="H299" s="667"/>
      <c r="I299" s="208"/>
      <c r="J299" s="208"/>
      <c r="K299" s="208"/>
      <c r="L299" s="208"/>
      <c r="M299" s="208"/>
      <c r="N299" s="387"/>
      <c r="O299" s="208"/>
      <c r="P299" s="208"/>
      <c r="Q299" s="208"/>
      <c r="R299" s="387"/>
      <c r="S299" s="387"/>
      <c r="T299" s="387"/>
      <c r="U299" s="387"/>
      <c r="V299" s="208"/>
      <c r="W299" s="208"/>
      <c r="X299" s="208"/>
      <c r="Y299" s="421"/>
      <c r="Z299" s="421"/>
      <c r="AA299" s="421"/>
      <c r="AB299" s="208"/>
      <c r="AC299" s="208"/>
      <c r="AD299" s="208"/>
      <c r="AE299" s="208"/>
      <c r="AF299" s="208"/>
      <c r="AG299" s="208"/>
      <c r="AH299" s="208"/>
      <c r="AI299" s="208"/>
      <c r="AJ299" s="208"/>
      <c r="AK299" s="208"/>
      <c r="AL299" s="208"/>
      <c r="AM299" s="208"/>
      <c r="AN299" s="208"/>
      <c r="AO299" s="208"/>
      <c r="AP299" s="208"/>
      <c r="AQ299" s="208"/>
      <c r="AR299" s="208"/>
      <c r="AS299" s="208"/>
      <c r="AT299" s="208"/>
      <c r="AU299" s="208"/>
      <c r="AV299" s="208"/>
      <c r="AW299" s="208"/>
      <c r="AX299" s="208"/>
      <c r="AY299" s="208"/>
      <c r="AZ299" s="208"/>
      <c r="BA299" s="208"/>
      <c r="BB299" s="208"/>
      <c r="BC299" s="386"/>
      <c r="BD299" s="208"/>
      <c r="BE299" s="208"/>
      <c r="BF299" s="208"/>
      <c r="BG299" s="208"/>
      <c r="BH299" s="208"/>
    </row>
    <row r="300" spans="1:60" ht="12.75" customHeight="1">
      <c r="A300" s="208"/>
      <c r="B300" s="208"/>
      <c r="C300" s="208"/>
      <c r="D300" s="208"/>
      <c r="E300" s="208"/>
      <c r="F300" s="208"/>
      <c r="G300" s="143"/>
      <c r="H300" s="667"/>
      <c r="I300" s="208"/>
      <c r="J300" s="208"/>
      <c r="K300" s="208"/>
      <c r="L300" s="208"/>
      <c r="M300" s="208"/>
      <c r="N300" s="387"/>
      <c r="O300" s="208"/>
      <c r="P300" s="208"/>
      <c r="Q300" s="208"/>
      <c r="R300" s="387"/>
      <c r="S300" s="387"/>
      <c r="T300" s="387"/>
      <c r="U300" s="387"/>
      <c r="V300" s="208"/>
      <c r="W300" s="208"/>
      <c r="X300" s="208"/>
      <c r="Y300" s="421"/>
      <c r="Z300" s="421"/>
      <c r="AA300" s="421"/>
      <c r="AB300" s="208"/>
      <c r="AC300" s="208"/>
      <c r="AD300" s="208"/>
      <c r="AE300" s="208"/>
      <c r="AF300" s="208"/>
      <c r="AG300" s="208"/>
      <c r="AH300" s="208"/>
      <c r="AI300" s="208"/>
      <c r="AJ300" s="208"/>
      <c r="AK300" s="208"/>
      <c r="AL300" s="208"/>
      <c r="AM300" s="208"/>
      <c r="AN300" s="208"/>
      <c r="AO300" s="208"/>
      <c r="AP300" s="208"/>
      <c r="AQ300" s="208"/>
      <c r="AR300" s="208"/>
      <c r="AS300" s="208"/>
      <c r="AT300" s="208"/>
      <c r="AU300" s="208"/>
      <c r="AV300" s="208"/>
      <c r="AW300" s="208"/>
      <c r="AX300" s="208"/>
      <c r="AY300" s="208"/>
      <c r="AZ300" s="208"/>
      <c r="BA300" s="208"/>
      <c r="BB300" s="208"/>
      <c r="BC300" s="386"/>
      <c r="BD300" s="208"/>
      <c r="BE300" s="208"/>
      <c r="BF300" s="208"/>
      <c r="BG300" s="208"/>
      <c r="BH300" s="208"/>
    </row>
    <row r="301" spans="1:60" ht="12.75" customHeight="1">
      <c r="A301" s="208"/>
      <c r="B301" s="208"/>
      <c r="C301" s="208"/>
      <c r="D301" s="208"/>
      <c r="E301" s="208"/>
      <c r="F301" s="208"/>
      <c r="G301" s="143"/>
      <c r="H301" s="667"/>
      <c r="I301" s="208"/>
      <c r="J301" s="208"/>
      <c r="K301" s="208"/>
      <c r="L301" s="208"/>
      <c r="M301" s="208"/>
      <c r="N301" s="387"/>
      <c r="O301" s="208"/>
      <c r="P301" s="208"/>
      <c r="Q301" s="208"/>
      <c r="R301" s="387"/>
      <c r="S301" s="387"/>
      <c r="T301" s="387"/>
      <c r="U301" s="387"/>
      <c r="V301" s="208"/>
      <c r="W301" s="208"/>
      <c r="X301" s="208"/>
      <c r="Y301" s="421"/>
      <c r="Z301" s="421"/>
      <c r="AA301" s="421"/>
      <c r="AB301" s="208"/>
      <c r="AC301" s="208"/>
      <c r="AD301" s="208"/>
      <c r="AE301" s="208"/>
      <c r="AF301" s="208"/>
      <c r="AG301" s="208"/>
      <c r="AH301" s="208"/>
      <c r="AI301" s="208"/>
      <c r="AJ301" s="208"/>
      <c r="AK301" s="208"/>
      <c r="AL301" s="208"/>
      <c r="AM301" s="208"/>
      <c r="AN301" s="208"/>
      <c r="AO301" s="208"/>
      <c r="AP301" s="208"/>
      <c r="AQ301" s="208"/>
      <c r="AR301" s="208"/>
      <c r="AS301" s="208"/>
      <c r="AT301" s="208"/>
      <c r="AU301" s="208"/>
      <c r="AV301" s="208"/>
      <c r="AW301" s="208"/>
      <c r="AX301" s="208"/>
      <c r="AY301" s="208"/>
      <c r="AZ301" s="208"/>
      <c r="BA301" s="208"/>
      <c r="BB301" s="208"/>
      <c r="BC301" s="386"/>
      <c r="BD301" s="208"/>
      <c r="BE301" s="208"/>
      <c r="BF301" s="208"/>
      <c r="BG301" s="208"/>
      <c r="BH301" s="208"/>
    </row>
    <row r="302" spans="1:60" ht="12.75" customHeight="1">
      <c r="A302" s="208"/>
      <c r="B302" s="208"/>
      <c r="C302" s="208"/>
      <c r="D302" s="208"/>
      <c r="E302" s="208"/>
      <c r="F302" s="208"/>
      <c r="G302" s="143"/>
      <c r="H302" s="667"/>
      <c r="I302" s="208"/>
      <c r="J302" s="208"/>
      <c r="K302" s="208"/>
      <c r="L302" s="208"/>
      <c r="M302" s="208"/>
      <c r="N302" s="387"/>
      <c r="O302" s="208"/>
      <c r="P302" s="208"/>
      <c r="Q302" s="208"/>
      <c r="R302" s="387"/>
      <c r="S302" s="387"/>
      <c r="T302" s="387"/>
      <c r="U302" s="387"/>
      <c r="V302" s="208"/>
      <c r="W302" s="208"/>
      <c r="X302" s="208"/>
      <c r="Y302" s="421"/>
      <c r="Z302" s="421"/>
      <c r="AA302" s="421"/>
      <c r="AB302" s="208"/>
      <c r="AC302" s="208"/>
      <c r="AD302" s="208"/>
      <c r="AE302" s="208"/>
      <c r="AF302" s="208"/>
      <c r="AG302" s="208"/>
      <c r="AH302" s="208"/>
      <c r="AI302" s="208"/>
      <c r="AJ302" s="208"/>
      <c r="AK302" s="208"/>
      <c r="AL302" s="208"/>
      <c r="AM302" s="208"/>
      <c r="AN302" s="208"/>
      <c r="AO302" s="208"/>
      <c r="AP302" s="208"/>
      <c r="AQ302" s="208"/>
      <c r="AR302" s="208"/>
      <c r="AS302" s="208"/>
      <c r="AT302" s="208"/>
      <c r="AU302" s="208"/>
      <c r="AV302" s="208"/>
      <c r="AW302" s="208"/>
      <c r="AX302" s="208"/>
      <c r="AY302" s="208"/>
      <c r="AZ302" s="208"/>
      <c r="BA302" s="208"/>
      <c r="BB302" s="208"/>
      <c r="BC302" s="386"/>
      <c r="BD302" s="208"/>
      <c r="BE302" s="208"/>
      <c r="BF302" s="208"/>
      <c r="BG302" s="208"/>
      <c r="BH302" s="208"/>
    </row>
    <row r="303" spans="1:60" ht="12.75" customHeight="1">
      <c r="A303" s="208"/>
      <c r="B303" s="208"/>
      <c r="C303" s="208"/>
      <c r="D303" s="208"/>
      <c r="E303" s="208"/>
      <c r="F303" s="208"/>
      <c r="G303" s="143"/>
      <c r="H303" s="667"/>
      <c r="I303" s="208"/>
      <c r="J303" s="208"/>
      <c r="K303" s="208"/>
      <c r="L303" s="208"/>
      <c r="M303" s="208"/>
      <c r="N303" s="387"/>
      <c r="O303" s="208"/>
      <c r="P303" s="208"/>
      <c r="Q303" s="208"/>
      <c r="R303" s="387"/>
      <c r="S303" s="387"/>
      <c r="T303" s="387"/>
      <c r="U303" s="387"/>
      <c r="V303" s="208"/>
      <c r="W303" s="208"/>
      <c r="X303" s="208"/>
      <c r="Y303" s="421"/>
      <c r="Z303" s="421"/>
      <c r="AA303" s="421"/>
      <c r="AB303" s="208"/>
      <c r="AC303" s="208"/>
      <c r="AD303" s="208"/>
      <c r="AE303" s="208"/>
      <c r="AF303" s="208"/>
      <c r="AG303" s="208"/>
      <c r="AH303" s="208"/>
      <c r="AI303" s="208"/>
      <c r="AJ303" s="208"/>
      <c r="AK303" s="208"/>
      <c r="AL303" s="208"/>
      <c r="AM303" s="208"/>
      <c r="AN303" s="208"/>
      <c r="AO303" s="208"/>
      <c r="AP303" s="208"/>
      <c r="AQ303" s="208"/>
      <c r="AR303" s="208"/>
      <c r="AS303" s="208"/>
      <c r="AT303" s="208"/>
      <c r="AU303" s="208"/>
      <c r="AV303" s="208"/>
      <c r="AW303" s="208"/>
      <c r="AX303" s="208"/>
      <c r="AY303" s="208"/>
      <c r="AZ303" s="208"/>
      <c r="BA303" s="208"/>
      <c r="BB303" s="208"/>
      <c r="BC303" s="386"/>
      <c r="BD303" s="208"/>
      <c r="BE303" s="208"/>
      <c r="BF303" s="208"/>
      <c r="BG303" s="208"/>
      <c r="BH303" s="208"/>
    </row>
    <row r="304" spans="1:60" ht="12.75" customHeight="1">
      <c r="A304" s="208"/>
      <c r="B304" s="208"/>
      <c r="C304" s="208"/>
      <c r="D304" s="208"/>
      <c r="E304" s="208"/>
      <c r="F304" s="208"/>
      <c r="G304" s="143"/>
      <c r="H304" s="667"/>
      <c r="I304" s="208"/>
      <c r="J304" s="208"/>
      <c r="K304" s="208"/>
      <c r="L304" s="208"/>
      <c r="M304" s="208"/>
      <c r="N304" s="387"/>
      <c r="O304" s="208"/>
      <c r="P304" s="208"/>
      <c r="Q304" s="208"/>
      <c r="R304" s="387"/>
      <c r="S304" s="387"/>
      <c r="T304" s="387"/>
      <c r="U304" s="387"/>
      <c r="V304" s="208"/>
      <c r="W304" s="208"/>
      <c r="X304" s="208"/>
      <c r="Y304" s="421"/>
      <c r="Z304" s="421"/>
      <c r="AA304" s="421"/>
      <c r="AB304" s="208"/>
      <c r="AC304" s="208"/>
      <c r="AD304" s="208"/>
      <c r="AE304" s="208"/>
      <c r="AF304" s="208"/>
      <c r="AG304" s="208"/>
      <c r="AH304" s="208"/>
      <c r="AI304" s="208"/>
      <c r="AJ304" s="208"/>
      <c r="AK304" s="208"/>
      <c r="AL304" s="208"/>
      <c r="AM304" s="208"/>
      <c r="AN304" s="208"/>
      <c r="AO304" s="208"/>
      <c r="AP304" s="208"/>
      <c r="AQ304" s="208"/>
      <c r="AR304" s="208"/>
      <c r="AS304" s="208"/>
      <c r="AT304" s="208"/>
      <c r="AU304" s="208"/>
      <c r="AV304" s="208"/>
      <c r="AW304" s="208"/>
      <c r="AX304" s="208"/>
      <c r="AY304" s="208"/>
      <c r="AZ304" s="208"/>
      <c r="BA304" s="208"/>
      <c r="BB304" s="208"/>
      <c r="BC304" s="386"/>
      <c r="BD304" s="208"/>
      <c r="BE304" s="208"/>
      <c r="BF304" s="208"/>
      <c r="BG304" s="208"/>
      <c r="BH304" s="208"/>
    </row>
    <row r="305" spans="1:60" ht="12.75" customHeight="1">
      <c r="A305" s="208"/>
      <c r="B305" s="208"/>
      <c r="C305" s="208"/>
      <c r="D305" s="208"/>
      <c r="E305" s="208"/>
      <c r="F305" s="208"/>
      <c r="G305" s="143"/>
      <c r="H305" s="667"/>
      <c r="I305" s="208"/>
      <c r="J305" s="208"/>
      <c r="K305" s="208"/>
      <c r="L305" s="208"/>
      <c r="M305" s="208"/>
      <c r="N305" s="387"/>
      <c r="O305" s="208"/>
      <c r="P305" s="208"/>
      <c r="Q305" s="208"/>
      <c r="R305" s="387"/>
      <c r="S305" s="387"/>
      <c r="T305" s="387"/>
      <c r="U305" s="387"/>
      <c r="V305" s="208"/>
      <c r="W305" s="208"/>
      <c r="X305" s="208"/>
      <c r="Y305" s="421"/>
      <c r="Z305" s="421"/>
      <c r="AA305" s="421"/>
      <c r="AB305" s="208"/>
      <c r="AC305" s="208"/>
      <c r="AD305" s="208"/>
      <c r="AE305" s="208"/>
      <c r="AF305" s="208"/>
      <c r="AG305" s="208"/>
      <c r="AH305" s="208"/>
      <c r="AI305" s="208"/>
      <c r="AJ305" s="208"/>
      <c r="AK305" s="208"/>
      <c r="AL305" s="208"/>
      <c r="AM305" s="208"/>
      <c r="AN305" s="208"/>
      <c r="AO305" s="208"/>
      <c r="AP305" s="208"/>
      <c r="AQ305" s="208"/>
      <c r="AR305" s="208"/>
      <c r="AS305" s="208"/>
      <c r="AT305" s="208"/>
      <c r="AU305" s="208"/>
      <c r="AV305" s="208"/>
      <c r="AW305" s="208"/>
      <c r="AX305" s="208"/>
      <c r="AY305" s="208"/>
      <c r="AZ305" s="208"/>
      <c r="BA305" s="208"/>
      <c r="BB305" s="208"/>
      <c r="BC305" s="386"/>
      <c r="BD305" s="208"/>
      <c r="BE305" s="208"/>
      <c r="BF305" s="208"/>
      <c r="BG305" s="208"/>
      <c r="BH305" s="208"/>
    </row>
    <row r="306" spans="1:60" ht="12.75" customHeight="1">
      <c r="A306" s="208"/>
      <c r="B306" s="208"/>
      <c r="C306" s="208"/>
      <c r="D306" s="208"/>
      <c r="E306" s="208"/>
      <c r="F306" s="208"/>
      <c r="G306" s="143"/>
      <c r="H306" s="667"/>
      <c r="I306" s="208"/>
      <c r="J306" s="208"/>
      <c r="K306" s="208"/>
      <c r="L306" s="208"/>
      <c r="M306" s="208"/>
      <c r="N306" s="387"/>
      <c r="O306" s="208"/>
      <c r="P306" s="208"/>
      <c r="Q306" s="208"/>
      <c r="R306" s="387"/>
      <c r="S306" s="387"/>
      <c r="T306" s="387"/>
      <c r="U306" s="387"/>
      <c r="V306" s="208"/>
      <c r="W306" s="208"/>
      <c r="X306" s="208"/>
      <c r="Y306" s="421"/>
      <c r="Z306" s="421"/>
      <c r="AA306" s="421"/>
      <c r="AB306" s="208"/>
      <c r="AC306" s="208"/>
      <c r="AD306" s="208"/>
      <c r="AE306" s="208"/>
      <c r="AF306" s="208"/>
      <c r="AG306" s="208"/>
      <c r="AH306" s="208"/>
      <c r="AI306" s="208"/>
      <c r="AJ306" s="208"/>
      <c r="AK306" s="208"/>
      <c r="AL306" s="208"/>
      <c r="AM306" s="208"/>
      <c r="AN306" s="208"/>
      <c r="AO306" s="208"/>
      <c r="AP306" s="208"/>
      <c r="AQ306" s="208"/>
      <c r="AR306" s="208"/>
      <c r="AS306" s="208"/>
      <c r="AT306" s="208"/>
      <c r="AU306" s="208"/>
      <c r="AV306" s="208"/>
      <c r="AW306" s="208"/>
      <c r="AX306" s="208"/>
      <c r="AY306" s="208"/>
      <c r="AZ306" s="208"/>
      <c r="BA306" s="208"/>
      <c r="BB306" s="208"/>
      <c r="BC306" s="386"/>
      <c r="BD306" s="208"/>
      <c r="BE306" s="208"/>
      <c r="BF306" s="208"/>
      <c r="BG306" s="208"/>
      <c r="BH306" s="208"/>
    </row>
    <row r="307" spans="1:60" ht="12.75" customHeight="1">
      <c r="A307" s="208"/>
      <c r="B307" s="208"/>
      <c r="C307" s="208"/>
      <c r="D307" s="208"/>
      <c r="E307" s="208"/>
      <c r="F307" s="208"/>
      <c r="G307" s="143"/>
      <c r="H307" s="667"/>
      <c r="I307" s="208"/>
      <c r="J307" s="208"/>
      <c r="K307" s="208"/>
      <c r="L307" s="208"/>
      <c r="M307" s="208"/>
      <c r="N307" s="387"/>
      <c r="O307" s="208"/>
      <c r="P307" s="208"/>
      <c r="Q307" s="208"/>
      <c r="R307" s="387"/>
      <c r="S307" s="387"/>
      <c r="T307" s="387"/>
      <c r="U307" s="387"/>
      <c r="V307" s="208"/>
      <c r="W307" s="208"/>
      <c r="X307" s="208"/>
      <c r="Y307" s="421"/>
      <c r="Z307" s="421"/>
      <c r="AA307" s="421"/>
      <c r="AB307" s="208"/>
      <c r="AC307" s="208"/>
      <c r="AD307" s="208"/>
      <c r="AE307" s="208"/>
      <c r="AF307" s="208"/>
      <c r="AG307" s="208"/>
      <c r="AH307" s="208"/>
      <c r="AI307" s="208"/>
      <c r="AJ307" s="208"/>
      <c r="AK307" s="208"/>
      <c r="AL307" s="208"/>
      <c r="AM307" s="208"/>
      <c r="AN307" s="208"/>
      <c r="AO307" s="208"/>
      <c r="AP307" s="208"/>
      <c r="AQ307" s="208"/>
      <c r="AR307" s="208"/>
      <c r="AS307" s="208"/>
      <c r="AT307" s="208"/>
      <c r="AU307" s="208"/>
      <c r="AV307" s="208"/>
      <c r="AW307" s="208"/>
      <c r="AX307" s="208"/>
      <c r="AY307" s="208"/>
      <c r="AZ307" s="208"/>
      <c r="BA307" s="208"/>
      <c r="BB307" s="208"/>
      <c r="BC307" s="386"/>
      <c r="BD307" s="208"/>
      <c r="BE307" s="208"/>
      <c r="BF307" s="208"/>
      <c r="BG307" s="208"/>
      <c r="BH307" s="208"/>
    </row>
    <row r="308" spans="1:60" ht="12.75" customHeight="1">
      <c r="A308" s="208"/>
      <c r="B308" s="208"/>
      <c r="C308" s="208"/>
      <c r="D308" s="208"/>
      <c r="E308" s="208"/>
      <c r="F308" s="208"/>
      <c r="G308" s="143"/>
      <c r="H308" s="667"/>
      <c r="I308" s="208"/>
      <c r="J308" s="208"/>
      <c r="K308" s="208"/>
      <c r="L308" s="208"/>
      <c r="M308" s="208"/>
      <c r="N308" s="387"/>
      <c r="O308" s="208"/>
      <c r="P308" s="208"/>
      <c r="Q308" s="208"/>
      <c r="R308" s="387"/>
      <c r="S308" s="387"/>
      <c r="T308" s="387"/>
      <c r="U308" s="387"/>
      <c r="V308" s="208"/>
      <c r="W308" s="208"/>
      <c r="X308" s="208"/>
      <c r="Y308" s="421"/>
      <c r="Z308" s="421"/>
      <c r="AA308" s="421"/>
      <c r="AB308" s="208"/>
      <c r="AC308" s="208"/>
      <c r="AD308" s="208"/>
      <c r="AE308" s="208"/>
      <c r="AF308" s="208"/>
      <c r="AG308" s="208"/>
      <c r="AH308" s="208"/>
      <c r="AI308" s="208"/>
      <c r="AJ308" s="208"/>
      <c r="AK308" s="208"/>
      <c r="AL308" s="208"/>
      <c r="AM308" s="208"/>
      <c r="AN308" s="208"/>
      <c r="AO308" s="208"/>
      <c r="AP308" s="208"/>
      <c r="AQ308" s="208"/>
      <c r="AR308" s="208"/>
      <c r="AS308" s="208"/>
      <c r="AT308" s="208"/>
      <c r="AU308" s="208"/>
      <c r="AV308" s="208"/>
      <c r="AW308" s="208"/>
      <c r="AX308" s="208"/>
      <c r="AY308" s="208"/>
      <c r="AZ308" s="208"/>
      <c r="BA308" s="208"/>
      <c r="BB308" s="208"/>
      <c r="BC308" s="386"/>
      <c r="BD308" s="208"/>
      <c r="BE308" s="208"/>
      <c r="BF308" s="208"/>
      <c r="BG308" s="208"/>
      <c r="BH308" s="208"/>
    </row>
    <row r="309" spans="1:60" ht="12.75" customHeight="1">
      <c r="A309" s="208"/>
      <c r="B309" s="208"/>
      <c r="C309" s="208"/>
      <c r="D309" s="208"/>
      <c r="E309" s="208"/>
      <c r="F309" s="208"/>
      <c r="G309" s="143"/>
      <c r="H309" s="667"/>
      <c r="I309" s="208"/>
      <c r="J309" s="208"/>
      <c r="K309" s="208"/>
      <c r="L309" s="208"/>
      <c r="M309" s="208"/>
      <c r="N309" s="387"/>
      <c r="O309" s="208"/>
      <c r="P309" s="208"/>
      <c r="Q309" s="208"/>
      <c r="R309" s="387"/>
      <c r="S309" s="387"/>
      <c r="T309" s="387"/>
      <c r="U309" s="387"/>
      <c r="V309" s="208"/>
      <c r="W309" s="208"/>
      <c r="X309" s="208"/>
      <c r="Y309" s="421"/>
      <c r="Z309" s="421"/>
      <c r="AA309" s="421"/>
      <c r="AB309" s="208"/>
      <c r="AC309" s="208"/>
      <c r="AD309" s="208"/>
      <c r="AE309" s="208"/>
      <c r="AF309" s="208"/>
      <c r="AG309" s="208"/>
      <c r="AH309" s="208"/>
      <c r="AI309" s="208"/>
      <c r="AJ309" s="208"/>
      <c r="AK309" s="208"/>
      <c r="AL309" s="208"/>
      <c r="AM309" s="208"/>
      <c r="AN309" s="208"/>
      <c r="AO309" s="208"/>
      <c r="AP309" s="208"/>
      <c r="AQ309" s="208"/>
      <c r="AR309" s="208"/>
      <c r="AS309" s="208"/>
      <c r="AT309" s="208"/>
      <c r="AU309" s="208"/>
      <c r="AV309" s="208"/>
      <c r="AW309" s="208"/>
      <c r="AX309" s="208"/>
      <c r="AY309" s="208"/>
      <c r="AZ309" s="208"/>
      <c r="BA309" s="208"/>
      <c r="BB309" s="208"/>
      <c r="BC309" s="386"/>
      <c r="BD309" s="208"/>
      <c r="BE309" s="208"/>
      <c r="BF309" s="208"/>
      <c r="BG309" s="208"/>
      <c r="BH309" s="208"/>
    </row>
    <row r="310" spans="1:60" ht="12.75" customHeight="1">
      <c r="A310" s="208"/>
      <c r="B310" s="208"/>
      <c r="C310" s="208"/>
      <c r="D310" s="208"/>
      <c r="E310" s="208"/>
      <c r="F310" s="208"/>
      <c r="G310" s="143"/>
      <c r="H310" s="667"/>
      <c r="I310" s="208"/>
      <c r="J310" s="208"/>
      <c r="K310" s="208"/>
      <c r="L310" s="208"/>
      <c r="M310" s="208"/>
      <c r="N310" s="387"/>
      <c r="O310" s="208"/>
      <c r="P310" s="208"/>
      <c r="Q310" s="208"/>
      <c r="R310" s="387"/>
      <c r="S310" s="387"/>
      <c r="T310" s="387"/>
      <c r="U310" s="387"/>
      <c r="V310" s="208"/>
      <c r="W310" s="208"/>
      <c r="X310" s="208"/>
      <c r="Y310" s="421"/>
      <c r="Z310" s="421"/>
      <c r="AA310" s="421"/>
      <c r="AB310" s="208"/>
      <c r="AC310" s="208"/>
      <c r="AD310" s="208"/>
      <c r="AE310" s="208"/>
      <c r="AF310" s="208"/>
      <c r="AG310" s="208"/>
      <c r="AH310" s="208"/>
      <c r="AI310" s="208"/>
      <c r="AJ310" s="208"/>
      <c r="AK310" s="208"/>
      <c r="AL310" s="208"/>
      <c r="AM310" s="208"/>
      <c r="AN310" s="208"/>
      <c r="AO310" s="208"/>
      <c r="AP310" s="208"/>
      <c r="AQ310" s="208"/>
      <c r="AR310" s="208"/>
      <c r="AS310" s="208"/>
      <c r="AT310" s="208"/>
      <c r="AU310" s="208"/>
      <c r="AV310" s="208"/>
      <c r="AW310" s="208"/>
      <c r="AX310" s="208"/>
      <c r="AY310" s="208"/>
      <c r="AZ310" s="208"/>
      <c r="BA310" s="208"/>
      <c r="BB310" s="208"/>
      <c r="BC310" s="386"/>
      <c r="BD310" s="208"/>
      <c r="BE310" s="208"/>
      <c r="BF310" s="208"/>
      <c r="BG310" s="208"/>
      <c r="BH310" s="208"/>
    </row>
    <row r="311" spans="1:60" ht="12.75" customHeight="1">
      <c r="A311" s="208"/>
      <c r="B311" s="208"/>
      <c r="C311" s="208"/>
      <c r="D311" s="208"/>
      <c r="E311" s="208"/>
      <c r="F311" s="208"/>
      <c r="G311" s="143"/>
      <c r="H311" s="667"/>
      <c r="I311" s="208"/>
      <c r="J311" s="208"/>
      <c r="K311" s="208"/>
      <c r="L311" s="208"/>
      <c r="M311" s="208"/>
      <c r="N311" s="387"/>
      <c r="O311" s="208"/>
      <c r="P311" s="208"/>
      <c r="Q311" s="208"/>
      <c r="R311" s="387"/>
      <c r="S311" s="387"/>
      <c r="T311" s="387"/>
      <c r="U311" s="387"/>
      <c r="V311" s="208"/>
      <c r="W311" s="208"/>
      <c r="X311" s="208"/>
      <c r="Y311" s="421"/>
      <c r="Z311" s="421"/>
      <c r="AA311" s="421"/>
      <c r="AB311" s="208"/>
      <c r="AC311" s="208"/>
      <c r="AD311" s="208"/>
      <c r="AE311" s="208"/>
      <c r="AF311" s="208"/>
      <c r="AG311" s="208"/>
      <c r="AH311" s="208"/>
      <c r="AI311" s="208"/>
      <c r="AJ311" s="208"/>
      <c r="AK311" s="208"/>
      <c r="AL311" s="208"/>
      <c r="AM311" s="208"/>
      <c r="AN311" s="208"/>
      <c r="AO311" s="208"/>
      <c r="AP311" s="208"/>
      <c r="AQ311" s="208"/>
      <c r="AR311" s="208"/>
      <c r="AS311" s="208"/>
      <c r="AT311" s="208"/>
      <c r="AU311" s="208"/>
      <c r="AV311" s="208"/>
      <c r="AW311" s="208"/>
      <c r="AX311" s="208"/>
      <c r="AY311" s="208"/>
      <c r="AZ311" s="208"/>
      <c r="BA311" s="208"/>
      <c r="BB311" s="208"/>
      <c r="BC311" s="386"/>
      <c r="BD311" s="208"/>
      <c r="BE311" s="208"/>
      <c r="BF311" s="208"/>
      <c r="BG311" s="208"/>
      <c r="BH311" s="208"/>
    </row>
    <row r="312" spans="1:60" ht="12.75" customHeight="1">
      <c r="A312" s="208"/>
      <c r="B312" s="208"/>
      <c r="C312" s="208"/>
      <c r="D312" s="208"/>
      <c r="E312" s="208"/>
      <c r="F312" s="208"/>
      <c r="G312" s="143"/>
      <c r="H312" s="667"/>
      <c r="I312" s="208"/>
      <c r="J312" s="208"/>
      <c r="K312" s="208"/>
      <c r="L312" s="208"/>
      <c r="M312" s="208"/>
      <c r="N312" s="387"/>
      <c r="O312" s="208"/>
      <c r="P312" s="208"/>
      <c r="Q312" s="208"/>
      <c r="R312" s="387"/>
      <c r="S312" s="387"/>
      <c r="T312" s="387"/>
      <c r="U312" s="387"/>
      <c r="V312" s="208"/>
      <c r="W312" s="208"/>
      <c r="X312" s="208"/>
      <c r="Y312" s="421"/>
      <c r="Z312" s="421"/>
      <c r="AA312" s="421"/>
      <c r="AB312" s="208"/>
      <c r="AC312" s="208"/>
      <c r="AD312" s="208"/>
      <c r="AE312" s="208"/>
      <c r="AF312" s="208"/>
      <c r="AG312" s="208"/>
      <c r="AH312" s="208"/>
      <c r="AI312" s="208"/>
      <c r="AJ312" s="208"/>
      <c r="AK312" s="208"/>
      <c r="AL312" s="208"/>
      <c r="AM312" s="208"/>
      <c r="AN312" s="208"/>
      <c r="AO312" s="208"/>
      <c r="AP312" s="208"/>
      <c r="AQ312" s="208"/>
      <c r="AR312" s="208"/>
      <c r="AS312" s="208"/>
      <c r="AT312" s="208"/>
      <c r="AU312" s="208"/>
      <c r="AV312" s="208"/>
      <c r="AW312" s="208"/>
      <c r="AX312" s="208"/>
      <c r="AY312" s="208"/>
      <c r="AZ312" s="208"/>
      <c r="BA312" s="208"/>
      <c r="BB312" s="208"/>
      <c r="BC312" s="386"/>
      <c r="BD312" s="208"/>
      <c r="BE312" s="208"/>
      <c r="BF312" s="208"/>
      <c r="BG312" s="208"/>
      <c r="BH312" s="208"/>
    </row>
    <row r="313" spans="1:60" ht="12.75" customHeight="1">
      <c r="A313" s="208"/>
      <c r="B313" s="208"/>
      <c r="C313" s="208"/>
      <c r="D313" s="208"/>
      <c r="E313" s="208"/>
      <c r="F313" s="208"/>
      <c r="G313" s="143"/>
      <c r="H313" s="667"/>
      <c r="I313" s="208"/>
      <c r="J313" s="208"/>
      <c r="K313" s="208"/>
      <c r="L313" s="208"/>
      <c r="M313" s="208"/>
      <c r="N313" s="387"/>
      <c r="O313" s="208"/>
      <c r="P313" s="208"/>
      <c r="Q313" s="208"/>
      <c r="R313" s="387"/>
      <c r="S313" s="387"/>
      <c r="T313" s="387"/>
      <c r="U313" s="387"/>
      <c r="V313" s="208"/>
      <c r="W313" s="208"/>
      <c r="X313" s="208"/>
      <c r="Y313" s="421"/>
      <c r="Z313" s="421"/>
      <c r="AA313" s="421"/>
      <c r="AB313" s="208"/>
      <c r="AC313" s="208"/>
      <c r="AD313" s="208"/>
      <c r="AE313" s="208"/>
      <c r="AF313" s="208"/>
      <c r="AG313" s="208"/>
      <c r="AH313" s="208"/>
      <c r="AI313" s="208"/>
      <c r="AJ313" s="208"/>
      <c r="AK313" s="208"/>
      <c r="AL313" s="208"/>
      <c r="AM313" s="208"/>
      <c r="AN313" s="208"/>
      <c r="AO313" s="208"/>
      <c r="AP313" s="208"/>
      <c r="AQ313" s="208"/>
      <c r="AR313" s="208"/>
      <c r="AS313" s="208"/>
      <c r="AT313" s="208"/>
      <c r="AU313" s="208"/>
      <c r="AV313" s="208"/>
      <c r="AW313" s="208"/>
      <c r="AX313" s="208"/>
      <c r="AY313" s="208"/>
      <c r="AZ313" s="208"/>
      <c r="BA313" s="208"/>
      <c r="BB313" s="208"/>
      <c r="BC313" s="386"/>
      <c r="BD313" s="208"/>
      <c r="BE313" s="208"/>
      <c r="BF313" s="208"/>
      <c r="BG313" s="208"/>
      <c r="BH313" s="208"/>
    </row>
    <row r="314" spans="1:60" ht="12.75" customHeight="1">
      <c r="A314" s="208"/>
      <c r="B314" s="208"/>
      <c r="C314" s="208"/>
      <c r="D314" s="208"/>
      <c r="E314" s="208"/>
      <c r="F314" s="208"/>
      <c r="G314" s="143"/>
      <c r="H314" s="667"/>
      <c r="I314" s="208"/>
      <c r="J314" s="208"/>
      <c r="K314" s="208"/>
      <c r="L314" s="208"/>
      <c r="M314" s="208"/>
      <c r="N314" s="387"/>
      <c r="O314" s="208"/>
      <c r="P314" s="208"/>
      <c r="Q314" s="208"/>
      <c r="R314" s="387"/>
      <c r="S314" s="387"/>
      <c r="T314" s="387"/>
      <c r="U314" s="387"/>
      <c r="V314" s="208"/>
      <c r="W314" s="208"/>
      <c r="X314" s="208"/>
      <c r="Y314" s="421"/>
      <c r="Z314" s="421"/>
      <c r="AA314" s="421"/>
      <c r="AB314" s="208"/>
      <c r="AC314" s="208"/>
      <c r="AD314" s="208"/>
      <c r="AE314" s="208"/>
      <c r="AF314" s="208"/>
      <c r="AG314" s="208"/>
      <c r="AH314" s="208"/>
      <c r="AI314" s="208"/>
      <c r="AJ314" s="208"/>
      <c r="AK314" s="208"/>
      <c r="AL314" s="208"/>
      <c r="AM314" s="208"/>
      <c r="AN314" s="208"/>
      <c r="AO314" s="208"/>
      <c r="AP314" s="208"/>
      <c r="AQ314" s="208"/>
      <c r="AR314" s="208"/>
      <c r="AS314" s="208"/>
      <c r="AT314" s="208"/>
      <c r="AU314" s="208"/>
      <c r="AV314" s="208"/>
      <c r="AW314" s="208"/>
      <c r="AX314" s="208"/>
      <c r="AY314" s="208"/>
      <c r="AZ314" s="208"/>
      <c r="BA314" s="208"/>
      <c r="BB314" s="208"/>
      <c r="BC314" s="386"/>
      <c r="BD314" s="208"/>
      <c r="BE314" s="208"/>
      <c r="BF314" s="208"/>
      <c r="BG314" s="208"/>
      <c r="BH314" s="208"/>
    </row>
    <row r="315" spans="1:60" ht="12.75" customHeight="1">
      <c r="A315" s="208"/>
      <c r="B315" s="208"/>
      <c r="C315" s="208"/>
      <c r="D315" s="208"/>
      <c r="E315" s="208"/>
      <c r="F315" s="208"/>
      <c r="G315" s="143"/>
      <c r="H315" s="667"/>
      <c r="I315" s="208"/>
      <c r="J315" s="208"/>
      <c r="K315" s="208"/>
      <c r="L315" s="208"/>
      <c r="M315" s="208"/>
      <c r="N315" s="387"/>
      <c r="O315" s="208"/>
      <c r="P315" s="208"/>
      <c r="Q315" s="208"/>
      <c r="R315" s="387"/>
      <c r="S315" s="387"/>
      <c r="T315" s="387"/>
      <c r="U315" s="387"/>
      <c r="V315" s="208"/>
      <c r="W315" s="208"/>
      <c r="X315" s="208"/>
      <c r="Y315" s="421"/>
      <c r="Z315" s="421"/>
      <c r="AA315" s="421"/>
      <c r="AB315" s="208"/>
      <c r="AC315" s="208"/>
      <c r="AD315" s="208"/>
      <c r="AE315" s="208"/>
      <c r="AF315" s="208"/>
      <c r="AG315" s="208"/>
      <c r="AH315" s="208"/>
      <c r="AI315" s="208"/>
      <c r="AJ315" s="208"/>
      <c r="AK315" s="208"/>
      <c r="AL315" s="208"/>
      <c r="AM315" s="208"/>
      <c r="AN315" s="208"/>
      <c r="AO315" s="208"/>
      <c r="AP315" s="208"/>
      <c r="AQ315" s="208"/>
      <c r="AR315" s="208"/>
      <c r="AS315" s="208"/>
      <c r="AT315" s="208"/>
      <c r="AU315" s="208"/>
      <c r="AV315" s="208"/>
      <c r="AW315" s="208"/>
      <c r="AX315" s="208"/>
      <c r="AY315" s="208"/>
      <c r="AZ315" s="208"/>
      <c r="BA315" s="208"/>
      <c r="BB315" s="208"/>
      <c r="BC315" s="386"/>
      <c r="BD315" s="208"/>
      <c r="BE315" s="208"/>
      <c r="BF315" s="208"/>
      <c r="BG315" s="208"/>
      <c r="BH315" s="208"/>
    </row>
    <row r="316" spans="1:60" ht="12.75" customHeight="1">
      <c r="A316" s="208"/>
      <c r="B316" s="208"/>
      <c r="C316" s="208"/>
      <c r="D316" s="208"/>
      <c r="E316" s="208"/>
      <c r="F316" s="208"/>
      <c r="G316" s="143"/>
      <c r="H316" s="667"/>
      <c r="I316" s="208"/>
      <c r="J316" s="208"/>
      <c r="K316" s="208"/>
      <c r="L316" s="208"/>
      <c r="M316" s="208"/>
      <c r="N316" s="387"/>
      <c r="O316" s="208"/>
      <c r="P316" s="208"/>
      <c r="Q316" s="208"/>
      <c r="R316" s="387"/>
      <c r="S316" s="387"/>
      <c r="T316" s="387"/>
      <c r="U316" s="387"/>
      <c r="V316" s="208"/>
      <c r="W316" s="208"/>
      <c r="X316" s="208"/>
      <c r="Y316" s="421"/>
      <c r="Z316" s="421"/>
      <c r="AA316" s="421"/>
      <c r="AB316" s="208"/>
      <c r="AC316" s="208"/>
      <c r="AD316" s="208"/>
      <c r="AE316" s="208"/>
      <c r="AF316" s="208"/>
      <c r="AG316" s="208"/>
      <c r="AH316" s="208"/>
      <c r="AI316" s="208"/>
      <c r="AJ316" s="208"/>
      <c r="AK316" s="208"/>
      <c r="AL316" s="208"/>
      <c r="AM316" s="208"/>
      <c r="AN316" s="208"/>
      <c r="AO316" s="208"/>
      <c r="AP316" s="208"/>
      <c r="AQ316" s="208"/>
      <c r="AR316" s="208"/>
      <c r="AS316" s="208"/>
      <c r="AT316" s="208"/>
      <c r="AU316" s="208"/>
      <c r="AV316" s="208"/>
      <c r="AW316" s="208"/>
      <c r="AX316" s="208"/>
      <c r="AY316" s="208"/>
      <c r="AZ316" s="208"/>
      <c r="BA316" s="208"/>
      <c r="BB316" s="208"/>
      <c r="BC316" s="386"/>
      <c r="BD316" s="208"/>
      <c r="BE316" s="208"/>
      <c r="BF316" s="208"/>
      <c r="BG316" s="208"/>
      <c r="BH316" s="208"/>
    </row>
    <row r="317" spans="1:60" ht="12.75" customHeight="1">
      <c r="A317" s="208"/>
      <c r="B317" s="208"/>
      <c r="C317" s="208"/>
      <c r="D317" s="208"/>
      <c r="E317" s="208"/>
      <c r="F317" s="208"/>
      <c r="G317" s="143"/>
      <c r="H317" s="667"/>
      <c r="I317" s="208"/>
      <c r="J317" s="208"/>
      <c r="K317" s="208"/>
      <c r="L317" s="208"/>
      <c r="M317" s="208"/>
      <c r="N317" s="387"/>
      <c r="O317" s="208"/>
      <c r="P317" s="208"/>
      <c r="Q317" s="208"/>
      <c r="R317" s="387"/>
      <c r="S317" s="387"/>
      <c r="T317" s="387"/>
      <c r="U317" s="387"/>
      <c r="V317" s="208"/>
      <c r="W317" s="208"/>
      <c r="X317" s="208"/>
      <c r="Y317" s="421"/>
      <c r="Z317" s="421"/>
      <c r="AA317" s="421"/>
      <c r="AB317" s="208"/>
      <c r="AC317" s="208"/>
      <c r="AD317" s="208"/>
      <c r="AE317" s="208"/>
      <c r="AF317" s="208"/>
      <c r="AG317" s="208"/>
      <c r="AH317" s="208"/>
      <c r="AI317" s="208"/>
      <c r="AJ317" s="208"/>
      <c r="AK317" s="208"/>
      <c r="AL317" s="208"/>
      <c r="AM317" s="208"/>
      <c r="AN317" s="208"/>
      <c r="AO317" s="208"/>
      <c r="AP317" s="208"/>
      <c r="AQ317" s="208"/>
      <c r="AR317" s="208"/>
      <c r="AS317" s="208"/>
      <c r="AT317" s="208"/>
      <c r="AU317" s="208"/>
      <c r="AV317" s="208"/>
      <c r="AW317" s="208"/>
      <c r="AX317" s="208"/>
      <c r="AY317" s="208"/>
      <c r="AZ317" s="208"/>
      <c r="BA317" s="208"/>
      <c r="BB317" s="208"/>
      <c r="BC317" s="386"/>
      <c r="BD317" s="208"/>
      <c r="BE317" s="208"/>
      <c r="BF317" s="208"/>
      <c r="BG317" s="208"/>
      <c r="BH317" s="208"/>
    </row>
    <row r="318" spans="1:60" ht="12.75" customHeight="1">
      <c r="A318" s="208"/>
      <c r="B318" s="208"/>
      <c r="C318" s="208"/>
      <c r="D318" s="208"/>
      <c r="E318" s="208"/>
      <c r="F318" s="208"/>
      <c r="G318" s="143"/>
      <c r="H318" s="667"/>
      <c r="I318" s="208"/>
      <c r="J318" s="208"/>
      <c r="K318" s="208"/>
      <c r="L318" s="208"/>
      <c r="M318" s="208"/>
      <c r="N318" s="387"/>
      <c r="O318" s="208"/>
      <c r="P318" s="208"/>
      <c r="Q318" s="208"/>
      <c r="R318" s="387"/>
      <c r="S318" s="387"/>
      <c r="T318" s="387"/>
      <c r="U318" s="387"/>
      <c r="V318" s="208"/>
      <c r="W318" s="208"/>
      <c r="X318" s="208"/>
      <c r="Y318" s="421"/>
      <c r="Z318" s="421"/>
      <c r="AA318" s="421"/>
      <c r="AB318" s="208"/>
      <c r="AC318" s="208"/>
      <c r="AD318" s="208"/>
      <c r="AE318" s="208"/>
      <c r="AF318" s="208"/>
      <c r="AG318" s="208"/>
      <c r="AH318" s="208"/>
      <c r="AI318" s="208"/>
      <c r="AJ318" s="208"/>
      <c r="AK318" s="208"/>
      <c r="AL318" s="208"/>
      <c r="AM318" s="208"/>
      <c r="AN318" s="208"/>
      <c r="AO318" s="208"/>
      <c r="AP318" s="208"/>
      <c r="AQ318" s="208"/>
      <c r="AR318" s="208"/>
      <c r="AS318" s="208"/>
      <c r="AT318" s="208"/>
      <c r="AU318" s="208"/>
      <c r="AV318" s="208"/>
      <c r="AW318" s="208"/>
      <c r="AX318" s="208"/>
      <c r="AY318" s="208"/>
      <c r="AZ318" s="208"/>
      <c r="BA318" s="208"/>
      <c r="BB318" s="208"/>
      <c r="BC318" s="386"/>
      <c r="BD318" s="208"/>
      <c r="BE318" s="208"/>
      <c r="BF318" s="208"/>
      <c r="BG318" s="208"/>
      <c r="BH318" s="208"/>
    </row>
    <row r="319" spans="1:60" ht="12.75" customHeight="1">
      <c r="A319" s="208"/>
      <c r="B319" s="208"/>
      <c r="C319" s="208"/>
      <c r="D319" s="208"/>
      <c r="E319" s="208"/>
      <c r="F319" s="208"/>
      <c r="G319" s="143"/>
      <c r="H319" s="667"/>
      <c r="I319" s="208"/>
      <c r="J319" s="208"/>
      <c r="K319" s="208"/>
      <c r="L319" s="208"/>
      <c r="M319" s="208"/>
      <c r="N319" s="387"/>
      <c r="O319" s="208"/>
      <c r="P319" s="208"/>
      <c r="Q319" s="208"/>
      <c r="R319" s="387"/>
      <c r="S319" s="387"/>
      <c r="T319" s="387"/>
      <c r="U319" s="387"/>
      <c r="V319" s="208"/>
      <c r="W319" s="208"/>
      <c r="X319" s="208"/>
      <c r="Y319" s="421"/>
      <c r="Z319" s="421"/>
      <c r="AA319" s="421"/>
      <c r="AB319" s="208"/>
      <c r="AC319" s="208"/>
      <c r="AD319" s="208"/>
      <c r="AE319" s="208"/>
      <c r="AF319" s="208"/>
      <c r="AG319" s="208"/>
      <c r="AH319" s="208"/>
      <c r="AI319" s="208"/>
      <c r="AJ319" s="208"/>
      <c r="AK319" s="208"/>
      <c r="AL319" s="208"/>
      <c r="AM319" s="208"/>
      <c r="AN319" s="208"/>
      <c r="AO319" s="208"/>
      <c r="AP319" s="208"/>
      <c r="AQ319" s="208"/>
      <c r="AR319" s="208"/>
      <c r="AS319" s="208"/>
      <c r="AT319" s="208"/>
      <c r="AU319" s="208"/>
      <c r="AV319" s="208"/>
      <c r="AW319" s="208"/>
      <c r="AX319" s="208"/>
      <c r="AY319" s="208"/>
      <c r="AZ319" s="208"/>
      <c r="BA319" s="208"/>
      <c r="BB319" s="208"/>
      <c r="BC319" s="386"/>
      <c r="BD319" s="208"/>
      <c r="BE319" s="208"/>
      <c r="BF319" s="208"/>
      <c r="BG319" s="208"/>
      <c r="BH319" s="208"/>
    </row>
    <row r="320" spans="1:60" ht="12.75" customHeight="1">
      <c r="A320" s="208"/>
      <c r="B320" s="208"/>
      <c r="C320" s="208"/>
      <c r="D320" s="208"/>
      <c r="E320" s="208"/>
      <c r="F320" s="208"/>
      <c r="G320" s="143"/>
      <c r="H320" s="667"/>
      <c r="I320" s="208"/>
      <c r="J320" s="208"/>
      <c r="K320" s="208"/>
      <c r="L320" s="208"/>
      <c r="M320" s="208"/>
      <c r="N320" s="387"/>
      <c r="O320" s="208"/>
      <c r="P320" s="208"/>
      <c r="Q320" s="208"/>
      <c r="R320" s="387"/>
      <c r="S320" s="387"/>
      <c r="T320" s="387"/>
      <c r="U320" s="387"/>
      <c r="V320" s="208"/>
      <c r="W320" s="208"/>
      <c r="X320" s="208"/>
      <c r="Y320" s="421"/>
      <c r="Z320" s="421"/>
      <c r="AA320" s="421"/>
      <c r="AB320" s="208"/>
      <c r="AC320" s="208"/>
      <c r="AD320" s="208"/>
      <c r="AE320" s="208"/>
      <c r="AF320" s="208"/>
      <c r="AG320" s="208"/>
      <c r="AH320" s="208"/>
      <c r="AI320" s="208"/>
      <c r="AJ320" s="208"/>
      <c r="AK320" s="208"/>
      <c r="AL320" s="208"/>
      <c r="AM320" s="208"/>
      <c r="AN320" s="208"/>
      <c r="AO320" s="208"/>
      <c r="AP320" s="208"/>
      <c r="AQ320" s="208"/>
      <c r="AR320" s="208"/>
      <c r="AS320" s="208"/>
      <c r="AT320" s="208"/>
      <c r="AU320" s="208"/>
      <c r="AV320" s="208"/>
      <c r="AW320" s="208"/>
      <c r="AX320" s="208"/>
      <c r="AY320" s="208"/>
      <c r="AZ320" s="208"/>
      <c r="BA320" s="208"/>
      <c r="BB320" s="208"/>
      <c r="BC320" s="386"/>
      <c r="BD320" s="208"/>
      <c r="BE320" s="208"/>
      <c r="BF320" s="208"/>
      <c r="BG320" s="208"/>
      <c r="BH320" s="208"/>
    </row>
    <row r="321" spans="1:60" ht="12.75" customHeight="1">
      <c r="A321" s="208"/>
      <c r="B321" s="208"/>
      <c r="C321" s="208"/>
      <c r="D321" s="208"/>
      <c r="E321" s="208"/>
      <c r="F321" s="208"/>
      <c r="G321" s="143"/>
      <c r="H321" s="667"/>
      <c r="I321" s="208"/>
      <c r="J321" s="208"/>
      <c r="K321" s="208"/>
      <c r="L321" s="208"/>
      <c r="M321" s="208"/>
      <c r="N321" s="387"/>
      <c r="O321" s="208"/>
      <c r="P321" s="208"/>
      <c r="Q321" s="208"/>
      <c r="R321" s="387"/>
      <c r="S321" s="387"/>
      <c r="T321" s="387"/>
      <c r="U321" s="387"/>
      <c r="V321" s="208"/>
      <c r="W321" s="208"/>
      <c r="X321" s="208"/>
      <c r="Y321" s="421"/>
      <c r="Z321" s="421"/>
      <c r="AA321" s="421"/>
      <c r="AB321" s="208"/>
      <c r="AC321" s="208"/>
      <c r="AD321" s="208"/>
      <c r="AE321" s="208"/>
      <c r="AF321" s="208"/>
      <c r="AG321" s="208"/>
      <c r="AH321" s="208"/>
      <c r="AI321" s="208"/>
      <c r="AJ321" s="208"/>
      <c r="AK321" s="208"/>
      <c r="AL321" s="208"/>
      <c r="AM321" s="208"/>
      <c r="AN321" s="208"/>
      <c r="AO321" s="208"/>
      <c r="AP321" s="208"/>
      <c r="AQ321" s="208"/>
      <c r="AR321" s="208"/>
      <c r="AS321" s="208"/>
      <c r="AT321" s="208"/>
      <c r="AU321" s="208"/>
      <c r="AV321" s="208"/>
      <c r="AW321" s="208"/>
      <c r="AX321" s="208"/>
      <c r="AY321" s="208"/>
      <c r="AZ321" s="208"/>
      <c r="BA321" s="208"/>
      <c r="BB321" s="208"/>
      <c r="BC321" s="386"/>
      <c r="BD321" s="208"/>
      <c r="BE321" s="208"/>
      <c r="BF321" s="208"/>
      <c r="BG321" s="208"/>
      <c r="BH321" s="208"/>
    </row>
    <row r="322" spans="1:60" ht="12.75" customHeight="1">
      <c r="A322" s="208"/>
      <c r="B322" s="208"/>
      <c r="C322" s="208"/>
      <c r="D322" s="208"/>
      <c r="E322" s="208"/>
      <c r="F322" s="208"/>
      <c r="G322" s="143"/>
      <c r="H322" s="667"/>
      <c r="I322" s="208"/>
      <c r="J322" s="208"/>
      <c r="K322" s="208"/>
      <c r="L322" s="208"/>
      <c r="M322" s="208"/>
      <c r="N322" s="387"/>
      <c r="O322" s="208"/>
      <c r="P322" s="208"/>
      <c r="Q322" s="208"/>
      <c r="R322" s="387"/>
      <c r="S322" s="387"/>
      <c r="T322" s="387"/>
      <c r="U322" s="387"/>
      <c r="V322" s="208"/>
      <c r="W322" s="208"/>
      <c r="X322" s="208"/>
      <c r="Y322" s="421"/>
      <c r="Z322" s="421"/>
      <c r="AA322" s="421"/>
      <c r="AB322" s="208"/>
      <c r="AC322" s="208"/>
      <c r="AD322" s="208"/>
      <c r="AE322" s="208"/>
      <c r="AF322" s="208"/>
      <c r="AG322" s="208"/>
      <c r="AH322" s="208"/>
      <c r="AI322" s="208"/>
      <c r="AJ322" s="208"/>
      <c r="AK322" s="208"/>
      <c r="AL322" s="208"/>
      <c r="AM322" s="208"/>
      <c r="AN322" s="208"/>
      <c r="AO322" s="208"/>
      <c r="AP322" s="208"/>
      <c r="AQ322" s="208"/>
      <c r="AR322" s="208"/>
      <c r="AS322" s="208"/>
      <c r="AT322" s="208"/>
      <c r="AU322" s="208"/>
      <c r="AV322" s="208"/>
      <c r="AW322" s="208"/>
      <c r="AX322" s="208"/>
      <c r="AY322" s="208"/>
      <c r="AZ322" s="208"/>
      <c r="BA322" s="208"/>
      <c r="BB322" s="208"/>
      <c r="BC322" s="386"/>
      <c r="BD322" s="208"/>
      <c r="BE322" s="208"/>
      <c r="BF322" s="208"/>
      <c r="BG322" s="208"/>
      <c r="BH322" s="208"/>
    </row>
    <row r="323" spans="1:60" ht="12.75" customHeight="1">
      <c r="A323" s="208"/>
      <c r="B323" s="208"/>
      <c r="C323" s="208"/>
      <c r="D323" s="208"/>
      <c r="E323" s="208"/>
      <c r="F323" s="208"/>
      <c r="G323" s="143"/>
      <c r="H323" s="667"/>
      <c r="I323" s="208"/>
      <c r="J323" s="208"/>
      <c r="K323" s="208"/>
      <c r="L323" s="208"/>
      <c r="M323" s="208"/>
      <c r="N323" s="387"/>
      <c r="O323" s="208"/>
      <c r="P323" s="208"/>
      <c r="Q323" s="208"/>
      <c r="R323" s="387"/>
      <c r="S323" s="387"/>
      <c r="T323" s="387"/>
      <c r="U323" s="387"/>
      <c r="V323" s="208"/>
      <c r="W323" s="208"/>
      <c r="X323" s="208"/>
      <c r="Y323" s="421"/>
      <c r="Z323" s="421"/>
      <c r="AA323" s="421"/>
      <c r="AB323" s="208"/>
      <c r="AC323" s="208"/>
      <c r="AD323" s="208"/>
      <c r="AE323" s="208"/>
      <c r="AF323" s="208"/>
      <c r="AG323" s="208"/>
      <c r="AH323" s="208"/>
      <c r="AI323" s="208"/>
      <c r="AJ323" s="208"/>
      <c r="AK323" s="208"/>
      <c r="AL323" s="208"/>
      <c r="AM323" s="208"/>
      <c r="AN323" s="208"/>
      <c r="AO323" s="208"/>
      <c r="AP323" s="208"/>
      <c r="AQ323" s="208"/>
      <c r="AR323" s="208"/>
      <c r="AS323" s="208"/>
      <c r="AT323" s="208"/>
      <c r="AU323" s="208"/>
      <c r="AV323" s="208"/>
      <c r="AW323" s="208"/>
      <c r="AX323" s="208"/>
      <c r="AY323" s="208"/>
      <c r="AZ323" s="208"/>
      <c r="BA323" s="208"/>
      <c r="BB323" s="208"/>
      <c r="BC323" s="386"/>
      <c r="BD323" s="208"/>
      <c r="BE323" s="208"/>
      <c r="BF323" s="208"/>
      <c r="BG323" s="208"/>
      <c r="BH323" s="208"/>
    </row>
    <row r="324" spans="1:60" ht="12.75" customHeight="1">
      <c r="A324" s="208"/>
      <c r="B324" s="208"/>
      <c r="C324" s="208"/>
      <c r="D324" s="208"/>
      <c r="E324" s="208"/>
      <c r="F324" s="208"/>
      <c r="G324" s="143"/>
      <c r="H324" s="667"/>
      <c r="I324" s="208"/>
      <c r="J324" s="208"/>
      <c r="K324" s="208"/>
      <c r="L324" s="208"/>
      <c r="M324" s="208"/>
      <c r="N324" s="387"/>
      <c r="O324" s="208"/>
      <c r="P324" s="208"/>
      <c r="Q324" s="208"/>
      <c r="R324" s="387"/>
      <c r="S324" s="387"/>
      <c r="T324" s="387"/>
      <c r="U324" s="387"/>
      <c r="V324" s="208"/>
      <c r="W324" s="208"/>
      <c r="X324" s="208"/>
      <c r="Y324" s="421"/>
      <c r="Z324" s="421"/>
      <c r="AA324" s="421"/>
      <c r="AB324" s="208"/>
      <c r="AC324" s="208"/>
      <c r="AD324" s="208"/>
      <c r="AE324" s="208"/>
      <c r="AF324" s="208"/>
      <c r="AG324" s="208"/>
      <c r="AH324" s="208"/>
      <c r="AI324" s="208"/>
      <c r="AJ324" s="208"/>
      <c r="AK324" s="208"/>
      <c r="AL324" s="208"/>
      <c r="AM324" s="208"/>
      <c r="AN324" s="208"/>
      <c r="AO324" s="208"/>
      <c r="AP324" s="208"/>
      <c r="AQ324" s="208"/>
      <c r="AR324" s="208"/>
      <c r="AS324" s="208"/>
      <c r="AT324" s="208"/>
      <c r="AU324" s="208"/>
      <c r="AV324" s="208"/>
      <c r="AW324" s="208"/>
      <c r="AX324" s="208"/>
      <c r="AY324" s="208"/>
      <c r="AZ324" s="208"/>
      <c r="BA324" s="208"/>
      <c r="BB324" s="208"/>
      <c r="BC324" s="386"/>
      <c r="BD324" s="208"/>
      <c r="BE324" s="208"/>
      <c r="BF324" s="208"/>
      <c r="BG324" s="208"/>
      <c r="BH324" s="208"/>
    </row>
    <row r="325" spans="1:60" ht="12.75" customHeight="1">
      <c r="A325" s="208"/>
      <c r="B325" s="208"/>
      <c r="C325" s="208"/>
      <c r="D325" s="208"/>
      <c r="E325" s="208"/>
      <c r="F325" s="208"/>
      <c r="G325" s="143"/>
      <c r="H325" s="667"/>
      <c r="I325" s="208"/>
      <c r="J325" s="208"/>
      <c r="K325" s="208"/>
      <c r="L325" s="208"/>
      <c r="M325" s="208"/>
      <c r="N325" s="387"/>
      <c r="O325" s="208"/>
      <c r="P325" s="208"/>
      <c r="Q325" s="208"/>
      <c r="R325" s="387"/>
      <c r="S325" s="387"/>
      <c r="T325" s="387"/>
      <c r="U325" s="387"/>
      <c r="V325" s="208"/>
      <c r="W325" s="208"/>
      <c r="X325" s="208"/>
      <c r="Y325" s="421"/>
      <c r="Z325" s="421"/>
      <c r="AA325" s="421"/>
      <c r="AB325" s="208"/>
      <c r="AC325" s="208"/>
      <c r="AD325" s="208"/>
      <c r="AE325" s="208"/>
      <c r="AF325" s="208"/>
      <c r="AG325" s="208"/>
      <c r="AH325" s="208"/>
      <c r="AI325" s="208"/>
      <c r="AJ325" s="208"/>
      <c r="AK325" s="208"/>
      <c r="AL325" s="208"/>
      <c r="AM325" s="208"/>
      <c r="AN325" s="208"/>
      <c r="AO325" s="208"/>
      <c r="AP325" s="208"/>
      <c r="AQ325" s="208"/>
      <c r="AR325" s="208"/>
      <c r="AS325" s="208"/>
      <c r="AT325" s="208"/>
      <c r="AU325" s="208"/>
      <c r="AV325" s="208"/>
      <c r="AW325" s="208"/>
      <c r="AX325" s="208"/>
      <c r="AY325" s="208"/>
      <c r="AZ325" s="208"/>
      <c r="BA325" s="208"/>
      <c r="BB325" s="208"/>
      <c r="BC325" s="386"/>
      <c r="BD325" s="208"/>
      <c r="BE325" s="208"/>
      <c r="BF325" s="208"/>
      <c r="BG325" s="208"/>
      <c r="BH325" s="208"/>
    </row>
    <row r="326" spans="1:60" ht="12.75" customHeight="1">
      <c r="A326" s="208"/>
      <c r="B326" s="208"/>
      <c r="C326" s="208"/>
      <c r="D326" s="208"/>
      <c r="E326" s="208"/>
      <c r="F326" s="208"/>
      <c r="G326" s="143"/>
      <c r="H326" s="667"/>
      <c r="I326" s="208"/>
      <c r="J326" s="208"/>
      <c r="K326" s="208"/>
      <c r="L326" s="208"/>
      <c r="M326" s="208"/>
      <c r="N326" s="387"/>
      <c r="O326" s="208"/>
      <c r="P326" s="208"/>
      <c r="Q326" s="208"/>
      <c r="R326" s="387"/>
      <c r="S326" s="387"/>
      <c r="T326" s="387"/>
      <c r="U326" s="387"/>
      <c r="V326" s="208"/>
      <c r="W326" s="208"/>
      <c r="X326" s="208"/>
      <c r="Y326" s="421"/>
      <c r="Z326" s="421"/>
      <c r="AA326" s="421"/>
      <c r="AB326" s="208"/>
      <c r="AC326" s="208"/>
      <c r="AD326" s="208"/>
      <c r="AE326" s="208"/>
      <c r="AF326" s="208"/>
      <c r="AG326" s="208"/>
      <c r="AH326" s="208"/>
      <c r="AI326" s="208"/>
      <c r="AJ326" s="208"/>
      <c r="AK326" s="208"/>
      <c r="AL326" s="208"/>
      <c r="AM326" s="208"/>
      <c r="AN326" s="208"/>
      <c r="AO326" s="208"/>
      <c r="AP326" s="208"/>
      <c r="AQ326" s="208"/>
      <c r="AR326" s="208"/>
      <c r="AS326" s="208"/>
      <c r="AT326" s="208"/>
      <c r="AU326" s="208"/>
      <c r="AV326" s="208"/>
      <c r="AW326" s="208"/>
      <c r="AX326" s="208"/>
      <c r="AY326" s="208"/>
      <c r="AZ326" s="208"/>
      <c r="BA326" s="208"/>
      <c r="BB326" s="208"/>
      <c r="BC326" s="386"/>
      <c r="BD326" s="208"/>
      <c r="BE326" s="208"/>
      <c r="BF326" s="208"/>
      <c r="BG326" s="208"/>
      <c r="BH326" s="208"/>
    </row>
    <row r="327" spans="1:60" ht="12.75" customHeight="1">
      <c r="A327" s="208"/>
      <c r="B327" s="208"/>
      <c r="C327" s="208"/>
      <c r="D327" s="208"/>
      <c r="E327" s="208"/>
      <c r="F327" s="208"/>
      <c r="G327" s="143"/>
      <c r="H327" s="667"/>
      <c r="I327" s="208"/>
      <c r="J327" s="208"/>
      <c r="K327" s="208"/>
      <c r="L327" s="208"/>
      <c r="M327" s="208"/>
      <c r="N327" s="387"/>
      <c r="O327" s="208"/>
      <c r="P327" s="208"/>
      <c r="Q327" s="208"/>
      <c r="R327" s="387"/>
      <c r="S327" s="387"/>
      <c r="T327" s="387"/>
      <c r="U327" s="387"/>
      <c r="V327" s="208"/>
      <c r="W327" s="208"/>
      <c r="X327" s="208"/>
      <c r="Y327" s="421"/>
      <c r="Z327" s="421"/>
      <c r="AA327" s="421"/>
      <c r="AB327" s="208"/>
      <c r="AC327" s="208"/>
      <c r="AD327" s="208"/>
      <c r="AE327" s="208"/>
      <c r="AF327" s="208"/>
      <c r="AG327" s="208"/>
      <c r="AH327" s="208"/>
      <c r="AI327" s="208"/>
      <c r="AJ327" s="208"/>
      <c r="AK327" s="208"/>
      <c r="AL327" s="208"/>
      <c r="AM327" s="208"/>
      <c r="AN327" s="208"/>
      <c r="AO327" s="208"/>
      <c r="AP327" s="208"/>
      <c r="AQ327" s="208"/>
      <c r="AR327" s="208"/>
      <c r="AS327" s="208"/>
      <c r="AT327" s="208"/>
      <c r="AU327" s="208"/>
      <c r="AV327" s="208"/>
      <c r="AW327" s="208"/>
      <c r="AX327" s="208"/>
      <c r="AY327" s="208"/>
      <c r="AZ327" s="208"/>
      <c r="BA327" s="208"/>
      <c r="BB327" s="208"/>
      <c r="BC327" s="386"/>
      <c r="BD327" s="208"/>
      <c r="BE327" s="208"/>
      <c r="BF327" s="208"/>
      <c r="BG327" s="208"/>
      <c r="BH327" s="208"/>
    </row>
    <row r="328" spans="1:60" ht="12.75" customHeight="1">
      <c r="A328" s="208"/>
      <c r="B328" s="208"/>
      <c r="C328" s="208"/>
      <c r="D328" s="208"/>
      <c r="E328" s="208"/>
      <c r="F328" s="208"/>
      <c r="G328" s="143"/>
      <c r="H328" s="667"/>
      <c r="I328" s="208"/>
      <c r="J328" s="208"/>
      <c r="K328" s="208"/>
      <c r="L328" s="208"/>
      <c r="M328" s="208"/>
      <c r="N328" s="387"/>
      <c r="O328" s="208"/>
      <c r="P328" s="208"/>
      <c r="Q328" s="208"/>
      <c r="R328" s="387"/>
      <c r="S328" s="387"/>
      <c r="T328" s="387"/>
      <c r="U328" s="387"/>
      <c r="V328" s="208"/>
      <c r="W328" s="208"/>
      <c r="X328" s="208"/>
      <c r="Y328" s="421"/>
      <c r="Z328" s="421"/>
      <c r="AA328" s="421"/>
      <c r="AB328" s="208"/>
      <c r="AC328" s="208"/>
      <c r="AD328" s="208"/>
      <c r="AE328" s="208"/>
      <c r="AF328" s="208"/>
      <c r="AG328" s="208"/>
      <c r="AH328" s="208"/>
      <c r="AI328" s="208"/>
      <c r="AJ328" s="208"/>
      <c r="AK328" s="208"/>
      <c r="AL328" s="208"/>
      <c r="AM328" s="208"/>
      <c r="AN328" s="208"/>
      <c r="AO328" s="208"/>
      <c r="AP328" s="208"/>
      <c r="AQ328" s="208"/>
      <c r="AR328" s="208"/>
      <c r="AS328" s="208"/>
      <c r="AT328" s="208"/>
      <c r="AU328" s="208"/>
      <c r="AV328" s="208"/>
      <c r="AW328" s="208"/>
      <c r="AX328" s="208"/>
      <c r="AY328" s="208"/>
      <c r="AZ328" s="208"/>
      <c r="BA328" s="208"/>
      <c r="BB328" s="208"/>
      <c r="BC328" s="386"/>
      <c r="BD328" s="208"/>
      <c r="BE328" s="208"/>
      <c r="BF328" s="208"/>
      <c r="BG328" s="208"/>
      <c r="BH328" s="208"/>
    </row>
    <row r="329" spans="1:60" ht="12.75" customHeight="1">
      <c r="A329" s="208"/>
      <c r="B329" s="208"/>
      <c r="C329" s="208"/>
      <c r="D329" s="208"/>
      <c r="E329" s="208"/>
      <c r="F329" s="208"/>
      <c r="G329" s="143"/>
      <c r="H329" s="667"/>
      <c r="I329" s="208"/>
      <c r="J329" s="208"/>
      <c r="K329" s="208"/>
      <c r="L329" s="208"/>
      <c r="M329" s="208"/>
      <c r="N329" s="387"/>
      <c r="O329" s="208"/>
      <c r="P329" s="208"/>
      <c r="Q329" s="208"/>
      <c r="R329" s="387"/>
      <c r="S329" s="387"/>
      <c r="T329" s="387"/>
      <c r="U329" s="387"/>
      <c r="V329" s="208"/>
      <c r="W329" s="208"/>
      <c r="X329" s="208"/>
      <c r="Y329" s="421"/>
      <c r="Z329" s="421"/>
      <c r="AA329" s="421"/>
      <c r="AB329" s="208"/>
      <c r="AC329" s="208"/>
      <c r="AD329" s="208"/>
      <c r="AE329" s="208"/>
      <c r="AF329" s="208"/>
      <c r="AG329" s="208"/>
      <c r="AH329" s="208"/>
      <c r="AI329" s="208"/>
      <c r="AJ329" s="208"/>
      <c r="AK329" s="208"/>
      <c r="AL329" s="208"/>
      <c r="AM329" s="208"/>
      <c r="AN329" s="208"/>
      <c r="AO329" s="208"/>
      <c r="AP329" s="208"/>
      <c r="AQ329" s="208"/>
      <c r="AR329" s="208"/>
      <c r="AS329" s="208"/>
      <c r="AT329" s="208"/>
      <c r="AU329" s="208"/>
      <c r="AV329" s="208"/>
      <c r="AW329" s="208"/>
      <c r="AX329" s="208"/>
      <c r="AY329" s="208"/>
      <c r="AZ329" s="208"/>
      <c r="BA329" s="208"/>
      <c r="BB329" s="208"/>
      <c r="BC329" s="386"/>
      <c r="BD329" s="208"/>
      <c r="BE329" s="208"/>
      <c r="BF329" s="208"/>
      <c r="BG329" s="208"/>
      <c r="BH329" s="208"/>
    </row>
    <row r="330" spans="1:60" ht="12.75" customHeight="1">
      <c r="A330" s="208"/>
      <c r="B330" s="208"/>
      <c r="C330" s="208"/>
      <c r="D330" s="208"/>
      <c r="E330" s="208"/>
      <c r="F330" s="208"/>
      <c r="G330" s="143"/>
      <c r="H330" s="667"/>
      <c r="I330" s="208"/>
      <c r="J330" s="208"/>
      <c r="K330" s="208"/>
      <c r="L330" s="208"/>
      <c r="M330" s="208"/>
      <c r="N330" s="387"/>
      <c r="O330" s="208"/>
      <c r="P330" s="208"/>
      <c r="Q330" s="208"/>
      <c r="R330" s="387"/>
      <c r="S330" s="387"/>
      <c r="T330" s="387"/>
      <c r="U330" s="387"/>
      <c r="V330" s="208"/>
      <c r="W330" s="208"/>
      <c r="X330" s="208"/>
      <c r="Y330" s="421"/>
      <c r="Z330" s="421"/>
      <c r="AA330" s="421"/>
      <c r="AB330" s="208"/>
      <c r="AC330" s="208"/>
      <c r="AD330" s="208"/>
      <c r="AE330" s="208"/>
      <c r="AF330" s="208"/>
      <c r="AG330" s="208"/>
      <c r="AH330" s="208"/>
      <c r="AI330" s="208"/>
      <c r="AJ330" s="208"/>
      <c r="AK330" s="208"/>
      <c r="AL330" s="208"/>
      <c r="AM330" s="208"/>
      <c r="AN330" s="208"/>
      <c r="AO330" s="208"/>
      <c r="AP330" s="208"/>
      <c r="AQ330" s="208"/>
      <c r="AR330" s="208"/>
      <c r="AS330" s="208"/>
      <c r="AT330" s="208"/>
      <c r="AU330" s="208"/>
      <c r="AV330" s="208"/>
      <c r="AW330" s="208"/>
      <c r="AX330" s="208"/>
      <c r="AY330" s="208"/>
      <c r="AZ330" s="208"/>
      <c r="BA330" s="208"/>
      <c r="BB330" s="208"/>
      <c r="BC330" s="386"/>
      <c r="BD330" s="208"/>
      <c r="BE330" s="208"/>
      <c r="BF330" s="208"/>
      <c r="BG330" s="208"/>
      <c r="BH330" s="208"/>
    </row>
    <row r="331" spans="1:60" ht="12.75" customHeight="1">
      <c r="A331" s="208"/>
      <c r="B331" s="208"/>
      <c r="C331" s="208"/>
      <c r="D331" s="208"/>
      <c r="E331" s="208"/>
      <c r="F331" s="208"/>
      <c r="G331" s="143"/>
      <c r="H331" s="667"/>
      <c r="I331" s="208"/>
      <c r="J331" s="208"/>
      <c r="K331" s="208"/>
      <c r="L331" s="208"/>
      <c r="M331" s="208"/>
      <c r="N331" s="387"/>
      <c r="O331" s="208"/>
      <c r="P331" s="208"/>
      <c r="Q331" s="208"/>
      <c r="R331" s="387"/>
      <c r="S331" s="387"/>
      <c r="T331" s="387"/>
      <c r="U331" s="387"/>
      <c r="V331" s="208"/>
      <c r="W331" s="208"/>
      <c r="X331" s="208"/>
      <c r="Y331" s="421"/>
      <c r="Z331" s="421"/>
      <c r="AA331" s="421"/>
      <c r="AB331" s="208"/>
      <c r="AC331" s="208"/>
      <c r="AD331" s="208"/>
      <c r="AE331" s="208"/>
      <c r="AF331" s="208"/>
      <c r="AG331" s="208"/>
      <c r="AH331" s="208"/>
      <c r="AI331" s="208"/>
      <c r="AJ331" s="208"/>
      <c r="AK331" s="208"/>
      <c r="AL331" s="208"/>
      <c r="AM331" s="208"/>
      <c r="AN331" s="208"/>
      <c r="AO331" s="208"/>
      <c r="AP331" s="208"/>
      <c r="AQ331" s="208"/>
      <c r="AR331" s="208"/>
      <c r="AS331" s="208"/>
      <c r="AT331" s="208"/>
      <c r="AU331" s="208"/>
      <c r="AV331" s="208"/>
      <c r="AW331" s="208"/>
      <c r="AX331" s="208"/>
      <c r="AY331" s="208"/>
      <c r="AZ331" s="208"/>
      <c r="BA331" s="208"/>
      <c r="BB331" s="208"/>
      <c r="BC331" s="386"/>
      <c r="BD331" s="208"/>
      <c r="BE331" s="208"/>
      <c r="BF331" s="208"/>
      <c r="BG331" s="208"/>
      <c r="BH331" s="208"/>
    </row>
    <row r="332" spans="1:60" ht="12.75" customHeight="1">
      <c r="A332" s="208"/>
      <c r="B332" s="208"/>
      <c r="C332" s="208"/>
      <c r="D332" s="208"/>
      <c r="E332" s="208"/>
      <c r="F332" s="208"/>
      <c r="G332" s="143"/>
      <c r="H332" s="667"/>
      <c r="I332" s="208"/>
      <c r="J332" s="208"/>
      <c r="K332" s="208"/>
      <c r="L332" s="208"/>
      <c r="M332" s="208"/>
      <c r="N332" s="387"/>
      <c r="O332" s="208"/>
      <c r="P332" s="208"/>
      <c r="Q332" s="208"/>
      <c r="R332" s="387"/>
      <c r="S332" s="387"/>
      <c r="T332" s="387"/>
      <c r="U332" s="387"/>
      <c r="V332" s="208"/>
      <c r="W332" s="208"/>
      <c r="X332" s="208"/>
      <c r="Y332" s="421"/>
      <c r="Z332" s="421"/>
      <c r="AA332" s="421"/>
      <c r="AB332" s="208"/>
      <c r="AC332" s="208"/>
      <c r="AD332" s="208"/>
      <c r="AE332" s="208"/>
      <c r="AF332" s="208"/>
      <c r="AG332" s="208"/>
      <c r="AH332" s="208"/>
      <c r="AI332" s="208"/>
      <c r="AJ332" s="208"/>
      <c r="AK332" s="208"/>
      <c r="AL332" s="208"/>
      <c r="AM332" s="208"/>
      <c r="AN332" s="208"/>
      <c r="AO332" s="208"/>
      <c r="AP332" s="208"/>
      <c r="AQ332" s="208"/>
      <c r="AR332" s="208"/>
      <c r="AS332" s="208"/>
      <c r="AT332" s="208"/>
      <c r="AU332" s="208"/>
      <c r="AV332" s="208"/>
      <c r="AW332" s="208"/>
      <c r="AX332" s="208"/>
      <c r="AY332" s="208"/>
      <c r="AZ332" s="208"/>
      <c r="BA332" s="208"/>
      <c r="BB332" s="208"/>
      <c r="BC332" s="386"/>
      <c r="BD332" s="208"/>
      <c r="BE332" s="208"/>
      <c r="BF332" s="208"/>
      <c r="BG332" s="208"/>
      <c r="BH332" s="208"/>
    </row>
    <row r="333" spans="1:60" ht="12.75" customHeight="1">
      <c r="A333" s="208"/>
      <c r="B333" s="208"/>
      <c r="C333" s="208"/>
      <c r="D333" s="208"/>
      <c r="E333" s="208"/>
      <c r="F333" s="208"/>
      <c r="G333" s="143"/>
      <c r="H333" s="667"/>
      <c r="I333" s="208"/>
      <c r="J333" s="208"/>
      <c r="K333" s="208"/>
      <c r="L333" s="208"/>
      <c r="M333" s="208"/>
      <c r="N333" s="387"/>
      <c r="O333" s="208"/>
      <c r="P333" s="208"/>
      <c r="Q333" s="208"/>
      <c r="R333" s="387"/>
      <c r="S333" s="387"/>
      <c r="T333" s="387"/>
      <c r="U333" s="387"/>
      <c r="V333" s="208"/>
      <c r="W333" s="208"/>
      <c r="X333" s="208"/>
      <c r="Y333" s="421"/>
      <c r="Z333" s="421"/>
      <c r="AA333" s="421"/>
      <c r="AB333" s="208"/>
      <c r="AC333" s="208"/>
      <c r="AD333" s="208"/>
      <c r="AE333" s="208"/>
      <c r="AF333" s="208"/>
      <c r="AG333" s="208"/>
      <c r="AH333" s="208"/>
      <c r="AI333" s="208"/>
      <c r="AJ333" s="208"/>
      <c r="AK333" s="208"/>
      <c r="AL333" s="208"/>
      <c r="AM333" s="208"/>
      <c r="AN333" s="208"/>
      <c r="AO333" s="208"/>
      <c r="AP333" s="208"/>
      <c r="AQ333" s="208"/>
      <c r="AR333" s="208"/>
      <c r="AS333" s="208"/>
      <c r="AT333" s="208"/>
      <c r="AU333" s="208"/>
      <c r="AV333" s="208"/>
      <c r="AW333" s="208"/>
      <c r="AX333" s="208"/>
      <c r="AY333" s="208"/>
      <c r="AZ333" s="208"/>
      <c r="BA333" s="208"/>
      <c r="BB333" s="208"/>
      <c r="BC333" s="386"/>
      <c r="BD333" s="208"/>
      <c r="BE333" s="208"/>
      <c r="BF333" s="208"/>
      <c r="BG333" s="208"/>
      <c r="BH333" s="208"/>
    </row>
    <row r="334" spans="1:60" ht="12.75" customHeight="1">
      <c r="A334" s="208"/>
      <c r="B334" s="208"/>
      <c r="C334" s="208"/>
      <c r="D334" s="208"/>
      <c r="E334" s="208"/>
      <c r="F334" s="208"/>
      <c r="G334" s="143"/>
      <c r="H334" s="667"/>
      <c r="I334" s="208"/>
      <c r="J334" s="208"/>
      <c r="K334" s="208"/>
      <c r="L334" s="208"/>
      <c r="M334" s="208"/>
      <c r="N334" s="387"/>
      <c r="O334" s="208"/>
      <c r="P334" s="208"/>
      <c r="Q334" s="208"/>
      <c r="R334" s="387"/>
      <c r="S334" s="387"/>
      <c r="T334" s="387"/>
      <c r="U334" s="387"/>
      <c r="V334" s="208"/>
      <c r="W334" s="208"/>
      <c r="X334" s="208"/>
      <c r="Y334" s="421"/>
      <c r="Z334" s="421"/>
      <c r="AA334" s="421"/>
      <c r="AB334" s="208"/>
      <c r="AC334" s="208"/>
      <c r="AD334" s="208"/>
      <c r="AE334" s="208"/>
      <c r="AF334" s="208"/>
      <c r="AG334" s="208"/>
      <c r="AH334" s="208"/>
      <c r="AI334" s="208"/>
      <c r="AJ334" s="208"/>
      <c r="AK334" s="208"/>
      <c r="AL334" s="208"/>
      <c r="AM334" s="208"/>
      <c r="AN334" s="208"/>
      <c r="AO334" s="208"/>
      <c r="AP334" s="208"/>
      <c r="AQ334" s="208"/>
      <c r="AR334" s="208"/>
      <c r="AS334" s="208"/>
      <c r="AT334" s="208"/>
      <c r="AU334" s="208"/>
      <c r="AV334" s="208"/>
      <c r="AW334" s="208"/>
      <c r="AX334" s="208"/>
      <c r="AY334" s="208"/>
      <c r="AZ334" s="208"/>
      <c r="BA334" s="208"/>
      <c r="BB334" s="208"/>
      <c r="BC334" s="386"/>
      <c r="BD334" s="208"/>
      <c r="BE334" s="208"/>
      <c r="BF334" s="208"/>
      <c r="BG334" s="208"/>
      <c r="BH334" s="208"/>
    </row>
    <row r="335" spans="1:60" ht="12.75" customHeight="1">
      <c r="A335" s="208"/>
      <c r="B335" s="208"/>
      <c r="C335" s="208"/>
      <c r="D335" s="208"/>
      <c r="E335" s="208"/>
      <c r="F335" s="208"/>
      <c r="G335" s="143"/>
      <c r="H335" s="667"/>
      <c r="I335" s="208"/>
      <c r="J335" s="208"/>
      <c r="K335" s="208"/>
      <c r="L335" s="208"/>
      <c r="M335" s="208"/>
      <c r="N335" s="387"/>
      <c r="O335" s="208"/>
      <c r="P335" s="208"/>
      <c r="Q335" s="208"/>
      <c r="R335" s="387"/>
      <c r="S335" s="387"/>
      <c r="T335" s="387"/>
      <c r="U335" s="387"/>
      <c r="V335" s="208"/>
      <c r="W335" s="208"/>
      <c r="X335" s="208"/>
      <c r="Y335" s="421"/>
      <c r="Z335" s="421"/>
      <c r="AA335" s="421"/>
      <c r="AB335" s="208"/>
      <c r="AC335" s="208"/>
      <c r="AD335" s="208"/>
      <c r="AE335" s="208"/>
      <c r="AF335" s="208"/>
      <c r="AG335" s="208"/>
      <c r="AH335" s="208"/>
      <c r="AI335" s="208"/>
      <c r="AJ335" s="208"/>
      <c r="AK335" s="208"/>
      <c r="AL335" s="208"/>
      <c r="AM335" s="208"/>
      <c r="AN335" s="208"/>
      <c r="AO335" s="208"/>
      <c r="AP335" s="208"/>
      <c r="AQ335" s="208"/>
      <c r="AR335" s="208"/>
      <c r="AS335" s="208"/>
      <c r="AT335" s="208"/>
      <c r="AU335" s="208"/>
      <c r="AV335" s="208"/>
      <c r="AW335" s="208"/>
      <c r="AX335" s="208"/>
      <c r="AY335" s="208"/>
      <c r="AZ335" s="208"/>
      <c r="BA335" s="208"/>
      <c r="BB335" s="208"/>
      <c r="BC335" s="386"/>
      <c r="BD335" s="208"/>
      <c r="BE335" s="208"/>
      <c r="BF335" s="208"/>
      <c r="BG335" s="208"/>
      <c r="BH335" s="208"/>
    </row>
    <row r="336" spans="1:60" ht="12.75" customHeight="1">
      <c r="A336" s="208"/>
      <c r="B336" s="208"/>
      <c r="C336" s="208"/>
      <c r="D336" s="208"/>
      <c r="E336" s="208"/>
      <c r="F336" s="208"/>
      <c r="G336" s="143"/>
      <c r="H336" s="667"/>
      <c r="I336" s="208"/>
      <c r="J336" s="208"/>
      <c r="K336" s="208"/>
      <c r="L336" s="208"/>
      <c r="M336" s="208"/>
      <c r="N336" s="387"/>
      <c r="O336" s="208"/>
      <c r="P336" s="208"/>
      <c r="Q336" s="208"/>
      <c r="R336" s="387"/>
      <c r="S336" s="387"/>
      <c r="T336" s="387"/>
      <c r="U336" s="387"/>
      <c r="V336" s="208"/>
      <c r="W336" s="208"/>
      <c r="X336" s="208"/>
      <c r="Y336" s="421"/>
      <c r="Z336" s="421"/>
      <c r="AA336" s="421"/>
      <c r="AB336" s="208"/>
      <c r="AC336" s="208"/>
      <c r="AD336" s="208"/>
      <c r="AE336" s="208"/>
      <c r="AF336" s="208"/>
      <c r="AG336" s="208"/>
      <c r="AH336" s="208"/>
      <c r="AI336" s="208"/>
      <c r="AJ336" s="208"/>
      <c r="AK336" s="208"/>
      <c r="AL336" s="208"/>
      <c r="AM336" s="208"/>
      <c r="AN336" s="208"/>
      <c r="AO336" s="208"/>
      <c r="AP336" s="208"/>
      <c r="AQ336" s="208"/>
      <c r="AR336" s="208"/>
      <c r="AS336" s="208"/>
      <c r="AT336" s="208"/>
      <c r="AU336" s="208"/>
      <c r="AV336" s="208"/>
      <c r="AW336" s="208"/>
      <c r="AX336" s="208"/>
      <c r="AY336" s="208"/>
      <c r="AZ336" s="208"/>
      <c r="BA336" s="208"/>
      <c r="BB336" s="208"/>
      <c r="BC336" s="386"/>
      <c r="BD336" s="208"/>
      <c r="BE336" s="208"/>
      <c r="BF336" s="208"/>
      <c r="BG336" s="208"/>
      <c r="BH336" s="208"/>
    </row>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sheetData>
  <autoFilter ref="A12:BK136" xr:uid="{00000000-0009-0000-0000-00000200000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5" showButton="0"/>
    <filterColumn colId="56" showButton="0"/>
    <filterColumn colId="57" showButton="0"/>
  </autoFilter>
  <mergeCells count="126">
    <mergeCell ref="F14:F16"/>
    <mergeCell ref="G16:X16"/>
    <mergeCell ref="E40:E52"/>
    <mergeCell ref="D40:D52"/>
    <mergeCell ref="A8:C8"/>
    <mergeCell ref="D8:AB8"/>
    <mergeCell ref="A14:A132"/>
    <mergeCell ref="D132:W132"/>
    <mergeCell ref="D39:W39"/>
    <mergeCell ref="A9:C9"/>
    <mergeCell ref="D9:AB9"/>
    <mergeCell ref="A10:AA10"/>
    <mergeCell ref="A11:A12"/>
    <mergeCell ref="B11:B12"/>
    <mergeCell ref="D106:W106"/>
    <mergeCell ref="B14:B64"/>
    <mergeCell ref="C14:C64"/>
    <mergeCell ref="B65:B132"/>
    <mergeCell ref="D54:D63"/>
    <mergeCell ref="E54:E63"/>
    <mergeCell ref="E65:E74"/>
    <mergeCell ref="G63:X63"/>
    <mergeCell ref="G74:X74"/>
    <mergeCell ref="F17:F19"/>
    <mergeCell ref="E1:W4"/>
    <mergeCell ref="A5:C5"/>
    <mergeCell ref="D5:AB5"/>
    <mergeCell ref="Y1:AB1"/>
    <mergeCell ref="Y2:AB2"/>
    <mergeCell ref="Y3:AB3"/>
    <mergeCell ref="Y4:AB4"/>
    <mergeCell ref="A7:C7"/>
    <mergeCell ref="A6:C6"/>
    <mergeCell ref="BD12:BG12"/>
    <mergeCell ref="AT12:BC12"/>
    <mergeCell ref="C11:C12"/>
    <mergeCell ref="D11:D12"/>
    <mergeCell ref="E11:E12"/>
    <mergeCell ref="I11:I12"/>
    <mergeCell ref="J11:J12"/>
    <mergeCell ref="K11:K12"/>
    <mergeCell ref="L11:L12"/>
    <mergeCell ref="M11:M12"/>
    <mergeCell ref="G11:G12"/>
    <mergeCell ref="H11:H12"/>
    <mergeCell ref="F11:F12"/>
    <mergeCell ref="AC4:AS9"/>
    <mergeCell ref="AC11:AN11"/>
    <mergeCell ref="AO11:AS11"/>
    <mergeCell ref="N11:N12"/>
    <mergeCell ref="D76:D89"/>
    <mergeCell ref="E76:E89"/>
    <mergeCell ref="D107:D131"/>
    <mergeCell ref="E107:E131"/>
    <mergeCell ref="D14:D38"/>
    <mergeCell ref="D65:D74"/>
    <mergeCell ref="D7:AB7"/>
    <mergeCell ref="D6:AB6"/>
    <mergeCell ref="D91:D105"/>
    <mergeCell ref="E91:E105"/>
    <mergeCell ref="E14:E38"/>
    <mergeCell ref="D53:W53"/>
    <mergeCell ref="O11:O12"/>
    <mergeCell ref="P11:Q11"/>
    <mergeCell ref="R11:V11"/>
    <mergeCell ref="Y11:AB11"/>
    <mergeCell ref="H105:W105"/>
    <mergeCell ref="D75:W75"/>
    <mergeCell ref="D64:W64"/>
    <mergeCell ref="A1:D4"/>
    <mergeCell ref="Z138:AA138"/>
    <mergeCell ref="A133:W133"/>
    <mergeCell ref="A134:W134"/>
    <mergeCell ref="M135:P135"/>
    <mergeCell ref="W135:AA135"/>
    <mergeCell ref="L136:Q136"/>
    <mergeCell ref="S136:V136"/>
    <mergeCell ref="W136:AA136"/>
    <mergeCell ref="B135:F135"/>
    <mergeCell ref="B136:D136"/>
    <mergeCell ref="S135:U135"/>
    <mergeCell ref="H135:L135"/>
    <mergeCell ref="F20:F22"/>
    <mergeCell ref="F23:F24"/>
    <mergeCell ref="C65:C132"/>
    <mergeCell ref="D90:W90"/>
    <mergeCell ref="G19:X19"/>
    <mergeCell ref="G22:X22"/>
    <mergeCell ref="G24:X24"/>
    <mergeCell ref="G27:X27"/>
    <mergeCell ref="G30:X30"/>
    <mergeCell ref="G38:X38"/>
    <mergeCell ref="G33:X33"/>
    <mergeCell ref="G47:X47"/>
    <mergeCell ref="F48:F52"/>
    <mergeCell ref="F43:F47"/>
    <mergeCell ref="F34:F38"/>
    <mergeCell ref="F31:F33"/>
    <mergeCell ref="G89:W89"/>
    <mergeCell ref="G84:W84"/>
    <mergeCell ref="F76:F84"/>
    <mergeCell ref="F85:F89"/>
    <mergeCell ref="G100:W100"/>
    <mergeCell ref="F91:F100"/>
    <mergeCell ref="F101:F105"/>
    <mergeCell ref="F25:F27"/>
    <mergeCell ref="F28:F30"/>
    <mergeCell ref="G58:X58"/>
    <mergeCell ref="F54:F58"/>
    <mergeCell ref="F59:F63"/>
    <mergeCell ref="G69:X69"/>
    <mergeCell ref="F65:F69"/>
    <mergeCell ref="F70:F74"/>
    <mergeCell ref="F40:F42"/>
    <mergeCell ref="G42:X42"/>
    <mergeCell ref="G52:X52"/>
    <mergeCell ref="H131:W131"/>
    <mergeCell ref="H127:W127"/>
    <mergeCell ref="G117:V117"/>
    <mergeCell ref="G110:V110"/>
    <mergeCell ref="F107:F110"/>
    <mergeCell ref="F122:F127"/>
    <mergeCell ref="F128:F131"/>
    <mergeCell ref="F111:F117"/>
    <mergeCell ref="F118:F121"/>
    <mergeCell ref="H121:W121"/>
  </mergeCells>
  <dataValidations count="3">
    <dataValidation type="list" allowBlank="1" showErrorMessage="1" sqref="V14 V17 V43 V40 V54 V65:V66 V76:V79 V97" xr:uid="{00000000-0002-0000-0200-000000000000}">
      <formula1>modalidad</formula1>
    </dataValidation>
    <dataValidation type="list" allowBlank="1" showInputMessage="1" showErrorMessage="1" sqref="V111:V115 V122:V126 V107:V109" xr:uid="{00000000-0002-0000-0200-000001000000}">
      <formula1>listas</formula1>
    </dataValidation>
    <dataValidation type="list" allowBlank="1" showErrorMessage="1" sqref="V101:V104 V128:V130 V116 V15 V23 V25:V26 V28:V29 V31:V32 V34:V37 V44:V46 V48:V51 V41 V59:V62 V70:V73 V98 V85:V88 V67:V68 V91:V96 V80:V83 V55:V57 V20:V21 V18 V118:V120" xr:uid="{00000000-0002-0000-0200-000002000000}">
      <formula1>listas</formula1>
    </dataValidation>
  </dataValidations>
  <hyperlinks>
    <hyperlink ref="K130" r:id="rId1" xr:uid="{00000000-0004-0000-0200-000000000000}"/>
    <hyperlink ref="K129" r:id="rId2" xr:uid="{00000000-0004-0000-0200-000001000000}"/>
    <hyperlink ref="K128" r:id="rId3" xr:uid="{00000000-0004-0000-0200-000002000000}"/>
    <hyperlink ref="K126" r:id="rId4" xr:uid="{00000000-0004-0000-0200-000003000000}"/>
    <hyperlink ref="K122" r:id="rId5" xr:uid="{00000000-0004-0000-0200-000004000000}"/>
    <hyperlink ref="K123" r:id="rId6" xr:uid="{00000000-0004-0000-0200-000005000000}"/>
    <hyperlink ref="K124" r:id="rId7" xr:uid="{00000000-0004-0000-0200-000006000000}"/>
    <hyperlink ref="K125" r:id="rId8" xr:uid="{00000000-0004-0000-0200-000007000000}"/>
    <hyperlink ref="K115" r:id="rId9" xr:uid="{00000000-0004-0000-0200-000008000000}"/>
    <hyperlink ref="K114" r:id="rId10" xr:uid="{00000000-0004-0000-0200-000009000000}"/>
    <hyperlink ref="K116" r:id="rId11" xr:uid="{00000000-0004-0000-0200-00000A000000}"/>
    <hyperlink ref="K113" r:id="rId12" xr:uid="{00000000-0004-0000-0200-00000B000000}"/>
    <hyperlink ref="K112" r:id="rId13" xr:uid="{00000000-0004-0000-0200-00000C000000}"/>
    <hyperlink ref="K111" r:id="rId14" xr:uid="{00000000-0004-0000-0200-00000D000000}"/>
    <hyperlink ref="K109" r:id="rId15" xr:uid="{00000000-0004-0000-0200-00000E000000}"/>
    <hyperlink ref="K108" r:id="rId16" xr:uid="{00000000-0004-0000-0200-00000F000000}"/>
    <hyperlink ref="K107" r:id="rId17" xr:uid="{00000000-0004-0000-0200-000010000000}"/>
  </hyperlinks>
  <printOptions horizontalCentered="1" verticalCentered="1"/>
  <pageMargins left="3.937007874015748E-2" right="3.937007874015748E-2" top="0.15748031496062992" bottom="0" header="0" footer="0"/>
  <pageSetup paperSize="5" scale="44" orientation="landscape" r:id="rId18"/>
  <headerFooter>
    <oddFooter>&amp;LElaboró: Oficina Asesora de Planeación&amp;CPlan de Adquisiciones 2020-2 Versión 3
31/07/2020</oddFooter>
  </headerFooter>
  <rowBreaks count="2" manualBreakCount="2">
    <brk id="64" max="16383" man="1"/>
    <brk id="90" max="16383" man="1"/>
  </rowBreaks>
  <drawing r:id="rId19"/>
  <legacyDrawing r:id="rId2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65"/>
  <sheetViews>
    <sheetView tabSelected="1" view="pageBreakPreview" topLeftCell="A44" zoomScaleNormal="100" zoomScaleSheetLayoutView="100" workbookViewId="0">
      <selection activeCell="Z38" sqref="Z38"/>
    </sheetView>
  </sheetViews>
  <sheetFormatPr baseColWidth="10" defaultColWidth="11.44140625" defaultRowHeight="10.199999999999999"/>
  <cols>
    <col min="1" max="1" width="8" style="714" customWidth="1"/>
    <col min="2" max="2" width="10.88671875" style="714" customWidth="1"/>
    <col min="3" max="3" width="31.6640625" style="714" customWidth="1"/>
    <col min="4" max="4" width="27" style="714" customWidth="1"/>
    <col min="5" max="5" width="20.44140625" style="714" customWidth="1"/>
    <col min="6" max="6" width="18.88671875" style="714" customWidth="1"/>
    <col min="7" max="11" width="18.88671875" style="714" hidden="1" customWidth="1"/>
    <col min="12" max="12" width="16.5546875" style="714" hidden="1" customWidth="1"/>
    <col min="13" max="13" width="10.6640625" style="714" hidden="1" customWidth="1"/>
    <col min="14" max="14" width="16" style="714" hidden="1" customWidth="1"/>
    <col min="15" max="15" width="13.109375" style="714" hidden="1" customWidth="1"/>
    <col min="16" max="16" width="15.33203125" style="714" hidden="1" customWidth="1"/>
    <col min="17" max="17" width="10.33203125" style="714" hidden="1" customWidth="1"/>
    <col min="18" max="18" width="14.44140625" style="714" hidden="1" customWidth="1"/>
    <col min="19" max="19" width="18.44140625" style="714" customWidth="1"/>
    <col min="20" max="20" width="17" style="714" customWidth="1"/>
    <col min="21" max="21" width="13.88671875" style="714" customWidth="1"/>
    <col min="22" max="22" width="17.6640625" style="714" customWidth="1"/>
    <col min="23" max="23" width="11.44140625" style="714"/>
    <col min="24" max="24" width="17.33203125" style="714" customWidth="1"/>
    <col min="25" max="16384" width="11.44140625" style="714"/>
  </cols>
  <sheetData>
    <row r="1" spans="1:22" s="710" customFormat="1" ht="12.75" customHeight="1">
      <c r="A1" s="708"/>
      <c r="B1" s="709"/>
      <c r="C1" s="709"/>
      <c r="D1" s="1009" t="s">
        <v>642</v>
      </c>
      <c r="E1" s="1010"/>
      <c r="F1" s="1010"/>
      <c r="G1" s="1010"/>
      <c r="H1" s="1010"/>
      <c r="I1" s="1010"/>
      <c r="J1" s="1010"/>
      <c r="K1" s="1010"/>
      <c r="L1" s="1010"/>
      <c r="M1" s="1010"/>
      <c r="N1" s="1010"/>
      <c r="O1" s="1010"/>
      <c r="P1" s="1010"/>
      <c r="Q1" s="1010"/>
      <c r="R1" s="1010"/>
      <c r="S1" s="1010"/>
      <c r="T1" s="1011"/>
      <c r="U1" s="1006" t="s">
        <v>620</v>
      </c>
      <c r="V1" s="1007"/>
    </row>
    <row r="2" spans="1:22" s="710" customFormat="1" ht="12.75" customHeight="1">
      <c r="A2" s="711"/>
      <c r="D2" s="1009"/>
      <c r="E2" s="1010"/>
      <c r="F2" s="1010"/>
      <c r="G2" s="1010"/>
      <c r="H2" s="1010"/>
      <c r="I2" s="1010"/>
      <c r="J2" s="1010"/>
      <c r="K2" s="1010"/>
      <c r="L2" s="1010"/>
      <c r="M2" s="1010"/>
      <c r="N2" s="1010"/>
      <c r="O2" s="1010"/>
      <c r="P2" s="1010"/>
      <c r="Q2" s="1010"/>
      <c r="R2" s="1010"/>
      <c r="S2" s="1010"/>
      <c r="T2" s="1011"/>
      <c r="U2" s="1006" t="s">
        <v>2</v>
      </c>
      <c r="V2" s="1007"/>
    </row>
    <row r="3" spans="1:22" s="710" customFormat="1" ht="12" customHeight="1">
      <c r="A3" s="711"/>
      <c r="D3" s="1009"/>
      <c r="E3" s="1010"/>
      <c r="F3" s="1010"/>
      <c r="G3" s="1010"/>
      <c r="H3" s="1010"/>
      <c r="I3" s="1010"/>
      <c r="J3" s="1010"/>
      <c r="K3" s="1010"/>
      <c r="L3" s="1010"/>
      <c r="M3" s="1010"/>
      <c r="N3" s="1010"/>
      <c r="O3" s="1010"/>
      <c r="P3" s="1010"/>
      <c r="Q3" s="1010"/>
      <c r="R3" s="1010"/>
      <c r="S3" s="1010"/>
      <c r="T3" s="1011"/>
      <c r="U3" s="1006" t="s">
        <v>681</v>
      </c>
      <c r="V3" s="1007"/>
    </row>
    <row r="4" spans="1:22" s="710" customFormat="1" ht="22.5" customHeight="1">
      <c r="A4" s="712"/>
      <c r="B4" s="713"/>
      <c r="C4" s="772"/>
      <c r="D4" s="1009"/>
      <c r="E4" s="1010"/>
      <c r="F4" s="1010"/>
      <c r="G4" s="1010"/>
      <c r="H4" s="1010"/>
      <c r="I4" s="1010"/>
      <c r="J4" s="1010"/>
      <c r="K4" s="1010"/>
      <c r="L4" s="1010"/>
      <c r="M4" s="1010"/>
      <c r="N4" s="1010"/>
      <c r="O4" s="1010"/>
      <c r="P4" s="1010"/>
      <c r="Q4" s="1010"/>
      <c r="R4" s="1010"/>
      <c r="S4" s="1010"/>
      <c r="T4" s="1011"/>
      <c r="U4" s="1008" t="s">
        <v>621</v>
      </c>
      <c r="V4" s="1008"/>
    </row>
    <row r="5" spans="1:22" ht="12.75" customHeight="1">
      <c r="A5" s="989" t="s">
        <v>622</v>
      </c>
      <c r="B5" s="989"/>
      <c r="C5" s="1000" t="s">
        <v>623</v>
      </c>
      <c r="D5" s="1001"/>
      <c r="E5" s="1001"/>
      <c r="F5" s="1001"/>
      <c r="G5" s="1001"/>
      <c r="H5" s="1001"/>
      <c r="I5" s="1001"/>
      <c r="J5" s="1001"/>
      <c r="K5" s="1001"/>
      <c r="L5" s="1001"/>
      <c r="M5" s="1001"/>
      <c r="N5" s="1001"/>
      <c r="O5" s="1001"/>
      <c r="P5" s="1001"/>
      <c r="Q5" s="1001"/>
      <c r="R5" s="1001"/>
      <c r="S5" s="1001"/>
      <c r="T5" s="1001"/>
      <c r="U5" s="1001"/>
      <c r="V5" s="1002"/>
    </row>
    <row r="6" spans="1:22" ht="11.25" customHeight="1">
      <c r="A6" s="989" t="s">
        <v>624</v>
      </c>
      <c r="B6" s="989"/>
      <c r="C6" s="1000" t="s">
        <v>625</v>
      </c>
      <c r="D6" s="1001"/>
      <c r="E6" s="1001"/>
      <c r="F6" s="1001"/>
      <c r="G6" s="1001"/>
      <c r="H6" s="1001"/>
      <c r="I6" s="1001"/>
      <c r="J6" s="1001"/>
      <c r="K6" s="1001"/>
      <c r="L6" s="1001"/>
      <c r="M6" s="1001"/>
      <c r="N6" s="1001"/>
      <c r="O6" s="1001"/>
      <c r="P6" s="1001"/>
      <c r="Q6" s="1001"/>
      <c r="R6" s="1001"/>
      <c r="S6" s="1001"/>
      <c r="T6" s="1001"/>
      <c r="U6" s="1001"/>
      <c r="V6" s="1002"/>
    </row>
    <row r="7" spans="1:22" ht="12.75" customHeight="1">
      <c r="A7" s="991" t="s">
        <v>521</v>
      </c>
      <c r="B7" s="991"/>
      <c r="C7" s="1000" t="s">
        <v>522</v>
      </c>
      <c r="D7" s="1001"/>
      <c r="E7" s="1001"/>
      <c r="F7" s="1001"/>
      <c r="G7" s="1001"/>
      <c r="H7" s="1001"/>
      <c r="I7" s="1001"/>
      <c r="J7" s="1001"/>
      <c r="K7" s="1001"/>
      <c r="L7" s="1001"/>
      <c r="M7" s="1001"/>
      <c r="N7" s="1001"/>
      <c r="O7" s="1001"/>
      <c r="P7" s="1001"/>
      <c r="Q7" s="1001"/>
      <c r="R7" s="1001"/>
      <c r="S7" s="1001"/>
      <c r="T7" s="1001"/>
      <c r="U7" s="1001"/>
      <c r="V7" s="1002"/>
    </row>
    <row r="8" spans="1:22" ht="20.399999999999999" customHeight="1">
      <c r="A8" s="991" t="s">
        <v>626</v>
      </c>
      <c r="B8" s="991"/>
      <c r="C8" s="1000" t="s">
        <v>524</v>
      </c>
      <c r="D8" s="1001"/>
      <c r="E8" s="1001"/>
      <c r="F8" s="1001"/>
      <c r="G8" s="1001"/>
      <c r="H8" s="1001"/>
      <c r="I8" s="1001"/>
      <c r="J8" s="1001"/>
      <c r="K8" s="1001"/>
      <c r="L8" s="1001"/>
      <c r="M8" s="1001"/>
      <c r="N8" s="1001"/>
      <c r="O8" s="1001"/>
      <c r="P8" s="1001"/>
      <c r="Q8" s="1001"/>
      <c r="R8" s="1001"/>
      <c r="S8" s="1001"/>
      <c r="T8" s="1001"/>
      <c r="U8" s="1001"/>
      <c r="V8" s="1002"/>
    </row>
    <row r="9" spans="1:22" ht="12" customHeight="1">
      <c r="A9" s="992" t="s">
        <v>627</v>
      </c>
      <c r="B9" s="993"/>
      <c r="C9" s="1000" t="s">
        <v>526</v>
      </c>
      <c r="D9" s="1001"/>
      <c r="E9" s="1001"/>
      <c r="F9" s="1001"/>
      <c r="G9" s="1001"/>
      <c r="H9" s="1001"/>
      <c r="I9" s="1001"/>
      <c r="J9" s="1001"/>
      <c r="K9" s="1001"/>
      <c r="L9" s="1001"/>
      <c r="M9" s="1001"/>
      <c r="N9" s="1001"/>
      <c r="O9" s="1001"/>
      <c r="P9" s="1001"/>
      <c r="Q9" s="1001"/>
      <c r="R9" s="1001"/>
      <c r="S9" s="1001"/>
      <c r="T9" s="1001"/>
      <c r="U9" s="1001"/>
      <c r="V9" s="1002"/>
    </row>
    <row r="10" spans="1:22" ht="13.2" hidden="1">
      <c r="A10" s="715"/>
      <c r="B10" s="716"/>
      <c r="C10" s="717"/>
      <c r="D10" s="717"/>
      <c r="E10" s="718"/>
      <c r="F10" s="718"/>
      <c r="H10" s="714">
        <v>0</v>
      </c>
    </row>
    <row r="11" spans="1:22" ht="23.25" customHeight="1">
      <c r="A11" s="969" t="s">
        <v>627</v>
      </c>
      <c r="B11" s="969" t="s">
        <v>628</v>
      </c>
      <c r="C11" s="969" t="s">
        <v>629</v>
      </c>
      <c r="D11" s="969" t="s">
        <v>630</v>
      </c>
      <c r="E11" s="969" t="s">
        <v>631</v>
      </c>
      <c r="F11" s="969" t="s">
        <v>632</v>
      </c>
      <c r="G11" s="994" t="s">
        <v>633</v>
      </c>
      <c r="H11" s="995"/>
      <c r="I11" s="996"/>
      <c r="J11" s="997" t="s">
        <v>634</v>
      </c>
      <c r="K11" s="999" t="s">
        <v>678</v>
      </c>
      <c r="L11" s="999"/>
      <c r="M11" s="999"/>
      <c r="N11" s="999" t="s">
        <v>634</v>
      </c>
      <c r="O11" s="990" t="s">
        <v>679</v>
      </c>
      <c r="P11" s="990"/>
      <c r="Q11" s="990"/>
      <c r="R11" s="990" t="s">
        <v>634</v>
      </c>
      <c r="S11" s="1003" t="s">
        <v>633</v>
      </c>
      <c r="T11" s="1004"/>
      <c r="U11" s="1005"/>
      <c r="V11" s="1012" t="s">
        <v>634</v>
      </c>
    </row>
    <row r="12" spans="1:22" ht="33" customHeight="1">
      <c r="A12" s="970"/>
      <c r="B12" s="970"/>
      <c r="C12" s="970"/>
      <c r="D12" s="970"/>
      <c r="E12" s="970"/>
      <c r="F12" s="970"/>
      <c r="G12" s="701" t="s">
        <v>45</v>
      </c>
      <c r="H12" s="701" t="s">
        <v>635</v>
      </c>
      <c r="I12" s="719" t="s">
        <v>636</v>
      </c>
      <c r="J12" s="998"/>
      <c r="K12" s="768" t="s">
        <v>45</v>
      </c>
      <c r="L12" s="768" t="s">
        <v>635</v>
      </c>
      <c r="M12" s="768" t="s">
        <v>636</v>
      </c>
      <c r="N12" s="999"/>
      <c r="O12" s="767" t="s">
        <v>45</v>
      </c>
      <c r="P12" s="767" t="s">
        <v>635</v>
      </c>
      <c r="Q12" s="767" t="s">
        <v>636</v>
      </c>
      <c r="R12" s="990"/>
      <c r="S12" s="778" t="s">
        <v>45</v>
      </c>
      <c r="T12" s="778" t="s">
        <v>635</v>
      </c>
      <c r="U12" s="779" t="s">
        <v>636</v>
      </c>
      <c r="V12" s="1013"/>
    </row>
    <row r="13" spans="1:22" ht="56.25" customHeight="1">
      <c r="A13" s="985" t="s">
        <v>526</v>
      </c>
      <c r="B13" s="988" t="s">
        <v>570</v>
      </c>
      <c r="C13" s="720" t="s">
        <v>535</v>
      </c>
      <c r="D13" s="720" t="s">
        <v>644</v>
      </c>
      <c r="E13" s="721" t="s">
        <v>653</v>
      </c>
      <c r="F13" s="633" t="s">
        <v>673</v>
      </c>
      <c r="G13" s="722">
        <v>101933333</v>
      </c>
      <c r="H13" s="702">
        <v>0</v>
      </c>
      <c r="I13" s="702">
        <v>0</v>
      </c>
      <c r="J13" s="703">
        <f>SUM(G13:I13)</f>
        <v>101933333</v>
      </c>
      <c r="K13" s="795"/>
      <c r="L13" s="760">
        <v>0</v>
      </c>
      <c r="M13" s="760">
        <v>0</v>
      </c>
      <c r="N13" s="761">
        <f>+K13+L13+M13</f>
        <v>0</v>
      </c>
      <c r="O13" s="759">
        <v>0</v>
      </c>
      <c r="P13" s="760">
        <v>0</v>
      </c>
      <c r="Q13" s="760">
        <v>0</v>
      </c>
      <c r="R13" s="761">
        <f>+O13+P13+Q13</f>
        <v>0</v>
      </c>
      <c r="S13" s="762">
        <f>SUM(G13-K13+O13)</f>
        <v>101933333</v>
      </c>
      <c r="T13" s="760">
        <f>SUM(H13-L13+P13)</f>
        <v>0</v>
      </c>
      <c r="U13" s="760">
        <f>SUM(I13-M13+Q13)</f>
        <v>0</v>
      </c>
      <c r="V13" s="761">
        <f>+S13+T13+U13</f>
        <v>101933333</v>
      </c>
    </row>
    <row r="14" spans="1:22">
      <c r="A14" s="986"/>
      <c r="B14" s="983"/>
      <c r="C14" s="963" t="s">
        <v>654</v>
      </c>
      <c r="D14" s="964"/>
      <c r="E14" s="964"/>
      <c r="F14" s="965"/>
      <c r="G14" s="749">
        <f>G13</f>
        <v>101933333</v>
      </c>
      <c r="H14" s="749">
        <f t="shared" ref="H14:I14" si="0">H13</f>
        <v>0</v>
      </c>
      <c r="I14" s="749">
        <f t="shared" si="0"/>
        <v>0</v>
      </c>
      <c r="J14" s="749">
        <f t="shared" ref="J14:J32" si="1">SUM(G14:I14)</f>
        <v>101933333</v>
      </c>
      <c r="K14" s="749">
        <f>SUM(K13)</f>
        <v>0</v>
      </c>
      <c r="L14" s="749">
        <f>SUM(L13)</f>
        <v>0</v>
      </c>
      <c r="M14" s="749">
        <f>SUM(M13)</f>
        <v>0</v>
      </c>
      <c r="N14" s="749">
        <f>SUM(K14:M14)</f>
        <v>0</v>
      </c>
      <c r="O14" s="749">
        <f>SUM(O13)</f>
        <v>0</v>
      </c>
      <c r="P14" s="749">
        <f>SUM(P13)</f>
        <v>0</v>
      </c>
      <c r="Q14" s="749">
        <f>SUM(Q13)</f>
        <v>0</v>
      </c>
      <c r="R14" s="749">
        <f>SUM(O14:Q14)</f>
        <v>0</v>
      </c>
      <c r="S14" s="749">
        <f>SUM(S13)</f>
        <v>101933333</v>
      </c>
      <c r="T14" s="749">
        <f>SUM(T13)</f>
        <v>0</v>
      </c>
      <c r="U14" s="749">
        <f>SUM(U13)</f>
        <v>0</v>
      </c>
      <c r="V14" s="749">
        <f>SUM(S14:U14)</f>
        <v>101933333</v>
      </c>
    </row>
    <row r="15" spans="1:22" ht="56.25" customHeight="1">
      <c r="A15" s="986"/>
      <c r="B15" s="983"/>
      <c r="C15" s="720" t="s">
        <v>535</v>
      </c>
      <c r="D15" s="720" t="s">
        <v>644</v>
      </c>
      <c r="E15" s="721" t="s">
        <v>647</v>
      </c>
      <c r="F15" s="633" t="s">
        <v>673</v>
      </c>
      <c r="G15" s="722">
        <v>353416333</v>
      </c>
      <c r="H15" s="702">
        <v>0</v>
      </c>
      <c r="I15" s="702">
        <v>0</v>
      </c>
      <c r="J15" s="703">
        <f t="shared" si="1"/>
        <v>353416333</v>
      </c>
      <c r="K15" s="759"/>
      <c r="L15" s="760">
        <v>0</v>
      </c>
      <c r="M15" s="760">
        <v>0</v>
      </c>
      <c r="N15" s="761">
        <f>+K15+L15+M15</f>
        <v>0</v>
      </c>
      <c r="O15" s="759">
        <v>0</v>
      </c>
      <c r="P15" s="760">
        <v>0</v>
      </c>
      <c r="Q15" s="760">
        <v>0</v>
      </c>
      <c r="R15" s="761">
        <f>+O15+P15+Q15</f>
        <v>0</v>
      </c>
      <c r="S15" s="762">
        <f>SUM(G15-K15+O15)</f>
        <v>353416333</v>
      </c>
      <c r="T15" s="760">
        <f>SUM(H15-L15+P15)</f>
        <v>0</v>
      </c>
      <c r="U15" s="760">
        <f>SUM(I15-M15+Q15)</f>
        <v>0</v>
      </c>
      <c r="V15" s="763">
        <f t="shared" ref="V15:V17" si="2">+S15+T15+U15</f>
        <v>353416333</v>
      </c>
    </row>
    <row r="16" spans="1:22">
      <c r="A16" s="986"/>
      <c r="B16" s="983"/>
      <c r="C16" s="963" t="s">
        <v>655</v>
      </c>
      <c r="D16" s="964"/>
      <c r="E16" s="964"/>
      <c r="F16" s="965"/>
      <c r="G16" s="749">
        <f>G15</f>
        <v>353416333</v>
      </c>
      <c r="H16" s="749">
        <f>H15</f>
        <v>0</v>
      </c>
      <c r="I16" s="749">
        <f>I15</f>
        <v>0</v>
      </c>
      <c r="J16" s="749">
        <f t="shared" si="1"/>
        <v>353416333</v>
      </c>
      <c r="K16" s="749">
        <f>SUM(K15)</f>
        <v>0</v>
      </c>
      <c r="L16" s="749">
        <f>SUM(L15)</f>
        <v>0</v>
      </c>
      <c r="M16" s="749">
        <f>SUM(M15)</f>
        <v>0</v>
      </c>
      <c r="N16" s="749">
        <f>SUM(K16:M16)</f>
        <v>0</v>
      </c>
      <c r="O16" s="749">
        <f>SUM(O15)</f>
        <v>0</v>
      </c>
      <c r="P16" s="749">
        <f>SUM(P15)</f>
        <v>0</v>
      </c>
      <c r="Q16" s="749">
        <f>SUM(Q15)</f>
        <v>0</v>
      </c>
      <c r="R16" s="749">
        <f>SUM(O16:Q16)</f>
        <v>0</v>
      </c>
      <c r="S16" s="749">
        <f>SUM(S15)</f>
        <v>353416333</v>
      </c>
      <c r="T16" s="749">
        <f>SUM(T15)</f>
        <v>0</v>
      </c>
      <c r="U16" s="749">
        <f>SUM(U15)</f>
        <v>0</v>
      </c>
      <c r="V16" s="749">
        <f>SUM(S16:U16)</f>
        <v>353416333</v>
      </c>
    </row>
    <row r="17" spans="1:22" ht="56.25" customHeight="1">
      <c r="A17" s="986"/>
      <c r="B17" s="983"/>
      <c r="C17" s="723" t="s">
        <v>535</v>
      </c>
      <c r="D17" s="720" t="s">
        <v>644</v>
      </c>
      <c r="E17" s="724" t="s">
        <v>648</v>
      </c>
      <c r="F17" s="633" t="s">
        <v>673</v>
      </c>
      <c r="G17" s="725">
        <v>48000000</v>
      </c>
      <c r="H17" s="726">
        <v>0</v>
      </c>
      <c r="I17" s="726">
        <v>0</v>
      </c>
      <c r="J17" s="727">
        <f t="shared" si="1"/>
        <v>48000000</v>
      </c>
      <c r="K17" s="759"/>
      <c r="L17" s="760"/>
      <c r="M17" s="760">
        <v>0</v>
      </c>
      <c r="N17" s="761">
        <f>+K17+L17+M17</f>
        <v>0</v>
      </c>
      <c r="O17" s="759"/>
      <c r="P17" s="760">
        <v>0</v>
      </c>
      <c r="Q17" s="760">
        <v>0</v>
      </c>
      <c r="R17" s="761">
        <f>+O17+P17+Q17</f>
        <v>0</v>
      </c>
      <c r="S17" s="762">
        <f>SUM(G17-K17+O17)</f>
        <v>48000000</v>
      </c>
      <c r="T17" s="760">
        <f>SUM(H17-L17+P17)</f>
        <v>0</v>
      </c>
      <c r="U17" s="760">
        <f>SUM(I17-M17+Q17)</f>
        <v>0</v>
      </c>
      <c r="V17" s="763">
        <f t="shared" si="2"/>
        <v>48000000</v>
      </c>
    </row>
    <row r="18" spans="1:22">
      <c r="A18" s="986"/>
      <c r="B18" s="983"/>
      <c r="C18" s="971" t="s">
        <v>656</v>
      </c>
      <c r="D18" s="972"/>
      <c r="E18" s="972"/>
      <c r="F18" s="973"/>
      <c r="G18" s="750">
        <f>G17</f>
        <v>48000000</v>
      </c>
      <c r="H18" s="750">
        <f>H17</f>
        <v>0</v>
      </c>
      <c r="I18" s="750">
        <f>I17</f>
        <v>0</v>
      </c>
      <c r="J18" s="750">
        <f t="shared" si="1"/>
        <v>48000000</v>
      </c>
      <c r="K18" s="749">
        <f>SUM(K17)</f>
        <v>0</v>
      </c>
      <c r="L18" s="749">
        <f>SUM(L17)</f>
        <v>0</v>
      </c>
      <c r="M18" s="749">
        <f>SUM(M17)</f>
        <v>0</v>
      </c>
      <c r="N18" s="749">
        <f>SUM(K18:M18)</f>
        <v>0</v>
      </c>
      <c r="O18" s="749">
        <f>SUM(O17)</f>
        <v>0</v>
      </c>
      <c r="P18" s="749">
        <f>SUM(P17)</f>
        <v>0</v>
      </c>
      <c r="Q18" s="749">
        <f>SUM(Q17)</f>
        <v>0</v>
      </c>
      <c r="R18" s="749">
        <f>SUM(O18:Q18)</f>
        <v>0</v>
      </c>
      <c r="S18" s="749">
        <f>SUM(S17)</f>
        <v>48000000</v>
      </c>
      <c r="T18" s="749">
        <f>SUM(T17)</f>
        <v>0</v>
      </c>
      <c r="U18" s="749">
        <f>SUM(U17)</f>
        <v>0</v>
      </c>
      <c r="V18" s="749">
        <f>SUM(S18:U18)</f>
        <v>48000000</v>
      </c>
    </row>
    <row r="19" spans="1:22" ht="56.25" customHeight="1">
      <c r="A19" s="986"/>
      <c r="B19" s="983"/>
      <c r="C19" s="723" t="s">
        <v>535</v>
      </c>
      <c r="D19" s="720" t="s">
        <v>644</v>
      </c>
      <c r="E19" s="720" t="s">
        <v>677</v>
      </c>
      <c r="F19" s="633" t="s">
        <v>673</v>
      </c>
      <c r="G19" s="725">
        <v>0</v>
      </c>
      <c r="H19" s="726">
        <v>36000000</v>
      </c>
      <c r="I19" s="726">
        <v>0</v>
      </c>
      <c r="J19" s="727">
        <f t="shared" si="1"/>
        <v>36000000</v>
      </c>
      <c r="K19" s="759">
        <v>0</v>
      </c>
      <c r="L19" s="760">
        <v>0</v>
      </c>
      <c r="M19" s="760">
        <v>0</v>
      </c>
      <c r="N19" s="761">
        <f>+K19+L19+M19</f>
        <v>0</v>
      </c>
      <c r="O19" s="759">
        <v>0</v>
      </c>
      <c r="P19" s="760">
        <v>0</v>
      </c>
      <c r="Q19" s="760">
        <v>0</v>
      </c>
      <c r="R19" s="761">
        <f>+O19+P19+Q19</f>
        <v>0</v>
      </c>
      <c r="S19" s="762">
        <f>SUM(G19-K19+O19)</f>
        <v>0</v>
      </c>
      <c r="T19" s="760">
        <f>SUM(H19-L19+P19)</f>
        <v>36000000</v>
      </c>
      <c r="U19" s="760">
        <f>SUM(I19-M19+Q19)</f>
        <v>0</v>
      </c>
      <c r="V19" s="764">
        <f>+S19+T19+U19</f>
        <v>36000000</v>
      </c>
    </row>
    <row r="20" spans="1:22">
      <c r="A20" s="986"/>
      <c r="B20" s="983"/>
      <c r="C20" s="971" t="s">
        <v>657</v>
      </c>
      <c r="D20" s="972"/>
      <c r="E20" s="972"/>
      <c r="F20" s="973"/>
      <c r="G20" s="750">
        <f>G19</f>
        <v>0</v>
      </c>
      <c r="H20" s="750">
        <f>H19</f>
        <v>36000000</v>
      </c>
      <c r="I20" s="750">
        <f>I19</f>
        <v>0</v>
      </c>
      <c r="J20" s="750">
        <f t="shared" si="1"/>
        <v>36000000</v>
      </c>
      <c r="K20" s="749">
        <f>SUM(K19)</f>
        <v>0</v>
      </c>
      <c r="L20" s="749">
        <f>SUM(L19)</f>
        <v>0</v>
      </c>
      <c r="M20" s="749">
        <f>SUM(M19)</f>
        <v>0</v>
      </c>
      <c r="N20" s="749">
        <f>SUM(K20:M20)</f>
        <v>0</v>
      </c>
      <c r="O20" s="749">
        <f>SUM(O19)</f>
        <v>0</v>
      </c>
      <c r="P20" s="749">
        <f>SUM(P19)</f>
        <v>0</v>
      </c>
      <c r="Q20" s="749">
        <f>SUM(Q19)</f>
        <v>0</v>
      </c>
      <c r="R20" s="749">
        <f>SUM(O20:Q20)</f>
        <v>0</v>
      </c>
      <c r="S20" s="749">
        <f>SUM(S19)</f>
        <v>0</v>
      </c>
      <c r="T20" s="749">
        <f>SUM(T19)</f>
        <v>36000000</v>
      </c>
      <c r="U20" s="749">
        <f>SUM(U19)</f>
        <v>0</v>
      </c>
      <c r="V20" s="749">
        <f>SUM(S20:U20)</f>
        <v>36000000</v>
      </c>
    </row>
    <row r="21" spans="1:22" ht="56.25" customHeight="1">
      <c r="A21" s="986"/>
      <c r="B21" s="983"/>
      <c r="C21" s="723" t="s">
        <v>535</v>
      </c>
      <c r="D21" s="720" t="s">
        <v>644</v>
      </c>
      <c r="E21" s="724" t="s">
        <v>659</v>
      </c>
      <c r="F21" s="633" t="s">
        <v>673</v>
      </c>
      <c r="G21" s="725">
        <v>40000000</v>
      </c>
      <c r="H21" s="726">
        <v>0</v>
      </c>
      <c r="I21" s="726">
        <v>0</v>
      </c>
      <c r="J21" s="727">
        <f t="shared" si="1"/>
        <v>40000000</v>
      </c>
      <c r="K21" s="759">
        <v>0</v>
      </c>
      <c r="L21" s="760">
        <v>0</v>
      </c>
      <c r="M21" s="760">
        <v>0</v>
      </c>
      <c r="N21" s="761">
        <f>+K21+L21+M21</f>
        <v>0</v>
      </c>
      <c r="O21" s="759"/>
      <c r="P21" s="760">
        <v>0</v>
      </c>
      <c r="Q21" s="760">
        <v>0</v>
      </c>
      <c r="R21" s="761">
        <f>+O21+P21+Q21</f>
        <v>0</v>
      </c>
      <c r="S21" s="762">
        <f>SUM(G21-K21+O21)</f>
        <v>40000000</v>
      </c>
      <c r="T21" s="760">
        <f>SUM(H21-L21+P21)</f>
        <v>0</v>
      </c>
      <c r="U21" s="760">
        <f>SUM(I21-M21+Q21)</f>
        <v>0</v>
      </c>
      <c r="V21" s="765">
        <f>S21+T21+U21</f>
        <v>40000000</v>
      </c>
    </row>
    <row r="22" spans="1:22">
      <c r="A22" s="986"/>
      <c r="B22" s="983"/>
      <c r="C22" s="971" t="s">
        <v>658</v>
      </c>
      <c r="D22" s="972"/>
      <c r="E22" s="972"/>
      <c r="F22" s="973"/>
      <c r="G22" s="750">
        <f>G21</f>
        <v>40000000</v>
      </c>
      <c r="H22" s="750">
        <f>H21</f>
        <v>0</v>
      </c>
      <c r="I22" s="750">
        <f>I21</f>
        <v>0</v>
      </c>
      <c r="J22" s="750">
        <f t="shared" si="1"/>
        <v>40000000</v>
      </c>
      <c r="K22" s="749">
        <f>SUM(K21)</f>
        <v>0</v>
      </c>
      <c r="L22" s="749">
        <f>SUM(L21)</f>
        <v>0</v>
      </c>
      <c r="M22" s="749">
        <f>SUM(M21)</f>
        <v>0</v>
      </c>
      <c r="N22" s="749">
        <f>SUM(K22:M22)</f>
        <v>0</v>
      </c>
      <c r="O22" s="749">
        <f>SUM(O21)</f>
        <v>0</v>
      </c>
      <c r="P22" s="749">
        <f>SUM(P21)</f>
        <v>0</v>
      </c>
      <c r="Q22" s="749">
        <f>SUM(Q21)</f>
        <v>0</v>
      </c>
      <c r="R22" s="749">
        <f>SUM(O22:Q22)</f>
        <v>0</v>
      </c>
      <c r="S22" s="749">
        <f>SUM(S21)</f>
        <v>40000000</v>
      </c>
      <c r="T22" s="749">
        <f>SUM(T21)</f>
        <v>0</v>
      </c>
      <c r="U22" s="749">
        <f>SUM(U21)</f>
        <v>0</v>
      </c>
      <c r="V22" s="749">
        <f>SUM(S22:U22)</f>
        <v>40000000</v>
      </c>
    </row>
    <row r="23" spans="1:22" ht="34.5" customHeight="1">
      <c r="A23" s="986"/>
      <c r="B23" s="983"/>
      <c r="C23" s="974" t="s">
        <v>662</v>
      </c>
      <c r="D23" s="975"/>
      <c r="E23" s="975"/>
      <c r="F23" s="976"/>
      <c r="G23" s="751">
        <f>G14+G16+G18+G20+G22</f>
        <v>543349666</v>
      </c>
      <c r="H23" s="751">
        <f>H14+H16+H18+H20+H22</f>
        <v>36000000</v>
      </c>
      <c r="I23" s="751">
        <f>I14+I16+I18+I20+I22</f>
        <v>0</v>
      </c>
      <c r="J23" s="751">
        <f>SUM(G23:I23)</f>
        <v>579349666</v>
      </c>
      <c r="K23" s="751">
        <f>K14+K16+K18+K20+K22</f>
        <v>0</v>
      </c>
      <c r="L23" s="751">
        <f t="shared" ref="L23:M23" si="3">L14+L16+L18+L20+L22</f>
        <v>0</v>
      </c>
      <c r="M23" s="751">
        <f t="shared" si="3"/>
        <v>0</v>
      </c>
      <c r="N23" s="751">
        <f>N14+N16+N18+N20+N22</f>
        <v>0</v>
      </c>
      <c r="O23" s="751">
        <f>O14+O16+O18+O20+O22</f>
        <v>0</v>
      </c>
      <c r="P23" s="751">
        <f t="shared" ref="P23" si="4">P14+P16+P18+P20+P22</f>
        <v>0</v>
      </c>
      <c r="Q23" s="751">
        <f t="shared" ref="Q23" si="5">Q14+Q16+Q18+Q20+Q22</f>
        <v>0</v>
      </c>
      <c r="R23" s="751">
        <f>R14+R16+R18+R20+R22</f>
        <v>0</v>
      </c>
      <c r="S23" s="751">
        <f>S14+S16+S18+S20+S22</f>
        <v>543349666</v>
      </c>
      <c r="T23" s="751">
        <f t="shared" ref="T23" si="6">T14+T16+T18+T20+T22</f>
        <v>36000000</v>
      </c>
      <c r="U23" s="751">
        <f t="shared" ref="U23" si="7">U14+U16+U18+U20+U22</f>
        <v>0</v>
      </c>
      <c r="V23" s="751">
        <f>V14+V16+V18+V20+V22</f>
        <v>579349666</v>
      </c>
    </row>
    <row r="24" spans="1:22" ht="56.25" customHeight="1">
      <c r="A24" s="986"/>
      <c r="B24" s="983"/>
      <c r="C24" s="723" t="s">
        <v>638</v>
      </c>
      <c r="D24" s="723" t="s">
        <v>574</v>
      </c>
      <c r="E24" s="724" t="s">
        <v>645</v>
      </c>
      <c r="F24" s="633" t="s">
        <v>674</v>
      </c>
      <c r="G24" s="742">
        <v>251000000</v>
      </c>
      <c r="H24" s="702"/>
      <c r="I24" s="702">
        <v>0</v>
      </c>
      <c r="J24" s="703">
        <f t="shared" si="1"/>
        <v>251000000</v>
      </c>
      <c r="K24" s="759"/>
      <c r="L24" s="760"/>
      <c r="M24" s="760">
        <v>0</v>
      </c>
      <c r="N24" s="761">
        <f>+K24+L24+M24</f>
        <v>0</v>
      </c>
      <c r="O24" s="759">
        <v>0</v>
      </c>
      <c r="P24" s="760"/>
      <c r="Q24" s="760">
        <v>0</v>
      </c>
      <c r="R24" s="761">
        <f>+O24+P24+Q24</f>
        <v>0</v>
      </c>
      <c r="S24" s="762">
        <f>SUM(G24-K24+O24)</f>
        <v>251000000</v>
      </c>
      <c r="T24" s="760">
        <f>SUM(H24-L24+P24)</f>
        <v>0</v>
      </c>
      <c r="U24" s="760">
        <f>SUM(I24-M24+Q24)</f>
        <v>0</v>
      </c>
      <c r="V24" s="765">
        <f>S24+T24+U24</f>
        <v>251000000</v>
      </c>
    </row>
    <row r="25" spans="1:22">
      <c r="A25" s="986"/>
      <c r="B25" s="983"/>
      <c r="C25" s="971" t="s">
        <v>660</v>
      </c>
      <c r="D25" s="972"/>
      <c r="E25" s="972"/>
      <c r="F25" s="973"/>
      <c r="G25" s="750">
        <f>G24</f>
        <v>251000000</v>
      </c>
      <c r="H25" s="750">
        <f>H24</f>
        <v>0</v>
      </c>
      <c r="I25" s="750">
        <f>I24</f>
        <v>0</v>
      </c>
      <c r="J25" s="750">
        <f t="shared" si="1"/>
        <v>251000000</v>
      </c>
      <c r="K25" s="749">
        <f>SUM(K24)</f>
        <v>0</v>
      </c>
      <c r="L25" s="749">
        <f>SUM(L24)</f>
        <v>0</v>
      </c>
      <c r="M25" s="749">
        <f>SUM(M24)</f>
        <v>0</v>
      </c>
      <c r="N25" s="749">
        <f>SUM(K25:M25)</f>
        <v>0</v>
      </c>
      <c r="O25" s="749">
        <f>SUM(O24)</f>
        <v>0</v>
      </c>
      <c r="P25" s="749">
        <f>SUM(P24)</f>
        <v>0</v>
      </c>
      <c r="Q25" s="749">
        <f>SUM(Q24)</f>
        <v>0</v>
      </c>
      <c r="R25" s="749">
        <f>SUM(O25:Q25)</f>
        <v>0</v>
      </c>
      <c r="S25" s="749">
        <f>SUM(S24)</f>
        <v>251000000</v>
      </c>
      <c r="T25" s="749">
        <f>SUM(T24)</f>
        <v>0</v>
      </c>
      <c r="U25" s="749">
        <f>SUM(U24)</f>
        <v>0</v>
      </c>
      <c r="V25" s="749">
        <f>SUM(S25:U25)</f>
        <v>251000000</v>
      </c>
    </row>
    <row r="26" spans="1:22" ht="56.25" customHeight="1">
      <c r="A26" s="986"/>
      <c r="B26" s="983"/>
      <c r="C26" s="723" t="s">
        <v>638</v>
      </c>
      <c r="D26" s="723" t="s">
        <v>574</v>
      </c>
      <c r="E26" s="724" t="s">
        <v>646</v>
      </c>
      <c r="F26" s="633" t="s">
        <v>674</v>
      </c>
      <c r="G26" s="742">
        <v>275608333</v>
      </c>
      <c r="H26" s="702">
        <v>0</v>
      </c>
      <c r="I26" s="702">
        <v>0</v>
      </c>
      <c r="J26" s="703">
        <f t="shared" si="1"/>
        <v>275608333</v>
      </c>
      <c r="K26" s="771"/>
      <c r="L26" s="760">
        <v>0</v>
      </c>
      <c r="M26" s="760">
        <v>0</v>
      </c>
      <c r="N26" s="761">
        <f>+K26+L26+M26</f>
        <v>0</v>
      </c>
      <c r="O26" s="759">
        <v>0</v>
      </c>
      <c r="P26" s="760">
        <v>0</v>
      </c>
      <c r="Q26" s="760">
        <v>0</v>
      </c>
      <c r="R26" s="761">
        <f>+O26+P26+Q26</f>
        <v>0</v>
      </c>
      <c r="S26" s="762">
        <f>SUM(G26-K26+O26)</f>
        <v>275608333</v>
      </c>
      <c r="T26" s="760">
        <f>SUM(H26-L26+P26)</f>
        <v>0</v>
      </c>
      <c r="U26" s="760">
        <f>SUM(I26-M26+Q26)</f>
        <v>0</v>
      </c>
      <c r="V26" s="765">
        <f>S26+T26+U26</f>
        <v>275608333</v>
      </c>
    </row>
    <row r="27" spans="1:22">
      <c r="A27" s="986"/>
      <c r="B27" s="983"/>
      <c r="C27" s="971" t="s">
        <v>661</v>
      </c>
      <c r="D27" s="972"/>
      <c r="E27" s="972"/>
      <c r="F27" s="973"/>
      <c r="G27" s="750">
        <f>G26</f>
        <v>275608333</v>
      </c>
      <c r="H27" s="750">
        <f>H26</f>
        <v>0</v>
      </c>
      <c r="I27" s="750">
        <f>I26</f>
        <v>0</v>
      </c>
      <c r="J27" s="750">
        <f t="shared" si="1"/>
        <v>275608333</v>
      </c>
      <c r="K27" s="749">
        <f>SUM(K26)</f>
        <v>0</v>
      </c>
      <c r="L27" s="749">
        <f>SUM(L26)</f>
        <v>0</v>
      </c>
      <c r="M27" s="749">
        <f>SUM(M26)</f>
        <v>0</v>
      </c>
      <c r="N27" s="749">
        <f>SUM(K27:M27)</f>
        <v>0</v>
      </c>
      <c r="O27" s="749">
        <f>SUM(O26)</f>
        <v>0</v>
      </c>
      <c r="P27" s="749">
        <f>SUM(P26)</f>
        <v>0</v>
      </c>
      <c r="Q27" s="749">
        <f>SUM(Q26)</f>
        <v>0</v>
      </c>
      <c r="R27" s="749">
        <f>SUM(O27:Q27)</f>
        <v>0</v>
      </c>
      <c r="S27" s="749">
        <f>SUM(S26)</f>
        <v>275608333</v>
      </c>
      <c r="T27" s="749">
        <f>SUM(T26)</f>
        <v>0</v>
      </c>
      <c r="U27" s="749">
        <f>SUM(U26)</f>
        <v>0</v>
      </c>
      <c r="V27" s="749">
        <f>SUM(S27:U27)</f>
        <v>275608333</v>
      </c>
    </row>
    <row r="28" spans="1:22" ht="60" customHeight="1">
      <c r="A28" s="986"/>
      <c r="B28" s="983"/>
      <c r="C28" s="781" t="s">
        <v>638</v>
      </c>
      <c r="D28" s="781" t="s">
        <v>683</v>
      </c>
      <c r="E28" s="782" t="s">
        <v>684</v>
      </c>
      <c r="F28" s="783" t="s">
        <v>674</v>
      </c>
      <c r="G28" s="784">
        <v>0</v>
      </c>
      <c r="H28" s="784">
        <v>134208324</v>
      </c>
      <c r="I28" s="784">
        <v>0</v>
      </c>
      <c r="J28" s="703">
        <f t="shared" si="1"/>
        <v>134208324</v>
      </c>
      <c r="K28" s="784">
        <v>0</v>
      </c>
      <c r="L28" s="784">
        <v>0</v>
      </c>
      <c r="M28" s="784">
        <v>0</v>
      </c>
      <c r="N28" s="761">
        <f>+K28+L28+M28</f>
        <v>0</v>
      </c>
      <c r="O28" s="784">
        <v>0</v>
      </c>
      <c r="P28" s="784"/>
      <c r="Q28" s="784">
        <v>0</v>
      </c>
      <c r="R28" s="761">
        <f>+O28+P28+Q28</f>
        <v>0</v>
      </c>
      <c r="S28" s="762">
        <f>SUM(G28-K28+O28)</f>
        <v>0</v>
      </c>
      <c r="T28" s="760">
        <f>SUM(H28-L28+P28)</f>
        <v>134208324</v>
      </c>
      <c r="U28" s="760">
        <f>SUM(I28-M28+Q28)</f>
        <v>0</v>
      </c>
      <c r="V28" s="765">
        <f>S28+T28+U28</f>
        <v>134208324</v>
      </c>
    </row>
    <row r="29" spans="1:22" ht="12" customHeight="1">
      <c r="A29" s="986"/>
      <c r="B29" s="983"/>
      <c r="C29" s="971" t="s">
        <v>685</v>
      </c>
      <c r="D29" s="972"/>
      <c r="E29" s="972"/>
      <c r="F29" s="973"/>
      <c r="G29" s="780">
        <f>SUM(G28)</f>
        <v>0</v>
      </c>
      <c r="H29" s="780">
        <f>SUM(H28)</f>
        <v>134208324</v>
      </c>
      <c r="I29" s="780">
        <f>SUM(I28)</f>
        <v>0</v>
      </c>
      <c r="J29" s="780">
        <f>SUM(J28)</f>
        <v>134208324</v>
      </c>
      <c r="K29" s="780"/>
      <c r="L29" s="780"/>
      <c r="M29" s="780"/>
      <c r="N29" s="780"/>
      <c r="O29" s="780"/>
      <c r="P29" s="780">
        <f>SUM(P28)</f>
        <v>0</v>
      </c>
      <c r="Q29" s="780"/>
      <c r="R29" s="780"/>
      <c r="S29" s="780">
        <f>SUM(S28)</f>
        <v>0</v>
      </c>
      <c r="T29" s="780">
        <f>SUM(T28)</f>
        <v>134208324</v>
      </c>
      <c r="U29" s="780">
        <f>SUM(U28)</f>
        <v>0</v>
      </c>
      <c r="V29" s="780">
        <f>SUM(V28)</f>
        <v>134208324</v>
      </c>
    </row>
    <row r="30" spans="1:22" ht="34.5" customHeight="1">
      <c r="A30" s="986"/>
      <c r="B30" s="983"/>
      <c r="C30" s="974" t="s">
        <v>663</v>
      </c>
      <c r="D30" s="975"/>
      <c r="E30" s="981"/>
      <c r="F30" s="976"/>
      <c r="G30" s="751">
        <f>G25+G27</f>
        <v>526608333</v>
      </c>
      <c r="H30" s="751">
        <f>H29+H25+H27</f>
        <v>134208324</v>
      </c>
      <c r="I30" s="751">
        <f>I25+I27</f>
        <v>0</v>
      </c>
      <c r="J30" s="751">
        <f t="shared" si="1"/>
        <v>660816657</v>
      </c>
      <c r="K30" s="751">
        <f>K25+K27</f>
        <v>0</v>
      </c>
      <c r="L30" s="751">
        <f t="shared" ref="L30:M30" si="8">L25+L27</f>
        <v>0</v>
      </c>
      <c r="M30" s="751">
        <f t="shared" si="8"/>
        <v>0</v>
      </c>
      <c r="N30" s="751">
        <f>N25+N27</f>
        <v>0</v>
      </c>
      <c r="O30" s="751">
        <f>O25+O27</f>
        <v>0</v>
      </c>
      <c r="P30" s="751">
        <f>P25+P27+P29</f>
        <v>0</v>
      </c>
      <c r="Q30" s="751">
        <f t="shared" ref="Q30" si="9">Q25+Q27</f>
        <v>0</v>
      </c>
      <c r="R30" s="751">
        <f>R25+R27</f>
        <v>0</v>
      </c>
      <c r="S30" s="751">
        <f>S25+S27+S29</f>
        <v>526608333</v>
      </c>
      <c r="T30" s="751">
        <f>T25+T27+T29</f>
        <v>134208324</v>
      </c>
      <c r="U30" s="751">
        <f>U25+U27+U29</f>
        <v>0</v>
      </c>
      <c r="V30" s="751">
        <f>V25+V27+V29</f>
        <v>660816657</v>
      </c>
    </row>
    <row r="31" spans="1:22" ht="54.9" customHeight="1">
      <c r="A31" s="986"/>
      <c r="B31" s="983"/>
      <c r="C31" s="728" t="s">
        <v>537</v>
      </c>
      <c r="D31" s="728" t="s">
        <v>537</v>
      </c>
      <c r="E31" s="756" t="s">
        <v>666</v>
      </c>
      <c r="F31" s="633" t="s">
        <v>673</v>
      </c>
      <c r="G31" s="729">
        <v>286108333</v>
      </c>
      <c r="H31" s="730"/>
      <c r="I31" s="730"/>
      <c r="J31" s="703">
        <f t="shared" si="1"/>
        <v>286108333</v>
      </c>
      <c r="K31" s="770"/>
      <c r="L31" s="760">
        <v>0</v>
      </c>
      <c r="M31" s="760">
        <v>0</v>
      </c>
      <c r="N31" s="761">
        <f>+K31+L31+M31</f>
        <v>0</v>
      </c>
      <c r="O31" s="759">
        <v>0</v>
      </c>
      <c r="P31" s="760">
        <v>0</v>
      </c>
      <c r="Q31" s="760">
        <v>0</v>
      </c>
      <c r="R31" s="761">
        <f>+O31+P31+Q31</f>
        <v>0</v>
      </c>
      <c r="S31" s="762">
        <f>SUM(G31-K31+O31)</f>
        <v>286108333</v>
      </c>
      <c r="T31" s="760">
        <f>SUM(H31-L31+P31)</f>
        <v>0</v>
      </c>
      <c r="U31" s="760">
        <f>SUM(I31-M31+Q31)</f>
        <v>0</v>
      </c>
      <c r="V31" s="765">
        <f>S31+T31+U31</f>
        <v>286108333</v>
      </c>
    </row>
    <row r="32" spans="1:22">
      <c r="A32" s="986"/>
      <c r="B32" s="983"/>
      <c r="C32" s="971" t="s">
        <v>667</v>
      </c>
      <c r="D32" s="972"/>
      <c r="E32" s="1014"/>
      <c r="F32" s="973"/>
      <c r="G32" s="750">
        <f t="shared" ref="G32:U33" si="10">G31</f>
        <v>286108333</v>
      </c>
      <c r="H32" s="750">
        <f t="shared" si="10"/>
        <v>0</v>
      </c>
      <c r="I32" s="750">
        <f t="shared" si="10"/>
        <v>0</v>
      </c>
      <c r="J32" s="750">
        <f t="shared" si="1"/>
        <v>286108333</v>
      </c>
      <c r="K32" s="749">
        <f>SUM(K31)</f>
        <v>0</v>
      </c>
      <c r="L32" s="749">
        <f>SUM(L31)</f>
        <v>0</v>
      </c>
      <c r="M32" s="749">
        <f>SUM(M31)</f>
        <v>0</v>
      </c>
      <c r="N32" s="749">
        <f>SUM(K32:M32)</f>
        <v>0</v>
      </c>
      <c r="O32" s="749">
        <f>SUM(O31)</f>
        <v>0</v>
      </c>
      <c r="P32" s="749">
        <f>SUM(P31)</f>
        <v>0</v>
      </c>
      <c r="Q32" s="749">
        <f>SUM(Q31)</f>
        <v>0</v>
      </c>
      <c r="R32" s="749">
        <f>SUM(O32:Q32)</f>
        <v>0</v>
      </c>
      <c r="S32" s="749">
        <f>SUM(S31)</f>
        <v>286108333</v>
      </c>
      <c r="T32" s="749">
        <f>SUM(T31)</f>
        <v>0</v>
      </c>
      <c r="U32" s="749">
        <f>SUM(U31)</f>
        <v>0</v>
      </c>
      <c r="V32" s="749">
        <f>SUM(S32:U32)</f>
        <v>286108333</v>
      </c>
    </row>
    <row r="33" spans="1:24" ht="34.5" customHeight="1">
      <c r="A33" s="986"/>
      <c r="B33" s="984"/>
      <c r="C33" s="974" t="s">
        <v>664</v>
      </c>
      <c r="D33" s="975"/>
      <c r="E33" s="975"/>
      <c r="F33" s="976"/>
      <c r="G33" s="751">
        <f t="shared" si="10"/>
        <v>286108333</v>
      </c>
      <c r="H33" s="751">
        <f t="shared" si="10"/>
        <v>0</v>
      </c>
      <c r="I33" s="751">
        <f t="shared" si="10"/>
        <v>0</v>
      </c>
      <c r="J33" s="751">
        <f>SUM(G33:I33)</f>
        <v>286108333</v>
      </c>
      <c r="K33" s="751">
        <f t="shared" si="10"/>
        <v>0</v>
      </c>
      <c r="L33" s="751">
        <f t="shared" si="10"/>
        <v>0</v>
      </c>
      <c r="M33" s="751">
        <f t="shared" si="10"/>
        <v>0</v>
      </c>
      <c r="N33" s="751">
        <f>N32</f>
        <v>0</v>
      </c>
      <c r="O33" s="751">
        <f t="shared" si="10"/>
        <v>0</v>
      </c>
      <c r="P33" s="751">
        <f t="shared" si="10"/>
        <v>0</v>
      </c>
      <c r="Q33" s="751">
        <f t="shared" si="10"/>
        <v>0</v>
      </c>
      <c r="R33" s="751">
        <f>R32</f>
        <v>0</v>
      </c>
      <c r="S33" s="751">
        <f t="shared" si="10"/>
        <v>286108333</v>
      </c>
      <c r="T33" s="751">
        <f t="shared" si="10"/>
        <v>0</v>
      </c>
      <c r="U33" s="751">
        <f t="shared" si="10"/>
        <v>0</v>
      </c>
      <c r="V33" s="751">
        <f>V32</f>
        <v>286108333</v>
      </c>
    </row>
    <row r="34" spans="1:24" ht="37.5" customHeight="1">
      <c r="A34" s="986"/>
      <c r="B34" s="977" t="s">
        <v>665</v>
      </c>
      <c r="C34" s="978"/>
      <c r="D34" s="978"/>
      <c r="E34" s="978"/>
      <c r="F34" s="978"/>
      <c r="G34" s="731">
        <f>G23+G30+G33</f>
        <v>1356066332</v>
      </c>
      <c r="H34" s="731">
        <f t="shared" ref="H34:I34" si="11">H23+H30+H33</f>
        <v>170208324</v>
      </c>
      <c r="I34" s="731">
        <f t="shared" si="11"/>
        <v>0</v>
      </c>
      <c r="J34" s="731">
        <f>J23+J30+J33</f>
        <v>1526274656</v>
      </c>
      <c r="K34" s="731">
        <f>K23+K30+K33</f>
        <v>0</v>
      </c>
      <c r="L34" s="731">
        <f t="shared" ref="L34:M34" si="12">L23+L30+L33</f>
        <v>0</v>
      </c>
      <c r="M34" s="731">
        <f t="shared" si="12"/>
        <v>0</v>
      </c>
      <c r="N34" s="731">
        <f>N23+N30+N33</f>
        <v>0</v>
      </c>
      <c r="O34" s="731">
        <f>O23+O30+O33</f>
        <v>0</v>
      </c>
      <c r="P34" s="731">
        <f>P23+P30+P33</f>
        <v>0</v>
      </c>
      <c r="Q34" s="731">
        <f t="shared" ref="Q34" si="13">Q23+Q30+Q33</f>
        <v>0</v>
      </c>
      <c r="R34" s="731">
        <f>R23+R30+R33</f>
        <v>0</v>
      </c>
      <c r="S34" s="731">
        <f>S23+S30+S33</f>
        <v>1356066332</v>
      </c>
      <c r="T34" s="731">
        <f t="shared" ref="T34:U34" si="14">T23+T30+T33</f>
        <v>170208324</v>
      </c>
      <c r="U34" s="731">
        <f t="shared" si="14"/>
        <v>0</v>
      </c>
      <c r="V34" s="731">
        <f>V23+V30+V33</f>
        <v>1526274656</v>
      </c>
    </row>
    <row r="35" spans="1:24" ht="54.6" customHeight="1">
      <c r="A35" s="986"/>
      <c r="B35" s="982" t="s">
        <v>569</v>
      </c>
      <c r="C35" s="728" t="s">
        <v>538</v>
      </c>
      <c r="D35" s="728" t="s">
        <v>538</v>
      </c>
      <c r="E35" s="745" t="s">
        <v>649</v>
      </c>
      <c r="F35" s="791" t="s">
        <v>675</v>
      </c>
      <c r="G35" s="784">
        <v>749876168</v>
      </c>
      <c r="H35" s="788">
        <v>216242776</v>
      </c>
      <c r="I35" s="789">
        <v>0</v>
      </c>
      <c r="J35" s="789">
        <f t="shared" ref="J35:J43" si="15">SUM(G35:I35)</f>
        <v>966118944</v>
      </c>
      <c r="K35" s="792"/>
      <c r="L35" s="788">
        <v>216242776</v>
      </c>
      <c r="M35" s="760">
        <v>0</v>
      </c>
      <c r="N35" s="761">
        <f>+K35+L35+M35</f>
        <v>216242776</v>
      </c>
      <c r="O35" s="793"/>
      <c r="P35" s="760">
        <v>0</v>
      </c>
      <c r="Q35" s="760">
        <v>0</v>
      </c>
      <c r="R35" s="761">
        <f>+O35+P35+Q35</f>
        <v>0</v>
      </c>
      <c r="S35" s="762">
        <f t="shared" ref="S35:U36" si="16">SUM(G35-K35+O35)</f>
        <v>749876168</v>
      </c>
      <c r="T35" s="760">
        <f t="shared" si="16"/>
        <v>0</v>
      </c>
      <c r="U35" s="760">
        <f t="shared" si="16"/>
        <v>0</v>
      </c>
      <c r="V35" s="794">
        <f>S35+T35+U35</f>
        <v>749876168</v>
      </c>
    </row>
    <row r="36" spans="1:24" ht="54.6" customHeight="1">
      <c r="A36" s="986"/>
      <c r="B36" s="983"/>
      <c r="C36" s="728" t="s">
        <v>538</v>
      </c>
      <c r="D36" s="728" t="s">
        <v>538</v>
      </c>
      <c r="E36" s="790" t="s">
        <v>688</v>
      </c>
      <c r="F36" s="791" t="s">
        <v>675</v>
      </c>
      <c r="G36" s="784">
        <v>0</v>
      </c>
      <c r="H36" s="788">
        <v>913548900</v>
      </c>
      <c r="I36" s="789">
        <v>0</v>
      </c>
      <c r="J36" s="789">
        <f t="shared" ref="J36" si="17">SUM(G36:I36)</f>
        <v>913548900</v>
      </c>
      <c r="K36" s="792"/>
      <c r="L36" s="760"/>
      <c r="M36" s="760">
        <v>0</v>
      </c>
      <c r="N36" s="761">
        <f>+K36+L36+M36</f>
        <v>0</v>
      </c>
      <c r="O36" s="793">
        <v>0</v>
      </c>
      <c r="P36" s="760"/>
      <c r="Q36" s="760">
        <v>0</v>
      </c>
      <c r="R36" s="761">
        <f>+O36+P36+Q36</f>
        <v>0</v>
      </c>
      <c r="S36" s="762">
        <f t="shared" si="16"/>
        <v>0</v>
      </c>
      <c r="T36" s="760">
        <f t="shared" si="16"/>
        <v>913548900</v>
      </c>
      <c r="U36" s="760">
        <f t="shared" si="16"/>
        <v>0</v>
      </c>
      <c r="V36" s="794">
        <f>S36+T36+U36</f>
        <v>913548900</v>
      </c>
    </row>
    <row r="37" spans="1:24">
      <c r="A37" s="986"/>
      <c r="B37" s="983"/>
      <c r="C37" s="963" t="s">
        <v>668</v>
      </c>
      <c r="D37" s="964"/>
      <c r="E37" s="964"/>
      <c r="F37" s="965"/>
      <c r="G37" s="749">
        <f>G35+G36</f>
        <v>749876168</v>
      </c>
      <c r="H37" s="749">
        <f t="shared" ref="H37:J37" si="18">H35+H36</f>
        <v>1129791676</v>
      </c>
      <c r="I37" s="749">
        <f t="shared" si="18"/>
        <v>0</v>
      </c>
      <c r="J37" s="749">
        <f t="shared" si="18"/>
        <v>1879667844</v>
      </c>
      <c r="K37" s="749">
        <f t="shared" ref="K37" si="19">K35+K36</f>
        <v>0</v>
      </c>
      <c r="L37" s="749">
        <f t="shared" ref="L37" si="20">L35+L36</f>
        <v>216242776</v>
      </c>
      <c r="M37" s="749">
        <f t="shared" ref="M37" si="21">M35+M36</f>
        <v>0</v>
      </c>
      <c r="N37" s="749">
        <f t="shared" ref="N37" si="22">N35+N36</f>
        <v>216242776</v>
      </c>
      <c r="O37" s="749">
        <f t="shared" ref="O37" si="23">O35+O36</f>
        <v>0</v>
      </c>
      <c r="P37" s="749">
        <f t="shared" ref="P37" si="24">P35+P36</f>
        <v>0</v>
      </c>
      <c r="Q37" s="749">
        <f t="shared" ref="Q37" si="25">Q35+Q36</f>
        <v>0</v>
      </c>
      <c r="R37" s="749">
        <f t="shared" ref="R37" si="26">R35+R36</f>
        <v>0</v>
      </c>
      <c r="S37" s="749">
        <f t="shared" ref="S37" si="27">S35+S36</f>
        <v>749876168</v>
      </c>
      <c r="T37" s="749">
        <f t="shared" ref="T37" si="28">T35+T36</f>
        <v>913548900</v>
      </c>
      <c r="U37" s="749">
        <f t="shared" ref="U37" si="29">U35+U36</f>
        <v>0</v>
      </c>
      <c r="V37" s="749">
        <f t="shared" ref="V37" si="30">V35+V36</f>
        <v>1663425068</v>
      </c>
    </row>
    <row r="38" spans="1:24" ht="34.5" customHeight="1">
      <c r="A38" s="986"/>
      <c r="B38" s="983"/>
      <c r="C38" s="960" t="s">
        <v>669</v>
      </c>
      <c r="D38" s="961"/>
      <c r="E38" s="961"/>
      <c r="F38" s="962"/>
      <c r="G38" s="752">
        <f>G37</f>
        <v>749876168</v>
      </c>
      <c r="H38" s="752">
        <f>H37</f>
        <v>1129791676</v>
      </c>
      <c r="I38" s="752">
        <f t="shared" ref="I38" si="31">I37</f>
        <v>0</v>
      </c>
      <c r="J38" s="752">
        <f t="shared" si="15"/>
        <v>1879667844</v>
      </c>
      <c r="K38" s="752">
        <f t="shared" ref="K38:V38" si="32">K37</f>
        <v>0</v>
      </c>
      <c r="L38" s="752">
        <f t="shared" si="32"/>
        <v>216242776</v>
      </c>
      <c r="M38" s="752">
        <f t="shared" si="32"/>
        <v>0</v>
      </c>
      <c r="N38" s="752">
        <f t="shared" si="32"/>
        <v>216242776</v>
      </c>
      <c r="O38" s="752">
        <f t="shared" si="32"/>
        <v>0</v>
      </c>
      <c r="P38" s="752">
        <f t="shared" si="32"/>
        <v>0</v>
      </c>
      <c r="Q38" s="752">
        <f t="shared" si="32"/>
        <v>0</v>
      </c>
      <c r="R38" s="752">
        <f t="shared" si="32"/>
        <v>0</v>
      </c>
      <c r="S38" s="752">
        <f t="shared" si="32"/>
        <v>749876168</v>
      </c>
      <c r="T38" s="752">
        <f t="shared" si="32"/>
        <v>913548900</v>
      </c>
      <c r="U38" s="752">
        <f t="shared" si="32"/>
        <v>0</v>
      </c>
      <c r="V38" s="752">
        <f t="shared" si="32"/>
        <v>1663425068</v>
      </c>
      <c r="X38" s="796"/>
    </row>
    <row r="39" spans="1:24" ht="53.25" customHeight="1">
      <c r="A39" s="986"/>
      <c r="B39" s="983"/>
      <c r="C39" s="732" t="s">
        <v>539</v>
      </c>
      <c r="D39" s="733" t="s">
        <v>539</v>
      </c>
      <c r="E39" s="746" t="s">
        <v>650</v>
      </c>
      <c r="F39" s="633" t="s">
        <v>674</v>
      </c>
      <c r="G39" s="734">
        <v>639581667</v>
      </c>
      <c r="H39" s="706">
        <v>0</v>
      </c>
      <c r="I39" s="706">
        <v>0</v>
      </c>
      <c r="J39" s="735">
        <f>SUM(G39:I39)</f>
        <v>639581667</v>
      </c>
      <c r="K39" s="769"/>
      <c r="L39" s="760">
        <v>0</v>
      </c>
      <c r="M39" s="760">
        <v>0</v>
      </c>
      <c r="N39" s="761">
        <f>+K39+L39+M39</f>
        <v>0</v>
      </c>
      <c r="O39" s="759">
        <v>0</v>
      </c>
      <c r="P39" s="760">
        <v>0</v>
      </c>
      <c r="Q39" s="760">
        <v>0</v>
      </c>
      <c r="R39" s="761">
        <f>+O39+P39+Q39</f>
        <v>0</v>
      </c>
      <c r="S39" s="762">
        <f>SUM(G39-K39+O39)</f>
        <v>639581667</v>
      </c>
      <c r="T39" s="760">
        <f>SUM(H39-L39+P39)</f>
        <v>0</v>
      </c>
      <c r="U39" s="760">
        <f>SUM(I39-M39+Q39)</f>
        <v>0</v>
      </c>
      <c r="V39" s="766">
        <f>S39+T39+U39</f>
        <v>639581667</v>
      </c>
    </row>
    <row r="40" spans="1:24">
      <c r="A40" s="986"/>
      <c r="B40" s="983"/>
      <c r="C40" s="963" t="s">
        <v>670</v>
      </c>
      <c r="D40" s="964"/>
      <c r="E40" s="964"/>
      <c r="F40" s="965"/>
      <c r="G40" s="749">
        <f>G39</f>
        <v>639581667</v>
      </c>
      <c r="H40" s="749">
        <f t="shared" ref="H40:I41" si="33">H39</f>
        <v>0</v>
      </c>
      <c r="I40" s="749">
        <f t="shared" si="33"/>
        <v>0</v>
      </c>
      <c r="J40" s="749">
        <f t="shared" si="15"/>
        <v>639581667</v>
      </c>
      <c r="K40" s="749">
        <f>SUM(K39)</f>
        <v>0</v>
      </c>
      <c r="L40" s="749">
        <f>SUM(L39)</f>
        <v>0</v>
      </c>
      <c r="M40" s="749">
        <f>SUM(M39)</f>
        <v>0</v>
      </c>
      <c r="N40" s="749">
        <f>SUM(K40:M40)</f>
        <v>0</v>
      </c>
      <c r="O40" s="749">
        <f>SUM(O39)</f>
        <v>0</v>
      </c>
      <c r="P40" s="749">
        <f>SUM(P39)</f>
        <v>0</v>
      </c>
      <c r="Q40" s="749">
        <f>SUM(Q39)</f>
        <v>0</v>
      </c>
      <c r="R40" s="749">
        <f>SUM(O40:Q40)</f>
        <v>0</v>
      </c>
      <c r="S40" s="749">
        <f>SUM(S39)</f>
        <v>639581667</v>
      </c>
      <c r="T40" s="749">
        <f>SUM(T39)</f>
        <v>0</v>
      </c>
      <c r="U40" s="749">
        <f>SUM(U39)</f>
        <v>0</v>
      </c>
      <c r="V40" s="749">
        <f>SUM(S40:U40)</f>
        <v>639581667</v>
      </c>
    </row>
    <row r="41" spans="1:24" ht="34.5" customHeight="1">
      <c r="A41" s="986"/>
      <c r="B41" s="983"/>
      <c r="C41" s="960" t="s">
        <v>639</v>
      </c>
      <c r="D41" s="961"/>
      <c r="E41" s="961"/>
      <c r="F41" s="962"/>
      <c r="G41" s="752">
        <f>G40</f>
        <v>639581667</v>
      </c>
      <c r="H41" s="752">
        <f t="shared" si="33"/>
        <v>0</v>
      </c>
      <c r="I41" s="752">
        <f t="shared" si="33"/>
        <v>0</v>
      </c>
      <c r="J41" s="752">
        <f t="shared" si="15"/>
        <v>639581667</v>
      </c>
      <c r="K41" s="752">
        <f t="shared" ref="K41:N41" si="34">K40</f>
        <v>0</v>
      </c>
      <c r="L41" s="752">
        <f t="shared" si="34"/>
        <v>0</v>
      </c>
      <c r="M41" s="752">
        <f t="shared" si="34"/>
        <v>0</v>
      </c>
      <c r="N41" s="752">
        <f t="shared" si="34"/>
        <v>0</v>
      </c>
      <c r="O41" s="752">
        <f t="shared" ref="O41:V41" si="35">O40</f>
        <v>0</v>
      </c>
      <c r="P41" s="752">
        <f t="shared" si="35"/>
        <v>0</v>
      </c>
      <c r="Q41" s="752">
        <f t="shared" si="35"/>
        <v>0</v>
      </c>
      <c r="R41" s="752">
        <f t="shared" si="35"/>
        <v>0</v>
      </c>
      <c r="S41" s="752">
        <f t="shared" si="35"/>
        <v>639581667</v>
      </c>
      <c r="T41" s="752">
        <f t="shared" si="35"/>
        <v>0</v>
      </c>
      <c r="U41" s="752">
        <f t="shared" si="35"/>
        <v>0</v>
      </c>
      <c r="V41" s="752">
        <f t="shared" si="35"/>
        <v>639581667</v>
      </c>
    </row>
    <row r="42" spans="1:24" ht="56.25" customHeight="1">
      <c r="A42" s="986"/>
      <c r="B42" s="983"/>
      <c r="C42" s="736" t="s">
        <v>540</v>
      </c>
      <c r="D42" s="736" t="s">
        <v>540</v>
      </c>
      <c r="E42" s="747" t="s">
        <v>651</v>
      </c>
      <c r="F42" s="634" t="s">
        <v>675</v>
      </c>
      <c r="G42" s="737">
        <v>721454209</v>
      </c>
      <c r="H42" s="704">
        <v>0</v>
      </c>
      <c r="I42" s="704">
        <v>0</v>
      </c>
      <c r="J42" s="703">
        <f>SUM(G42:I42)</f>
        <v>721454209</v>
      </c>
      <c r="K42" s="759"/>
      <c r="L42" s="760">
        <v>0</v>
      </c>
      <c r="M42" s="760">
        <v>0</v>
      </c>
      <c r="N42" s="761">
        <f>+K42+L42+M42</f>
        <v>0</v>
      </c>
      <c r="O42" s="770"/>
      <c r="P42" s="760">
        <v>0</v>
      </c>
      <c r="Q42" s="760">
        <v>0</v>
      </c>
      <c r="R42" s="761">
        <f>+O42+P42+Q42</f>
        <v>0</v>
      </c>
      <c r="S42" s="762">
        <f>SUM(G42-K42+O42)</f>
        <v>721454209</v>
      </c>
      <c r="T42" s="760">
        <f>SUM(H42-L42+P42)</f>
        <v>0</v>
      </c>
      <c r="U42" s="760">
        <f>SUM(I42-M42+Q42)</f>
        <v>0</v>
      </c>
      <c r="V42" s="766">
        <f>S42+T42+U42</f>
        <v>721454209</v>
      </c>
    </row>
    <row r="43" spans="1:24">
      <c r="A43" s="986"/>
      <c r="B43" s="983"/>
      <c r="C43" s="963" t="s">
        <v>671</v>
      </c>
      <c r="D43" s="964"/>
      <c r="E43" s="964"/>
      <c r="F43" s="965"/>
      <c r="G43" s="749">
        <f>G42</f>
        <v>721454209</v>
      </c>
      <c r="H43" s="749">
        <f>H42</f>
        <v>0</v>
      </c>
      <c r="I43" s="749">
        <f>I42</f>
        <v>0</v>
      </c>
      <c r="J43" s="749">
        <f t="shared" si="15"/>
        <v>721454209</v>
      </c>
      <c r="K43" s="749">
        <f>SUM(K42)</f>
        <v>0</v>
      </c>
      <c r="L43" s="749">
        <f>SUM(L42)</f>
        <v>0</v>
      </c>
      <c r="M43" s="749">
        <f>SUM(M42)</f>
        <v>0</v>
      </c>
      <c r="N43" s="749">
        <f>SUM(K43:M43)</f>
        <v>0</v>
      </c>
      <c r="O43" s="749">
        <f>SUM(O42)</f>
        <v>0</v>
      </c>
      <c r="P43" s="749">
        <f>SUM(P42)</f>
        <v>0</v>
      </c>
      <c r="Q43" s="749">
        <f>SUM(Q42)</f>
        <v>0</v>
      </c>
      <c r="R43" s="749">
        <f>SUM(O43:Q43)</f>
        <v>0</v>
      </c>
      <c r="S43" s="749">
        <f>SUM(S42)</f>
        <v>721454209</v>
      </c>
      <c r="T43" s="749">
        <f>SUM(T42)</f>
        <v>0</v>
      </c>
      <c r="U43" s="749">
        <f>SUM(U42)</f>
        <v>0</v>
      </c>
      <c r="V43" s="749">
        <f>SUM(S43:U43)</f>
        <v>721454209</v>
      </c>
    </row>
    <row r="44" spans="1:24" ht="34.5" customHeight="1">
      <c r="A44" s="986"/>
      <c r="B44" s="983"/>
      <c r="C44" s="960" t="s">
        <v>672</v>
      </c>
      <c r="D44" s="961"/>
      <c r="E44" s="961"/>
      <c r="F44" s="962"/>
      <c r="G44" s="752">
        <f>G42</f>
        <v>721454209</v>
      </c>
      <c r="H44" s="752">
        <f t="shared" ref="H44:I44" si="36">H42</f>
        <v>0</v>
      </c>
      <c r="I44" s="752">
        <f t="shared" si="36"/>
        <v>0</v>
      </c>
      <c r="J44" s="752">
        <f>SUM(G44:I44)</f>
        <v>721454209</v>
      </c>
      <c r="K44" s="752">
        <f>K43</f>
        <v>0</v>
      </c>
      <c r="L44" s="752">
        <f t="shared" ref="L44:M44" si="37">L43</f>
        <v>0</v>
      </c>
      <c r="M44" s="752">
        <f t="shared" si="37"/>
        <v>0</v>
      </c>
      <c r="N44" s="752">
        <f t="shared" ref="N44:V44" si="38">N43</f>
        <v>0</v>
      </c>
      <c r="O44" s="752">
        <f t="shared" si="38"/>
        <v>0</v>
      </c>
      <c r="P44" s="752">
        <f t="shared" si="38"/>
        <v>0</v>
      </c>
      <c r="Q44" s="752">
        <f t="shared" si="38"/>
        <v>0</v>
      </c>
      <c r="R44" s="752">
        <f t="shared" si="38"/>
        <v>0</v>
      </c>
      <c r="S44" s="752">
        <f t="shared" si="38"/>
        <v>721454209</v>
      </c>
      <c r="T44" s="752">
        <f t="shared" si="38"/>
        <v>0</v>
      </c>
      <c r="U44" s="752">
        <f t="shared" si="38"/>
        <v>0</v>
      </c>
      <c r="V44" s="752">
        <f t="shared" si="38"/>
        <v>721454209</v>
      </c>
    </row>
    <row r="45" spans="1:24" ht="46.5" customHeight="1">
      <c r="A45" s="986"/>
      <c r="B45" s="983"/>
      <c r="C45" s="758" t="s">
        <v>541</v>
      </c>
      <c r="D45" s="732" t="s">
        <v>541</v>
      </c>
      <c r="E45" s="748" t="s">
        <v>652</v>
      </c>
      <c r="F45" s="757" t="s">
        <v>676</v>
      </c>
      <c r="G45" s="734">
        <v>902907624</v>
      </c>
      <c r="H45" s="704">
        <v>0</v>
      </c>
      <c r="I45" s="705">
        <v>34114000</v>
      </c>
      <c r="J45" s="735">
        <f>SUM(G45:I45)</f>
        <v>937021624</v>
      </c>
      <c r="K45" s="769"/>
      <c r="L45" s="760">
        <v>0</v>
      </c>
      <c r="M45" s="760">
        <v>0</v>
      </c>
      <c r="N45" s="761">
        <f>+K45+L45+M45</f>
        <v>0</v>
      </c>
      <c r="O45" s="759"/>
      <c r="P45" s="760">
        <v>0</v>
      </c>
      <c r="Q45" s="760">
        <v>0</v>
      </c>
      <c r="R45" s="761">
        <f>+O45+P45+Q45</f>
        <v>0</v>
      </c>
      <c r="S45" s="762">
        <f>SUM(G45-K45+O45)</f>
        <v>902907624</v>
      </c>
      <c r="T45" s="760">
        <f>SUM(H45-L45+P45)</f>
        <v>0</v>
      </c>
      <c r="U45" s="760">
        <f>SUM(I45-M45+Q45)</f>
        <v>34114000</v>
      </c>
      <c r="V45" s="766">
        <f>S45+T45+U45</f>
        <v>937021624</v>
      </c>
    </row>
    <row r="46" spans="1:24">
      <c r="A46" s="986"/>
      <c r="B46" s="983"/>
      <c r="C46" s="963" t="s">
        <v>637</v>
      </c>
      <c r="D46" s="964"/>
      <c r="E46" s="964"/>
      <c r="F46" s="965"/>
      <c r="G46" s="753">
        <f>G45</f>
        <v>902907624</v>
      </c>
      <c r="H46" s="749">
        <f>SUM(H45:H45)</f>
        <v>0</v>
      </c>
      <c r="I46" s="749">
        <f>SUM(I45:I45)</f>
        <v>34114000</v>
      </c>
      <c r="J46" s="749">
        <f>SUM(G46:I46)</f>
        <v>937021624</v>
      </c>
      <c r="K46" s="749">
        <f>SUM(K45)</f>
        <v>0</v>
      </c>
      <c r="L46" s="749">
        <f>SUM(L45)</f>
        <v>0</v>
      </c>
      <c r="M46" s="749">
        <f>SUM(M45)</f>
        <v>0</v>
      </c>
      <c r="N46" s="749">
        <f>SUM(K46:M46)</f>
        <v>0</v>
      </c>
      <c r="O46" s="749">
        <f>SUM(O45)</f>
        <v>0</v>
      </c>
      <c r="P46" s="749">
        <f>SUM(P45)</f>
        <v>0</v>
      </c>
      <c r="Q46" s="749">
        <f>SUM(Q45)</f>
        <v>0</v>
      </c>
      <c r="R46" s="749">
        <f>SUM(O46:Q46)</f>
        <v>0</v>
      </c>
      <c r="S46" s="749">
        <f>SUM(S45)</f>
        <v>902907624</v>
      </c>
      <c r="T46" s="749">
        <f>SUM(T45)</f>
        <v>0</v>
      </c>
      <c r="U46" s="749">
        <f>SUM(U45)</f>
        <v>34114000</v>
      </c>
      <c r="V46" s="749">
        <f>SUM(S46:U46)</f>
        <v>937021624</v>
      </c>
    </row>
    <row r="47" spans="1:24" ht="34.5" customHeight="1">
      <c r="A47" s="986"/>
      <c r="B47" s="984"/>
      <c r="C47" s="960" t="s">
        <v>640</v>
      </c>
      <c r="D47" s="961"/>
      <c r="E47" s="961"/>
      <c r="F47" s="962"/>
      <c r="G47" s="755">
        <f>SUM(G45)</f>
        <v>902907624</v>
      </c>
      <c r="H47" s="755">
        <f>SUM(H45)</f>
        <v>0</v>
      </c>
      <c r="I47" s="755">
        <f>SUM(I45)</f>
        <v>34114000</v>
      </c>
      <c r="J47" s="752">
        <f t="shared" ref="J47" si="39">SUM(G47:I47)</f>
        <v>937021624</v>
      </c>
      <c r="K47" s="755">
        <f>SUM(K46)</f>
        <v>0</v>
      </c>
      <c r="L47" s="755">
        <f t="shared" ref="L47:N47" si="40">SUM(L46)</f>
        <v>0</v>
      </c>
      <c r="M47" s="755">
        <f t="shared" si="40"/>
        <v>0</v>
      </c>
      <c r="N47" s="755">
        <f t="shared" si="40"/>
        <v>0</v>
      </c>
      <c r="O47" s="752">
        <f t="shared" ref="O47:V47" si="41">O46</f>
        <v>0</v>
      </c>
      <c r="P47" s="752">
        <f t="shared" si="41"/>
        <v>0</v>
      </c>
      <c r="Q47" s="752">
        <f t="shared" si="41"/>
        <v>0</v>
      </c>
      <c r="R47" s="752">
        <f t="shared" si="41"/>
        <v>0</v>
      </c>
      <c r="S47" s="752">
        <f t="shared" si="41"/>
        <v>902907624</v>
      </c>
      <c r="T47" s="752">
        <f t="shared" si="41"/>
        <v>0</v>
      </c>
      <c r="U47" s="752">
        <f t="shared" si="41"/>
        <v>34114000</v>
      </c>
      <c r="V47" s="752">
        <f t="shared" si="41"/>
        <v>937021624</v>
      </c>
    </row>
    <row r="48" spans="1:24" ht="47.25" customHeight="1">
      <c r="A48" s="987"/>
      <c r="B48" s="966" t="s">
        <v>569</v>
      </c>
      <c r="C48" s="967"/>
      <c r="D48" s="967"/>
      <c r="E48" s="967"/>
      <c r="F48" s="968"/>
      <c r="G48" s="738">
        <f>G38+G41+G44+G47</f>
        <v>3013819668</v>
      </c>
      <c r="H48" s="738">
        <f>H38+H41+H44+H47</f>
        <v>1129791676</v>
      </c>
      <c r="I48" s="738">
        <f>I38+I41+I44+I47</f>
        <v>34114000</v>
      </c>
      <c r="J48" s="738">
        <f>J38+J41+J44+J47</f>
        <v>4177725344</v>
      </c>
      <c r="K48" s="738">
        <f>K38+K41+K44+K47</f>
        <v>0</v>
      </c>
      <c r="L48" s="738">
        <f t="shared" ref="L48:N48" si="42">L38+L41+L44+L47</f>
        <v>216242776</v>
      </c>
      <c r="M48" s="738">
        <f t="shared" si="42"/>
        <v>0</v>
      </c>
      <c r="N48" s="738">
        <f t="shared" si="42"/>
        <v>216242776</v>
      </c>
      <c r="O48" s="738">
        <f>O38+O41+O44+O47</f>
        <v>0</v>
      </c>
      <c r="P48" s="738">
        <f t="shared" ref="P48" si="43">P38+P41+P44+P47</f>
        <v>0</v>
      </c>
      <c r="Q48" s="738">
        <f t="shared" ref="Q48" si="44">Q38+Q41+Q44+Q47</f>
        <v>0</v>
      </c>
      <c r="R48" s="738">
        <f t="shared" ref="R48" si="45">R38+R41+R44+R47</f>
        <v>0</v>
      </c>
      <c r="S48" s="738">
        <f>S38+S41+S44+S47</f>
        <v>3013819668</v>
      </c>
      <c r="T48" s="738">
        <f t="shared" ref="T48" si="46">T38+T41+T44+T47</f>
        <v>913548900</v>
      </c>
      <c r="U48" s="738">
        <f t="shared" ref="U48" si="47">U38+U41+U44+U47</f>
        <v>34114000</v>
      </c>
      <c r="V48" s="738">
        <f t="shared" ref="V48" si="48">V38+V41+V44+V47</f>
        <v>3961482568</v>
      </c>
    </row>
    <row r="49" spans="1:22" ht="48" customHeight="1">
      <c r="A49" s="979" t="s">
        <v>641</v>
      </c>
      <c r="B49" s="979"/>
      <c r="C49" s="979"/>
      <c r="D49" s="979"/>
      <c r="E49" s="979"/>
      <c r="F49" s="979"/>
      <c r="G49" s="754">
        <f>G34+G48</f>
        <v>4369886000</v>
      </c>
      <c r="H49" s="754">
        <f>H34+H48</f>
        <v>1300000000</v>
      </c>
      <c r="I49" s="754">
        <f>I34+I48</f>
        <v>34114000</v>
      </c>
      <c r="J49" s="754">
        <f>J34+J48</f>
        <v>5704000000</v>
      </c>
      <c r="K49" s="754">
        <f>K34+K48</f>
        <v>0</v>
      </c>
      <c r="L49" s="754">
        <f t="shared" ref="L49:N49" si="49">L34+L48</f>
        <v>216242776</v>
      </c>
      <c r="M49" s="754">
        <f t="shared" si="49"/>
        <v>0</v>
      </c>
      <c r="N49" s="754">
        <f t="shared" si="49"/>
        <v>216242776</v>
      </c>
      <c r="O49" s="754">
        <f>O34+O48</f>
        <v>0</v>
      </c>
      <c r="P49" s="754">
        <f t="shared" ref="P49" si="50">P34+P48</f>
        <v>0</v>
      </c>
      <c r="Q49" s="754">
        <f t="shared" ref="Q49" si="51">Q34+Q48</f>
        <v>0</v>
      </c>
      <c r="R49" s="754">
        <f t="shared" ref="R49" si="52">R34+R48</f>
        <v>0</v>
      </c>
      <c r="S49" s="754">
        <f>S34+S48</f>
        <v>4369886000</v>
      </c>
      <c r="T49" s="754">
        <f t="shared" ref="T49" si="53">T34+T48</f>
        <v>1083757224</v>
      </c>
      <c r="U49" s="754">
        <f t="shared" ref="U49" si="54">U34+U48</f>
        <v>34114000</v>
      </c>
      <c r="V49" s="754">
        <f t="shared" ref="V49" si="55">V34+V48</f>
        <v>5487757224</v>
      </c>
    </row>
    <row r="50" spans="1:22" ht="27" customHeight="1">
      <c r="A50" s="956" t="s">
        <v>690</v>
      </c>
      <c r="B50" s="956"/>
      <c r="C50" s="956"/>
      <c r="D50" s="956"/>
      <c r="E50" s="956"/>
      <c r="F50" s="743" t="s">
        <v>643</v>
      </c>
      <c r="G50" s="741">
        <v>4369886000</v>
      </c>
      <c r="H50" s="741">
        <v>1300000000</v>
      </c>
      <c r="I50" s="741">
        <v>34114000</v>
      </c>
      <c r="J50" s="741">
        <f>SUM(G50:I50)</f>
        <v>5704000000</v>
      </c>
      <c r="R50" s="743" t="s">
        <v>643</v>
      </c>
      <c r="S50" s="741">
        <v>4369886000</v>
      </c>
      <c r="T50" s="741">
        <f>1300000000-216242776</f>
        <v>1083757224</v>
      </c>
      <c r="U50" s="741">
        <v>34114000</v>
      </c>
      <c r="V50" s="741">
        <f>SUM(S50:U50)</f>
        <v>5487757224</v>
      </c>
    </row>
    <row r="51" spans="1:22" ht="52.5" customHeight="1">
      <c r="A51" s="739"/>
      <c r="B51" s="775"/>
      <c r="C51" s="775"/>
      <c r="D51" s="739"/>
      <c r="E51" s="775"/>
      <c r="F51" s="775"/>
      <c r="G51" s="707"/>
      <c r="H51" s="785"/>
      <c r="I51" s="785"/>
      <c r="J51" s="707"/>
      <c r="T51" s="786"/>
      <c r="U51" s="786"/>
      <c r="V51" s="787" t="s">
        <v>689</v>
      </c>
    </row>
    <row r="52" spans="1:22" ht="18" customHeight="1">
      <c r="A52" s="980" t="s">
        <v>687</v>
      </c>
      <c r="B52" s="980"/>
      <c r="C52" s="980"/>
      <c r="D52" s="773"/>
      <c r="E52" s="980" t="s">
        <v>682</v>
      </c>
      <c r="F52" s="980"/>
      <c r="G52" s="980"/>
      <c r="H52" s="958"/>
      <c r="I52" s="958"/>
      <c r="J52" s="776"/>
      <c r="T52" s="954" t="s">
        <v>545</v>
      </c>
      <c r="U52" s="954"/>
      <c r="V52" s="776"/>
    </row>
    <row r="53" spans="1:22" s="740" customFormat="1" ht="27" customHeight="1">
      <c r="A53" s="957" t="s">
        <v>686</v>
      </c>
      <c r="B53" s="957"/>
      <c r="C53" s="957"/>
      <c r="E53" s="953" t="s">
        <v>680</v>
      </c>
      <c r="F53" s="953"/>
      <c r="G53" s="774"/>
      <c r="H53" s="959"/>
      <c r="I53" s="959"/>
      <c r="J53" s="777"/>
      <c r="T53" s="955" t="s">
        <v>77</v>
      </c>
      <c r="U53" s="955"/>
      <c r="V53" s="777"/>
    </row>
    <row r="54" spans="1:22">
      <c r="I54" s="744"/>
      <c r="J54" s="744"/>
    </row>
    <row r="55" spans="1:22" ht="52.5" customHeight="1">
      <c r="I55" s="744"/>
      <c r="J55" s="744"/>
    </row>
    <row r="56" spans="1:22" ht="20.25" customHeight="1">
      <c r="I56" s="744"/>
      <c r="J56" s="744"/>
    </row>
    <row r="57" spans="1:22" ht="27" customHeight="1">
      <c r="I57" s="744"/>
      <c r="J57" s="744"/>
    </row>
    <row r="58" spans="1:22">
      <c r="I58" s="744"/>
      <c r="J58" s="744"/>
    </row>
    <row r="59" spans="1:22">
      <c r="I59" s="744"/>
      <c r="J59" s="744"/>
    </row>
    <row r="60" spans="1:22">
      <c r="I60" s="744"/>
      <c r="J60" s="744"/>
    </row>
    <row r="61" spans="1:22">
      <c r="I61" s="744"/>
      <c r="J61" s="744"/>
    </row>
    <row r="62" spans="1:22">
      <c r="I62" s="744"/>
      <c r="J62" s="744"/>
    </row>
    <row r="63" spans="1:22">
      <c r="I63" s="744"/>
      <c r="J63" s="744"/>
    </row>
    <row r="64" spans="1:22">
      <c r="I64" s="744"/>
      <c r="J64" s="744"/>
    </row>
    <row r="65" spans="9:10">
      <c r="I65" s="744"/>
      <c r="J65" s="744"/>
    </row>
  </sheetData>
  <mergeCells count="64">
    <mergeCell ref="V11:V12"/>
    <mergeCell ref="C23:F23"/>
    <mergeCell ref="C25:F25"/>
    <mergeCell ref="C27:F27"/>
    <mergeCell ref="C32:F32"/>
    <mergeCell ref="K11:M11"/>
    <mergeCell ref="U1:V1"/>
    <mergeCell ref="U2:V2"/>
    <mergeCell ref="U3:V3"/>
    <mergeCell ref="U4:V4"/>
    <mergeCell ref="D1:T4"/>
    <mergeCell ref="A5:B5"/>
    <mergeCell ref="O11:Q11"/>
    <mergeCell ref="R11:R12"/>
    <mergeCell ref="A6:B6"/>
    <mergeCell ref="A7:B7"/>
    <mergeCell ref="A8:B8"/>
    <mergeCell ref="A9:B9"/>
    <mergeCell ref="G11:I11"/>
    <mergeCell ref="J11:J12"/>
    <mergeCell ref="N11:N12"/>
    <mergeCell ref="C5:V5"/>
    <mergeCell ref="C6:V6"/>
    <mergeCell ref="C7:V7"/>
    <mergeCell ref="C8:V8"/>
    <mergeCell ref="C9:V9"/>
    <mergeCell ref="S11:U11"/>
    <mergeCell ref="A11:A12"/>
    <mergeCell ref="B11:B12"/>
    <mergeCell ref="C11:C12"/>
    <mergeCell ref="D11:D12"/>
    <mergeCell ref="E11:E12"/>
    <mergeCell ref="A49:F49"/>
    <mergeCell ref="A52:C52"/>
    <mergeCell ref="E52:G52"/>
    <mergeCell ref="C30:F30"/>
    <mergeCell ref="C40:F40"/>
    <mergeCell ref="C41:F41"/>
    <mergeCell ref="C43:F43"/>
    <mergeCell ref="B35:B47"/>
    <mergeCell ref="C37:F37"/>
    <mergeCell ref="C38:F38"/>
    <mergeCell ref="A13:A48"/>
    <mergeCell ref="B13:B33"/>
    <mergeCell ref="C14:F14"/>
    <mergeCell ref="C16:F16"/>
    <mergeCell ref="C18:F18"/>
    <mergeCell ref="C20:F20"/>
    <mergeCell ref="C44:F44"/>
    <mergeCell ref="C46:F46"/>
    <mergeCell ref="C47:F47"/>
    <mergeCell ref="B48:F48"/>
    <mergeCell ref="F11:F12"/>
    <mergeCell ref="C22:F22"/>
    <mergeCell ref="C33:F33"/>
    <mergeCell ref="B34:F34"/>
    <mergeCell ref="C29:F29"/>
    <mergeCell ref="E53:F53"/>
    <mergeCell ref="T52:U52"/>
    <mergeCell ref="T53:U53"/>
    <mergeCell ref="A50:E50"/>
    <mergeCell ref="A53:C53"/>
    <mergeCell ref="H52:I52"/>
    <mergeCell ref="H53:I53"/>
  </mergeCells>
  <printOptions verticalCentered="1"/>
  <pageMargins left="0.70866141732283472" right="0.70866141732283472" top="0.15748031496062992" bottom="0.15748031496062992" header="0.31496062992125984" footer="0.31496062992125984"/>
  <pageSetup paperSize="194" scale="36" orientation="landscape" r:id="rId1"/>
  <ignoredErrors>
    <ignoredError sqref="N14:N17 N25:N27 N18:N22 R14:R16 N40 N43 N46 R18:R19 R25:R27 N32 S14:V14 S15:V15 R17:U17 S19:V19 S21:V21 R22 S25:V25 S26:U26 R40 R43 R46 P30"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heetViews>
  <sheetFormatPr baseColWidth="10" defaultColWidth="14.44140625" defaultRowHeight="15" customHeight="1"/>
  <cols>
    <col min="1" max="1" width="27.44140625" customWidth="1"/>
    <col min="2" max="2" width="27.33203125" customWidth="1"/>
    <col min="3" max="3" width="23.44140625" customWidth="1"/>
    <col min="4" max="5" width="10.6640625" hidden="1" customWidth="1"/>
    <col min="6" max="6" width="25.33203125" customWidth="1"/>
    <col min="7" max="7" width="10.6640625" customWidth="1"/>
    <col min="8" max="8" width="20.88671875" customWidth="1"/>
    <col min="9" max="26" width="10.6640625" customWidth="1"/>
  </cols>
  <sheetData>
    <row r="1" spans="1:26" ht="17.399999999999999">
      <c r="A1" s="1015">
        <v>43882</v>
      </c>
      <c r="B1" s="1016"/>
      <c r="C1" s="1016"/>
      <c r="D1" s="1016"/>
      <c r="E1" s="1016"/>
      <c r="F1" s="1016"/>
      <c r="G1" s="1016"/>
      <c r="H1" s="1016"/>
      <c r="I1" s="1016"/>
    </row>
    <row r="2" spans="1:26" ht="41.4">
      <c r="A2" s="422" t="s">
        <v>546</v>
      </c>
      <c r="B2" s="423" t="s">
        <v>547</v>
      </c>
      <c r="C2" s="424" t="s">
        <v>548</v>
      </c>
      <c r="D2" s="424" t="s">
        <v>549</v>
      </c>
      <c r="E2" s="424" t="s">
        <v>550</v>
      </c>
      <c r="F2" s="424" t="s">
        <v>551</v>
      </c>
      <c r="G2" s="424" t="s">
        <v>550</v>
      </c>
      <c r="H2" s="424" t="s">
        <v>552</v>
      </c>
      <c r="I2" s="425" t="s">
        <v>550</v>
      </c>
    </row>
    <row r="3" spans="1:26" ht="14.4">
      <c r="A3" s="426" t="s">
        <v>553</v>
      </c>
      <c r="B3" s="427" t="s">
        <v>554</v>
      </c>
      <c r="C3" s="428">
        <v>5630046000</v>
      </c>
      <c r="D3" s="428">
        <f t="shared" ref="D3:D4" si="0">AG3</f>
        <v>0</v>
      </c>
      <c r="E3" s="429">
        <f t="shared" ref="E3:E4" si="1">D3/C3</f>
        <v>0</v>
      </c>
      <c r="F3" s="428">
        <v>826304855</v>
      </c>
      <c r="G3" s="429">
        <f t="shared" ref="G3:G10" si="2">F3/C3</f>
        <v>0.14676698112235673</v>
      </c>
      <c r="H3" s="428">
        <v>826304855</v>
      </c>
      <c r="I3" s="430">
        <f t="shared" ref="I3:I10" si="3">H3/C3</f>
        <v>0.14676698112235673</v>
      </c>
      <c r="J3" s="431"/>
      <c r="K3" s="431"/>
      <c r="L3" s="431"/>
      <c r="M3" s="431"/>
      <c r="N3" s="431"/>
      <c r="O3" s="431"/>
      <c r="P3" s="431"/>
      <c r="Q3" s="431"/>
      <c r="R3" s="431"/>
      <c r="S3" s="431"/>
      <c r="T3" s="431"/>
      <c r="U3" s="431"/>
      <c r="V3" s="431"/>
      <c r="W3" s="431"/>
      <c r="X3" s="431"/>
      <c r="Y3" s="431"/>
      <c r="Z3" s="431"/>
    </row>
    <row r="4" spans="1:26" ht="27.6">
      <c r="A4" s="426" t="s">
        <v>555</v>
      </c>
      <c r="B4" s="427" t="s">
        <v>556</v>
      </c>
      <c r="C4" s="428">
        <v>1029850000</v>
      </c>
      <c r="D4" s="428">
        <f t="shared" si="0"/>
        <v>0</v>
      </c>
      <c r="E4" s="429">
        <f t="shared" si="1"/>
        <v>0</v>
      </c>
      <c r="F4" s="428">
        <v>451417330</v>
      </c>
      <c r="G4" s="429">
        <f t="shared" si="2"/>
        <v>0.4383330873428169</v>
      </c>
      <c r="H4" s="428">
        <v>50357383</v>
      </c>
      <c r="I4" s="430">
        <f t="shared" si="3"/>
        <v>4.889778414332184E-2</v>
      </c>
      <c r="J4" s="431"/>
      <c r="K4" s="431"/>
      <c r="L4" s="431"/>
      <c r="M4" s="431"/>
      <c r="N4" s="431"/>
      <c r="O4" s="431"/>
      <c r="P4" s="431"/>
      <c r="Q4" s="431"/>
      <c r="R4" s="431"/>
      <c r="S4" s="431"/>
      <c r="T4" s="431"/>
      <c r="U4" s="431"/>
      <c r="V4" s="431"/>
      <c r="W4" s="431"/>
      <c r="X4" s="431"/>
      <c r="Y4" s="431"/>
      <c r="Z4" s="431"/>
    </row>
    <row r="5" spans="1:26" ht="14.4">
      <c r="A5" s="426" t="s">
        <v>553</v>
      </c>
      <c r="B5" s="427" t="s">
        <v>557</v>
      </c>
      <c r="C5" s="428">
        <v>150000</v>
      </c>
      <c r="D5" s="428"/>
      <c r="E5" s="429"/>
      <c r="F5" s="428">
        <v>0</v>
      </c>
      <c r="G5" s="429">
        <f t="shared" si="2"/>
        <v>0</v>
      </c>
      <c r="H5" s="428">
        <v>0</v>
      </c>
      <c r="I5" s="430">
        <f t="shared" si="3"/>
        <v>0</v>
      </c>
      <c r="J5" s="431"/>
      <c r="K5" s="431"/>
      <c r="L5" s="431"/>
      <c r="M5" s="431"/>
      <c r="N5" s="431"/>
      <c r="O5" s="431"/>
      <c r="P5" s="431"/>
      <c r="Q5" s="431"/>
      <c r="R5" s="431"/>
      <c r="S5" s="431"/>
      <c r="T5" s="431"/>
      <c r="U5" s="431"/>
      <c r="V5" s="431"/>
      <c r="W5" s="431"/>
      <c r="X5" s="431"/>
      <c r="Y5" s="431"/>
      <c r="Z5" s="431"/>
    </row>
    <row r="6" spans="1:26" ht="14.4">
      <c r="A6" s="432"/>
      <c r="B6" s="433" t="s">
        <v>558</v>
      </c>
      <c r="C6" s="434">
        <f>SUM(C3:C5)</f>
        <v>6660046000</v>
      </c>
      <c r="D6" s="434">
        <f t="shared" ref="D6:D9" si="4">AG6</f>
        <v>0</v>
      </c>
      <c r="E6" s="435">
        <f t="shared" ref="E6:E10" si="5">D6/C6</f>
        <v>0</v>
      </c>
      <c r="F6" s="434">
        <f>SUM(F3:F4)</f>
        <v>1277722185</v>
      </c>
      <c r="G6" s="435">
        <f t="shared" si="2"/>
        <v>0.19184885284576111</v>
      </c>
      <c r="H6" s="434">
        <f>SUM(H3:H4)</f>
        <v>876662238</v>
      </c>
      <c r="I6" s="436">
        <f t="shared" si="3"/>
        <v>0.13163005751011328</v>
      </c>
      <c r="J6" s="431"/>
      <c r="K6" s="431"/>
      <c r="L6" s="431"/>
      <c r="M6" s="431"/>
      <c r="N6" s="431"/>
      <c r="O6" s="431"/>
      <c r="P6" s="431"/>
      <c r="Q6" s="431"/>
      <c r="R6" s="431"/>
      <c r="S6" s="431"/>
      <c r="T6" s="431"/>
      <c r="U6" s="431"/>
      <c r="V6" s="431"/>
      <c r="W6" s="431"/>
      <c r="X6" s="431"/>
      <c r="Y6" s="431"/>
      <c r="Z6" s="431"/>
    </row>
    <row r="7" spans="1:26" ht="28.5" customHeight="1">
      <c r="A7" s="426" t="s">
        <v>559</v>
      </c>
      <c r="B7" s="427" t="s">
        <v>560</v>
      </c>
      <c r="C7" s="428">
        <v>3068044000</v>
      </c>
      <c r="D7" s="428">
        <f t="shared" si="4"/>
        <v>0</v>
      </c>
      <c r="E7" s="429">
        <f t="shared" si="5"/>
        <v>0</v>
      </c>
      <c r="F7" s="428">
        <v>179127403</v>
      </c>
      <c r="G7" s="429">
        <f t="shared" si="2"/>
        <v>5.8384887244120359E-2</v>
      </c>
      <c r="H7" s="428">
        <v>0</v>
      </c>
      <c r="I7" s="430">
        <f t="shared" si="3"/>
        <v>0</v>
      </c>
      <c r="J7" s="431"/>
      <c r="K7" s="431"/>
      <c r="L7" s="431"/>
      <c r="M7" s="431"/>
      <c r="N7" s="431"/>
      <c r="O7" s="431"/>
      <c r="P7" s="431"/>
      <c r="Q7" s="431"/>
      <c r="R7" s="431"/>
      <c r="S7" s="431"/>
      <c r="T7" s="431"/>
      <c r="U7" s="431"/>
      <c r="V7" s="431"/>
      <c r="W7" s="431"/>
      <c r="X7" s="431"/>
      <c r="Y7" s="431"/>
      <c r="Z7" s="431"/>
    </row>
    <row r="8" spans="1:26" ht="14.4">
      <c r="A8" s="426" t="s">
        <v>561</v>
      </c>
      <c r="B8" s="427" t="s">
        <v>562</v>
      </c>
      <c r="C8" s="428">
        <v>1051887000</v>
      </c>
      <c r="D8" s="428">
        <f t="shared" si="4"/>
        <v>0</v>
      </c>
      <c r="E8" s="429">
        <f t="shared" si="5"/>
        <v>0</v>
      </c>
      <c r="F8" s="428">
        <v>149972906</v>
      </c>
      <c r="G8" s="429">
        <f t="shared" si="2"/>
        <v>0.14257511120491079</v>
      </c>
      <c r="H8" s="428">
        <v>0</v>
      </c>
      <c r="I8" s="430">
        <f t="shared" si="3"/>
        <v>0</v>
      </c>
      <c r="J8" s="431"/>
      <c r="K8" s="431"/>
      <c r="L8" s="431"/>
      <c r="M8" s="431"/>
      <c r="N8" s="431"/>
      <c r="O8" s="431"/>
      <c r="P8" s="431"/>
      <c r="Q8" s="431"/>
      <c r="R8" s="431"/>
      <c r="S8" s="431"/>
      <c r="T8" s="431"/>
      <c r="U8" s="431"/>
      <c r="V8" s="431"/>
      <c r="W8" s="431"/>
      <c r="X8" s="431"/>
      <c r="Y8" s="431"/>
      <c r="Z8" s="431"/>
    </row>
    <row r="9" spans="1:26" ht="14.4">
      <c r="A9" s="432"/>
      <c r="B9" s="433" t="s">
        <v>563</v>
      </c>
      <c r="C9" s="434">
        <f>SUM(C7:C8)</f>
        <v>4119931000</v>
      </c>
      <c r="D9" s="434">
        <f t="shared" si="4"/>
        <v>0</v>
      </c>
      <c r="E9" s="435">
        <f t="shared" si="5"/>
        <v>0</v>
      </c>
      <c r="F9" s="434">
        <f>SUM(F7:F8)</f>
        <v>329100309</v>
      </c>
      <c r="G9" s="435">
        <f t="shared" si="2"/>
        <v>7.9880053573712764E-2</v>
      </c>
      <c r="H9" s="434">
        <f>SUM(H7:H8)</f>
        <v>0</v>
      </c>
      <c r="I9" s="436">
        <f t="shared" si="3"/>
        <v>0</v>
      </c>
      <c r="J9" s="431"/>
      <c r="K9" s="431"/>
      <c r="L9" s="431"/>
      <c r="M9" s="431"/>
      <c r="N9" s="431"/>
      <c r="O9" s="431"/>
      <c r="P9" s="431"/>
      <c r="Q9" s="431"/>
      <c r="R9" s="431"/>
      <c r="S9" s="431"/>
      <c r="T9" s="431"/>
      <c r="U9" s="431"/>
      <c r="V9" s="431"/>
      <c r="W9" s="431"/>
      <c r="X9" s="431"/>
      <c r="Y9" s="431"/>
      <c r="Z9" s="431"/>
    </row>
    <row r="10" spans="1:26" ht="14.4">
      <c r="A10" s="437"/>
      <c r="B10" s="438" t="s">
        <v>564</v>
      </c>
      <c r="C10" s="439">
        <f>C6+C9</f>
        <v>10779977000</v>
      </c>
      <c r="D10" s="439">
        <f>SUM(D3:D9)</f>
        <v>0</v>
      </c>
      <c r="E10" s="440">
        <f t="shared" si="5"/>
        <v>0</v>
      </c>
      <c r="F10" s="441">
        <f>F6+F9</f>
        <v>1606822494</v>
      </c>
      <c r="G10" s="442">
        <f t="shared" si="2"/>
        <v>0.1490562080048965</v>
      </c>
      <c r="H10" s="441">
        <f>H6+H9</f>
        <v>876662238</v>
      </c>
      <c r="I10" s="443">
        <f t="shared" si="3"/>
        <v>8.132320115339764E-2</v>
      </c>
    </row>
    <row r="11" spans="1:26" ht="14.4">
      <c r="A11" s="444"/>
      <c r="B11" s="444"/>
      <c r="C11" s="444"/>
      <c r="D11" s="444"/>
      <c r="E11" s="444"/>
      <c r="F11" s="444"/>
      <c r="G11" s="444"/>
      <c r="H11" s="445" t="s">
        <v>565</v>
      </c>
      <c r="I11" s="444"/>
    </row>
    <row r="12" spans="1:26" ht="14.4">
      <c r="A12" s="444"/>
      <c r="B12" s="444"/>
      <c r="C12" s="444"/>
      <c r="D12" s="444"/>
      <c r="E12" s="444"/>
      <c r="F12" s="444"/>
      <c r="G12" s="444"/>
      <c r="H12" s="444"/>
      <c r="I12" s="444"/>
    </row>
    <row r="14" spans="1:26" ht="17.399999999999999">
      <c r="A14" s="1015">
        <v>43896</v>
      </c>
      <c r="B14" s="1016"/>
      <c r="C14" s="1016"/>
      <c r="D14" s="1016"/>
      <c r="E14" s="1016"/>
      <c r="F14" s="1016"/>
      <c r="G14" s="1016"/>
      <c r="H14" s="1016"/>
      <c r="I14" s="1016"/>
    </row>
    <row r="15" spans="1:26" ht="41.4">
      <c r="A15" s="422" t="s">
        <v>546</v>
      </c>
      <c r="B15" s="423" t="s">
        <v>547</v>
      </c>
      <c r="C15" s="424" t="s">
        <v>548</v>
      </c>
      <c r="D15" s="424" t="s">
        <v>549</v>
      </c>
      <c r="E15" s="424" t="s">
        <v>550</v>
      </c>
      <c r="F15" s="424" t="s">
        <v>551</v>
      </c>
      <c r="G15" s="424" t="s">
        <v>550</v>
      </c>
      <c r="H15" s="424" t="s">
        <v>552</v>
      </c>
      <c r="I15" s="425" t="s">
        <v>550</v>
      </c>
    </row>
    <row r="16" spans="1:26" ht="14.4">
      <c r="A16" s="426" t="s">
        <v>553</v>
      </c>
      <c r="B16" s="427" t="s">
        <v>554</v>
      </c>
      <c r="C16" s="428">
        <v>5630046000</v>
      </c>
      <c r="D16" s="428">
        <f t="shared" ref="D16:D17" si="6">AG16</f>
        <v>0</v>
      </c>
      <c r="E16" s="429">
        <f t="shared" ref="E16:E17" si="7">D16/C16</f>
        <v>0</v>
      </c>
      <c r="F16" s="428">
        <v>826304855</v>
      </c>
      <c r="G16" s="429">
        <f t="shared" ref="G16:G23" si="8">F16/C16</f>
        <v>0.14676698112235673</v>
      </c>
      <c r="H16" s="428">
        <v>826304855</v>
      </c>
      <c r="I16" s="430">
        <f t="shared" ref="I16:I23" si="9">H16/C16</f>
        <v>0.14676698112235673</v>
      </c>
    </row>
    <row r="17" spans="1:9" ht="27.6">
      <c r="A17" s="426" t="s">
        <v>555</v>
      </c>
      <c r="B17" s="427" t="s">
        <v>556</v>
      </c>
      <c r="C17" s="428">
        <v>1029850000</v>
      </c>
      <c r="D17" s="428">
        <f t="shared" si="6"/>
        <v>0</v>
      </c>
      <c r="E17" s="429">
        <f t="shared" si="7"/>
        <v>0</v>
      </c>
      <c r="F17" s="428">
        <v>456022760</v>
      </c>
      <c r="G17" s="429">
        <f t="shared" si="8"/>
        <v>0.44280502985871728</v>
      </c>
      <c r="H17" s="428">
        <v>51992813</v>
      </c>
      <c r="I17" s="430">
        <f t="shared" si="9"/>
        <v>5.0485811525950379E-2</v>
      </c>
    </row>
    <row r="18" spans="1:9" ht="14.4">
      <c r="A18" s="426" t="s">
        <v>553</v>
      </c>
      <c r="B18" s="427" t="s">
        <v>557</v>
      </c>
      <c r="C18" s="428">
        <v>150000</v>
      </c>
      <c r="D18" s="428"/>
      <c r="E18" s="429"/>
      <c r="F18" s="428">
        <v>0</v>
      </c>
      <c r="G18" s="429">
        <f t="shared" si="8"/>
        <v>0</v>
      </c>
      <c r="H18" s="428">
        <v>0</v>
      </c>
      <c r="I18" s="430">
        <f t="shared" si="9"/>
        <v>0</v>
      </c>
    </row>
    <row r="19" spans="1:9" ht="14.4">
      <c r="A19" s="432"/>
      <c r="B19" s="433" t="s">
        <v>558</v>
      </c>
      <c r="C19" s="434">
        <f>SUM(C16:C18)</f>
        <v>6660046000</v>
      </c>
      <c r="D19" s="434">
        <f t="shared" ref="D19:D22" si="10">AG19</f>
        <v>0</v>
      </c>
      <c r="E19" s="435">
        <f t="shared" ref="E19:E23" si="11">D19/C19</f>
        <v>0</v>
      </c>
      <c r="F19" s="434">
        <f>SUM(F16:F17)</f>
        <v>1282327615</v>
      </c>
      <c r="G19" s="435">
        <f t="shared" si="8"/>
        <v>0.1925403540756325</v>
      </c>
      <c r="H19" s="434">
        <f>SUM(H16:H17)</f>
        <v>878297668</v>
      </c>
      <c r="I19" s="436">
        <f t="shared" si="9"/>
        <v>0.13187561587412458</v>
      </c>
    </row>
    <row r="20" spans="1:9" ht="14.4">
      <c r="A20" s="426" t="s">
        <v>559</v>
      </c>
      <c r="B20" s="427" t="s">
        <v>560</v>
      </c>
      <c r="C20" s="428">
        <v>3068044000</v>
      </c>
      <c r="D20" s="428">
        <f t="shared" si="10"/>
        <v>0</v>
      </c>
      <c r="E20" s="429">
        <f t="shared" si="11"/>
        <v>0</v>
      </c>
      <c r="F20" s="428">
        <v>413114028</v>
      </c>
      <c r="G20" s="429">
        <f t="shared" si="8"/>
        <v>0.13465062039527464</v>
      </c>
      <c r="H20" s="428">
        <v>20135028</v>
      </c>
      <c r="I20" s="430">
        <f t="shared" si="9"/>
        <v>6.5628224367056016E-3</v>
      </c>
    </row>
    <row r="21" spans="1:9" ht="15.75" customHeight="1">
      <c r="A21" s="426" t="s">
        <v>561</v>
      </c>
      <c r="B21" s="427" t="s">
        <v>562</v>
      </c>
      <c r="C21" s="428">
        <v>1051887000</v>
      </c>
      <c r="D21" s="428">
        <f t="shared" si="10"/>
        <v>0</v>
      </c>
      <c r="E21" s="429">
        <f t="shared" si="11"/>
        <v>0</v>
      </c>
      <c r="F21" s="428">
        <v>359291605</v>
      </c>
      <c r="G21" s="429">
        <f t="shared" si="8"/>
        <v>0.34156863332278087</v>
      </c>
      <c r="H21" s="428">
        <v>22481986</v>
      </c>
      <c r="I21" s="430">
        <f t="shared" si="9"/>
        <v>2.1373004895012489E-2</v>
      </c>
    </row>
    <row r="22" spans="1:9" ht="15.75" customHeight="1">
      <c r="A22" s="432"/>
      <c r="B22" s="433" t="s">
        <v>563</v>
      </c>
      <c r="C22" s="434">
        <f>SUM(C20:C21)</f>
        <v>4119931000</v>
      </c>
      <c r="D22" s="434">
        <f t="shared" si="10"/>
        <v>0</v>
      </c>
      <c r="E22" s="435">
        <f t="shared" si="11"/>
        <v>0</v>
      </c>
      <c r="F22" s="434">
        <f>SUM(F20:F21)</f>
        <v>772405633</v>
      </c>
      <c r="G22" s="435">
        <f t="shared" si="8"/>
        <v>0.18748023522724044</v>
      </c>
      <c r="H22" s="434">
        <f>SUM(H20:H21)</f>
        <v>42617014</v>
      </c>
      <c r="I22" s="436">
        <f t="shared" si="9"/>
        <v>1.0344108675606461E-2</v>
      </c>
    </row>
    <row r="23" spans="1:9" ht="15.75" customHeight="1">
      <c r="A23" s="437"/>
      <c r="B23" s="438" t="s">
        <v>564</v>
      </c>
      <c r="C23" s="439">
        <f>C19+C22</f>
        <v>10779977000</v>
      </c>
      <c r="D23" s="439">
        <f>SUM(D16:D22)</f>
        <v>0</v>
      </c>
      <c r="E23" s="440">
        <f t="shared" si="11"/>
        <v>0</v>
      </c>
      <c r="F23" s="441">
        <f>F19+F22</f>
        <v>2054733248</v>
      </c>
      <c r="G23" s="442">
        <f t="shared" si="8"/>
        <v>0.19060645936443094</v>
      </c>
      <c r="H23" s="441">
        <f>H19+H22</f>
        <v>920914682</v>
      </c>
      <c r="I23" s="443">
        <f t="shared" si="9"/>
        <v>8.5428260375694676E-2</v>
      </c>
    </row>
    <row r="24" spans="1:9" ht="15.75" customHeight="1">
      <c r="A24" s="444"/>
      <c r="B24" s="444"/>
      <c r="C24" s="444"/>
      <c r="D24" s="444"/>
      <c r="E24" s="444"/>
      <c r="F24" s="444"/>
      <c r="G24" s="444"/>
      <c r="H24" s="445" t="s">
        <v>566</v>
      </c>
      <c r="I24" s="444"/>
    </row>
    <row r="25" spans="1:9" ht="15.75" customHeight="1"/>
    <row r="26" spans="1:9" ht="15.75" customHeight="1"/>
    <row r="27" spans="1:9" ht="15.75" customHeight="1">
      <c r="A27" s="1015">
        <v>43992</v>
      </c>
      <c r="B27" s="1016"/>
      <c r="C27" s="1016"/>
      <c r="D27" s="1016"/>
      <c r="E27" s="1016"/>
      <c r="F27" s="1016"/>
      <c r="G27" s="1016"/>
      <c r="H27" s="1016"/>
      <c r="I27" s="1016"/>
    </row>
    <row r="28" spans="1:9" ht="15.75" customHeight="1">
      <c r="A28" s="422" t="s">
        <v>546</v>
      </c>
      <c r="B28" s="423" t="s">
        <v>547</v>
      </c>
      <c r="C28" s="424" t="s">
        <v>548</v>
      </c>
      <c r="D28" s="424" t="s">
        <v>549</v>
      </c>
      <c r="E28" s="424" t="s">
        <v>550</v>
      </c>
      <c r="F28" s="424" t="s">
        <v>551</v>
      </c>
      <c r="G28" s="424" t="s">
        <v>550</v>
      </c>
      <c r="H28" s="424" t="s">
        <v>552</v>
      </c>
      <c r="I28" s="425" t="s">
        <v>550</v>
      </c>
    </row>
    <row r="29" spans="1:9" ht="15.75" customHeight="1">
      <c r="A29" s="426" t="s">
        <v>553</v>
      </c>
      <c r="B29" s="427" t="s">
        <v>554</v>
      </c>
      <c r="C29" s="428">
        <v>5630046000</v>
      </c>
      <c r="D29" s="428">
        <f t="shared" ref="D29:D30" si="12">AG29</f>
        <v>0</v>
      </c>
      <c r="E29" s="429">
        <f t="shared" ref="E29:E30" si="13">D29/C29</f>
        <v>0</v>
      </c>
      <c r="F29" s="428">
        <v>2386460118</v>
      </c>
      <c r="G29" s="429">
        <f t="shared" ref="G29:G36" si="14">F29/C29</f>
        <v>0.42387932851703164</v>
      </c>
      <c r="H29" s="428">
        <v>2386460118</v>
      </c>
      <c r="I29" s="430">
        <f t="shared" ref="I29:I36" si="15">H29/C29</f>
        <v>0.42387932851703164</v>
      </c>
    </row>
    <row r="30" spans="1:9" ht="15.75" customHeight="1">
      <c r="A30" s="426" t="s">
        <v>555</v>
      </c>
      <c r="B30" s="427" t="s">
        <v>556</v>
      </c>
      <c r="C30" s="428">
        <v>1005996728</v>
      </c>
      <c r="D30" s="428">
        <f t="shared" si="12"/>
        <v>0</v>
      </c>
      <c r="E30" s="429">
        <f t="shared" si="13"/>
        <v>0</v>
      </c>
      <c r="F30" s="428">
        <v>710346302</v>
      </c>
      <c r="G30" s="429">
        <f t="shared" si="14"/>
        <v>0.70611194075374761</v>
      </c>
      <c r="H30" s="428">
        <v>292380776</v>
      </c>
      <c r="I30" s="430">
        <f t="shared" si="15"/>
        <v>0.29063789956978864</v>
      </c>
    </row>
    <row r="31" spans="1:9" ht="15.75" customHeight="1">
      <c r="A31" s="426" t="s">
        <v>553</v>
      </c>
      <c r="B31" s="427" t="s">
        <v>557</v>
      </c>
      <c r="C31" s="428">
        <v>150000</v>
      </c>
      <c r="D31" s="428"/>
      <c r="E31" s="429"/>
      <c r="F31" s="428">
        <v>118000</v>
      </c>
      <c r="G31" s="429">
        <f t="shared" si="14"/>
        <v>0.78666666666666663</v>
      </c>
      <c r="H31" s="428">
        <v>0</v>
      </c>
      <c r="I31" s="430">
        <f t="shared" si="15"/>
        <v>0</v>
      </c>
    </row>
    <row r="32" spans="1:9" ht="15.75" customHeight="1">
      <c r="A32" s="432"/>
      <c r="B32" s="433" t="s">
        <v>558</v>
      </c>
      <c r="C32" s="434">
        <f t="shared" ref="C32:F32" si="16">SUM(C29:C31)</f>
        <v>6636192728</v>
      </c>
      <c r="D32" s="434">
        <f t="shared" si="16"/>
        <v>0</v>
      </c>
      <c r="E32" s="434">
        <f t="shared" si="16"/>
        <v>0</v>
      </c>
      <c r="F32" s="434">
        <f t="shared" si="16"/>
        <v>3096924420</v>
      </c>
      <c r="G32" s="435">
        <f t="shared" si="14"/>
        <v>0.46667186245709652</v>
      </c>
      <c r="H32" s="434">
        <f>SUM(H29:H31)</f>
        <v>2678840894</v>
      </c>
      <c r="I32" s="436">
        <f t="shared" si="15"/>
        <v>0.40367135250566216</v>
      </c>
    </row>
    <row r="33" spans="1:9" ht="15.75" customHeight="1">
      <c r="A33" s="426" t="s">
        <v>559</v>
      </c>
      <c r="B33" s="427" t="s">
        <v>560</v>
      </c>
      <c r="C33" s="428">
        <v>3068044000</v>
      </c>
      <c r="D33" s="428">
        <f t="shared" ref="D33:D35" si="17">AG33</f>
        <v>0</v>
      </c>
      <c r="E33" s="429">
        <f t="shared" ref="E33:E35" si="18">D33/C33</f>
        <v>0</v>
      </c>
      <c r="F33" s="428">
        <v>874543420</v>
      </c>
      <c r="G33" s="429">
        <f t="shared" si="14"/>
        <v>0.28504917791270268</v>
      </c>
      <c r="H33" s="428">
        <v>395967585</v>
      </c>
      <c r="I33" s="430">
        <f t="shared" si="15"/>
        <v>0.12906189904708015</v>
      </c>
    </row>
    <row r="34" spans="1:9" ht="15.75" customHeight="1">
      <c r="A34" s="426" t="s">
        <v>561</v>
      </c>
      <c r="B34" s="427" t="s">
        <v>562</v>
      </c>
      <c r="C34" s="428">
        <v>1001887000</v>
      </c>
      <c r="D34" s="428">
        <f t="shared" si="17"/>
        <v>0</v>
      </c>
      <c r="E34" s="429">
        <f t="shared" si="18"/>
        <v>0</v>
      </c>
      <c r="F34" s="428">
        <v>561834591</v>
      </c>
      <c r="G34" s="429">
        <f t="shared" si="14"/>
        <v>0.56077640592202516</v>
      </c>
      <c r="H34" s="428">
        <v>169364074</v>
      </c>
      <c r="I34" s="430">
        <f t="shared" si="15"/>
        <v>0.16904508592286355</v>
      </c>
    </row>
    <row r="35" spans="1:9" ht="15.75" customHeight="1">
      <c r="A35" s="432"/>
      <c r="B35" s="433" t="s">
        <v>563</v>
      </c>
      <c r="C35" s="434">
        <f>SUM(C33:C34)</f>
        <v>4069931000</v>
      </c>
      <c r="D35" s="434">
        <f t="shared" si="17"/>
        <v>0</v>
      </c>
      <c r="E35" s="435">
        <f t="shared" si="18"/>
        <v>0</v>
      </c>
      <c r="F35" s="434">
        <f>SUM(F33:F34)</f>
        <v>1436378011</v>
      </c>
      <c r="G35" s="435">
        <f t="shared" si="14"/>
        <v>0.35292441346057218</v>
      </c>
      <c r="H35" s="434">
        <f>SUM(H33:H34)</f>
        <v>565331659</v>
      </c>
      <c r="I35" s="436">
        <f t="shared" si="15"/>
        <v>0.13890448241014405</v>
      </c>
    </row>
    <row r="36" spans="1:9" ht="15.75" customHeight="1">
      <c r="A36" s="437"/>
      <c r="B36" s="438" t="s">
        <v>564</v>
      </c>
      <c r="C36" s="439">
        <f t="shared" ref="C36:F36" si="19">C32+C35</f>
        <v>10706123728</v>
      </c>
      <c r="D36" s="439">
        <f t="shared" si="19"/>
        <v>0</v>
      </c>
      <c r="E36" s="439">
        <f t="shared" si="19"/>
        <v>0</v>
      </c>
      <c r="F36" s="439">
        <f t="shared" si="19"/>
        <v>4533302431</v>
      </c>
      <c r="G36" s="442">
        <f t="shared" si="14"/>
        <v>0.42343079028163461</v>
      </c>
      <c r="H36" s="441">
        <f>H32+H35</f>
        <v>3244172553</v>
      </c>
      <c r="I36" s="443">
        <f t="shared" si="15"/>
        <v>0.303020274697128</v>
      </c>
    </row>
    <row r="37" spans="1:9" ht="15.75" customHeight="1">
      <c r="A37" s="444"/>
      <c r="B37" s="444"/>
      <c r="C37" s="444"/>
      <c r="D37" s="444"/>
      <c r="E37" s="444"/>
      <c r="F37" s="444"/>
      <c r="G37" s="444"/>
      <c r="H37" s="445" t="s">
        <v>567</v>
      </c>
      <c r="I37" s="444"/>
    </row>
    <row r="38" spans="1:9" ht="15.75" customHeight="1"/>
    <row r="39" spans="1:9" ht="15.75" customHeight="1"/>
    <row r="40" spans="1:9" ht="15.75" customHeight="1"/>
    <row r="41" spans="1:9" ht="15.75" customHeight="1"/>
    <row r="42" spans="1:9" ht="15.75" customHeight="1"/>
    <row r="43" spans="1:9" ht="15.75" customHeight="1"/>
    <row r="44" spans="1:9" ht="15.75" customHeight="1"/>
    <row r="45" spans="1:9" ht="15.75" customHeight="1"/>
    <row r="46" spans="1:9" ht="15.75" customHeight="1"/>
    <row r="47" spans="1:9" ht="15.75" customHeight="1"/>
    <row r="48" spans="1:9"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I1"/>
    <mergeCell ref="A14:I14"/>
    <mergeCell ref="A27:I27"/>
  </mergeCells>
  <pageMargins left="0.7" right="0.7" top="0.75" bottom="0.75" header="0" footer="0"/>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INVERSION PROYECTO 1039</vt:lpstr>
      <vt:lpstr> FUNCIONAMIENTO V.14</vt:lpstr>
      <vt:lpstr>SEGPLAN2</vt:lpstr>
      <vt:lpstr>Prog Pptal V9</vt:lpstr>
      <vt:lpstr>resumen</vt:lpstr>
      <vt:lpstr>'Prog Pptal V9'!Área_de_impresión</vt:lpstr>
      <vt:lpstr>SEGPLAN2!Área_de_impresión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Idep</dc:creator>
  <cp:lastModifiedBy>adriana correa</cp:lastModifiedBy>
  <cp:lastPrinted>2021-12-27T14:18:21Z</cp:lastPrinted>
  <dcterms:created xsi:type="dcterms:W3CDTF">2020-06-25T16:36:00Z</dcterms:created>
  <dcterms:modified xsi:type="dcterms:W3CDTF">2021-12-27T19:43:43Z</dcterms:modified>
</cp:coreProperties>
</file>