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 2021\2022\OAP\Mapa Riesgos\Seguimiento\I Trim\"/>
    </mc:Choice>
  </mc:AlternateContent>
  <bookViews>
    <workbookView xWindow="0" yWindow="0" windowWidth="20490" windowHeight="7755" activeTab="2"/>
  </bookViews>
  <sheets>
    <sheet name="Portada" sheetId="1" r:id="rId1"/>
    <sheet name="Riesg Gestión" sheetId="2" r:id="rId2"/>
    <sheet name="Riesg Corrupc" sheetId="3" r:id="rId3"/>
    <sheet name="Tabla Impacto" sheetId="4" r:id="rId4"/>
    <sheet name="Tabla probabilidad" sheetId="5" r:id="rId5"/>
    <sheet name="Tabla Valoración controles" sheetId="6" r:id="rId6"/>
    <sheet name="Opciones Tratamiento" sheetId="7" r:id="rId7"/>
    <sheet name="Hoja1" sheetId="8" state="hidden" r:id="rId8"/>
  </sheets>
  <externalReferences>
    <externalReference r:id="rId9"/>
  </externalReferences>
  <definedNames>
    <definedName name="_xlnm._FilterDatabase" localSheetId="2" hidden="1">'Riesg Corrupc'!$A$12:$BJ$12</definedName>
    <definedName name="_xlnm._FilterDatabase" localSheetId="1" hidden="1">'Riesg Gestión'!$A$10:$BH$58</definedName>
  </definedNames>
  <calcPr calcId="152511"/>
  <extLst>
    <ext uri="GoogleSheetsCustomDataVersion1">
      <go:sheetsCustomData xmlns:go="http://customooxmlschemas.google.com/" r:id="rId13" roundtripDataSignature="AMtx7mgPBANS9gjMykaOQ48fL534z/iosA=="/>
    </ext>
  </extLst>
</workbook>
</file>

<file path=xl/calcChain.xml><?xml version="1.0" encoding="utf-8"?>
<calcChain xmlns="http://schemas.openxmlformats.org/spreadsheetml/2006/main">
  <c r="F152" i="4" l="1"/>
  <c r="F151" i="4"/>
  <c r="F150" i="4"/>
  <c r="F149" i="4"/>
  <c r="F148" i="4"/>
  <c r="F147" i="4"/>
  <c r="F146" i="4"/>
  <c r="F145" i="4"/>
  <c r="F144" i="4"/>
  <c r="F143" i="4"/>
  <c r="F142" i="4"/>
  <c r="F141" i="4"/>
  <c r="AO33" i="3"/>
  <c r="AL33" i="3"/>
  <c r="AW33" i="3" s="1"/>
  <c r="AV33" i="3" s="1"/>
  <c r="AO32" i="3"/>
  <c r="AL32" i="3"/>
  <c r="AF32" i="3"/>
  <c r="AG32" i="3" s="1"/>
  <c r="AH32" i="3" s="1"/>
  <c r="AC32" i="3"/>
  <c r="AD32" i="3" s="1"/>
  <c r="I32" i="3"/>
  <c r="AO31" i="3"/>
  <c r="AL31" i="3"/>
  <c r="AF31" i="3"/>
  <c r="AG31" i="3" s="1"/>
  <c r="AH31" i="3" s="1"/>
  <c r="AC31" i="3"/>
  <c r="AD31" i="3" s="1"/>
  <c r="I31" i="3"/>
  <c r="AO30" i="3"/>
  <c r="AL30" i="3"/>
  <c r="AF30" i="3"/>
  <c r="AG30" i="3" s="1"/>
  <c r="AH30" i="3" s="1"/>
  <c r="AC30" i="3"/>
  <c r="AD30" i="3" s="1"/>
  <c r="I30" i="3"/>
  <c r="AO29" i="3"/>
  <c r="AL29" i="3"/>
  <c r="AF29" i="3"/>
  <c r="AG29" i="3" s="1"/>
  <c r="AH29" i="3" s="1"/>
  <c r="AC29" i="3"/>
  <c r="AD29" i="3" s="1"/>
  <c r="I29" i="3"/>
  <c r="AO28" i="3"/>
  <c r="AL28" i="3"/>
  <c r="AF28" i="3"/>
  <c r="AG28" i="3" s="1"/>
  <c r="AH28" i="3" s="1"/>
  <c r="AC28" i="3"/>
  <c r="AD28" i="3" s="1"/>
  <c r="I28" i="3"/>
  <c r="AO27" i="3"/>
  <c r="AL27" i="3"/>
  <c r="AO26" i="3"/>
  <c r="AL26" i="3"/>
  <c r="AF26" i="3"/>
  <c r="AG26" i="3" s="1"/>
  <c r="AH26" i="3" s="1"/>
  <c r="AC26" i="3"/>
  <c r="AD26" i="3" s="1"/>
  <c r="I26" i="3"/>
  <c r="AO25" i="3"/>
  <c r="AL25" i="3"/>
  <c r="AW25" i="3" s="1"/>
  <c r="AV25" i="3" s="1"/>
  <c r="AO24" i="3"/>
  <c r="AL24" i="3"/>
  <c r="AO23" i="3"/>
  <c r="AL23" i="3"/>
  <c r="AF23" i="3"/>
  <c r="AG23" i="3" s="1"/>
  <c r="AH23" i="3" s="1"/>
  <c r="AC23" i="3"/>
  <c r="AD23" i="3" s="1"/>
  <c r="I23" i="3"/>
  <c r="AO22" i="3"/>
  <c r="AL22" i="3"/>
  <c r="AW22" i="3" s="1"/>
  <c r="AV22" i="3" s="1"/>
  <c r="AO21" i="3"/>
  <c r="AL21" i="3"/>
  <c r="AF21" i="3"/>
  <c r="AG21" i="3" s="1"/>
  <c r="AH21" i="3" s="1"/>
  <c r="AC21" i="3"/>
  <c r="AD21" i="3" s="1"/>
  <c r="I21" i="3"/>
  <c r="AO20" i="3"/>
  <c r="AL20" i="3"/>
  <c r="AS19" i="3"/>
  <c r="AT19" i="3" s="1"/>
  <c r="AO19" i="3"/>
  <c r="AL19" i="3"/>
  <c r="AW19" i="3" s="1"/>
  <c r="AV19" i="3" s="1"/>
  <c r="AO18" i="3"/>
  <c r="AL18" i="3"/>
  <c r="AF18" i="3"/>
  <c r="AG18" i="3" s="1"/>
  <c r="AH18" i="3" s="1"/>
  <c r="AC18" i="3"/>
  <c r="AD18" i="3" s="1"/>
  <c r="I18" i="3"/>
  <c r="AW17" i="3"/>
  <c r="AV17" i="3" s="1"/>
  <c r="AO17" i="3"/>
  <c r="AL17" i="3"/>
  <c r="AO16" i="3"/>
  <c r="AL16" i="3"/>
  <c r="AF16" i="3"/>
  <c r="AG16" i="3" s="1"/>
  <c r="AH16" i="3" s="1"/>
  <c r="AC16" i="3"/>
  <c r="AD16" i="3" s="1"/>
  <c r="I16" i="3"/>
  <c r="AO15" i="3"/>
  <c r="AL15" i="3"/>
  <c r="AW15" i="3" s="1"/>
  <c r="AV15" i="3" s="1"/>
  <c r="AO14" i="3"/>
  <c r="AL14" i="3"/>
  <c r="AV13" i="3"/>
  <c r="AO13" i="3"/>
  <c r="AL13" i="3"/>
  <c r="AF13" i="3"/>
  <c r="AG13" i="3" s="1"/>
  <c r="AH13" i="3" s="1"/>
  <c r="AC13" i="3"/>
  <c r="AD13" i="3" s="1"/>
  <c r="I13" i="3"/>
  <c r="U58" i="2"/>
  <c r="R58" i="2"/>
  <c r="J58" i="2"/>
  <c r="I58" i="2"/>
  <c r="U57" i="2"/>
  <c r="R57" i="2"/>
  <c r="I57" i="2"/>
  <c r="U56" i="2"/>
  <c r="R56" i="2"/>
  <c r="J56" i="2"/>
  <c r="I56" i="2"/>
  <c r="AC55" i="2"/>
  <c r="AB55" i="2" s="1"/>
  <c r="U55" i="2"/>
  <c r="Y55" i="2" s="1"/>
  <c r="R55" i="2"/>
  <c r="AC54" i="2"/>
  <c r="AB54" i="2"/>
  <c r="Y54" i="2"/>
  <c r="U54" i="2"/>
  <c r="R54" i="2"/>
  <c r="U53" i="2"/>
  <c r="R53" i="2"/>
  <c r="I53" i="2"/>
  <c r="U52" i="2"/>
  <c r="R52" i="2"/>
  <c r="J52" i="2"/>
  <c r="I52" i="2"/>
  <c r="U51" i="2"/>
  <c r="R51" i="2"/>
  <c r="I51" i="2"/>
  <c r="J51" i="2" s="1"/>
  <c r="Y51" i="2" s="1"/>
  <c r="U50" i="2"/>
  <c r="R50" i="2"/>
  <c r="J50" i="2"/>
  <c r="I50" i="2"/>
  <c r="AC49" i="2"/>
  <c r="AB49" i="2" s="1"/>
  <c r="Y49" i="2"/>
  <c r="AA49" i="2" s="1"/>
  <c r="U49" i="2"/>
  <c r="R49" i="2"/>
  <c r="AC48" i="2"/>
  <c r="AB48" i="2" s="1"/>
  <c r="Y48" i="2"/>
  <c r="U48" i="2"/>
  <c r="R48" i="2"/>
  <c r="U47" i="2"/>
  <c r="R47" i="2"/>
  <c r="J47" i="2"/>
  <c r="Y47" i="2" s="1"/>
  <c r="I47" i="2"/>
  <c r="U46" i="2"/>
  <c r="R46" i="2"/>
  <c r="J46" i="2"/>
  <c r="I46" i="2"/>
  <c r="U45" i="2"/>
  <c r="R45" i="2"/>
  <c r="I45" i="2"/>
  <c r="J45" i="2" s="1"/>
  <c r="Y45" i="2" s="1"/>
  <c r="AA45" i="2" s="1"/>
  <c r="U44" i="2"/>
  <c r="R44" i="2"/>
  <c r="U43" i="2"/>
  <c r="R43" i="2"/>
  <c r="U42" i="2"/>
  <c r="R42" i="2"/>
  <c r="J42" i="2"/>
  <c r="I42" i="2"/>
  <c r="AC41" i="2"/>
  <c r="AB41" i="2"/>
  <c r="Y41" i="2"/>
  <c r="AA41" i="2" s="1"/>
  <c r="U41" i="2"/>
  <c r="R41" i="2"/>
  <c r="AC40" i="2"/>
  <c r="AB40" i="2" s="1"/>
  <c r="Y40" i="2"/>
  <c r="U40" i="2"/>
  <c r="R40" i="2"/>
  <c r="U39" i="2"/>
  <c r="R39" i="2"/>
  <c r="J39" i="2"/>
  <c r="Y39" i="2" s="1"/>
  <c r="I39" i="2"/>
  <c r="U38" i="2"/>
  <c r="R38" i="2"/>
  <c r="U37" i="2"/>
  <c r="R37" i="2"/>
  <c r="U36" i="2"/>
  <c r="R36" i="2"/>
  <c r="J36" i="2"/>
  <c r="I36" i="2"/>
  <c r="AC35" i="2"/>
  <c r="AB35" i="2" s="1"/>
  <c r="U35" i="2"/>
  <c r="Y35" i="2" s="1"/>
  <c r="AA35" i="2" s="1"/>
  <c r="R35" i="2"/>
  <c r="AC34" i="2"/>
  <c r="AB34" i="2"/>
  <c r="Z34" i="2"/>
  <c r="AD34" i="2" s="1"/>
  <c r="Y34" i="2"/>
  <c r="AA34" i="2" s="1"/>
  <c r="U34" i="2"/>
  <c r="R34" i="2"/>
  <c r="U33" i="2"/>
  <c r="Y33" i="2" s="1"/>
  <c r="R33" i="2"/>
  <c r="I33" i="2"/>
  <c r="J33" i="2" s="1"/>
  <c r="U32" i="2"/>
  <c r="R32" i="2"/>
  <c r="U31" i="2"/>
  <c r="R31" i="2"/>
  <c r="U30" i="2"/>
  <c r="R30" i="2"/>
  <c r="J30" i="2"/>
  <c r="I30" i="2"/>
  <c r="AC29" i="2"/>
  <c r="AB29" i="2"/>
  <c r="Y29" i="2"/>
  <c r="U29" i="2"/>
  <c r="AC28" i="2"/>
  <c r="AB28" i="2" s="1"/>
  <c r="Y28" i="2"/>
  <c r="U28" i="2"/>
  <c r="AA27" i="2"/>
  <c r="Z27" i="2"/>
  <c r="U27" i="2"/>
  <c r="I27" i="2"/>
  <c r="J27" i="2" s="1"/>
  <c r="Y27" i="2" s="1"/>
  <c r="Y26" i="2"/>
  <c r="U26" i="2"/>
  <c r="R26" i="2"/>
  <c r="AC26" i="2" s="1"/>
  <c r="AB26" i="2" s="1"/>
  <c r="U25" i="2"/>
  <c r="R25" i="2"/>
  <c r="I25" i="2"/>
  <c r="AC24" i="2"/>
  <c r="AB24" i="2" s="1"/>
  <c r="U24" i="2"/>
  <c r="R24" i="2"/>
  <c r="O24" i="2"/>
  <c r="N24" i="2"/>
  <c r="J24" i="2"/>
  <c r="Y24" i="2" s="1"/>
  <c r="I24" i="2"/>
  <c r="U23" i="2"/>
  <c r="R23" i="2"/>
  <c r="U22" i="2"/>
  <c r="R22" i="2"/>
  <c r="O22" i="2"/>
  <c r="N22" i="2"/>
  <c r="I22" i="2"/>
  <c r="J22" i="2" s="1"/>
  <c r="U21" i="2"/>
  <c r="R21" i="2"/>
  <c r="Y21" i="2" s="1"/>
  <c r="U20" i="2"/>
  <c r="R20" i="2"/>
  <c r="U19" i="2"/>
  <c r="Y19" i="2" s="1"/>
  <c r="R19" i="2"/>
  <c r="AC19" i="2" s="1"/>
  <c r="AB19" i="2" s="1"/>
  <c r="Y18" i="2"/>
  <c r="U18" i="2"/>
  <c r="R18" i="2"/>
  <c r="AC18" i="2" s="1"/>
  <c r="AB18" i="2" s="1"/>
  <c r="U17" i="2"/>
  <c r="R17" i="2"/>
  <c r="I17" i="2"/>
  <c r="U16" i="2"/>
  <c r="R16" i="2"/>
  <c r="I16" i="2"/>
  <c r="J16" i="2" s="1"/>
  <c r="U15" i="2"/>
  <c r="R15" i="2"/>
  <c r="U14" i="2"/>
  <c r="Y14" i="2" s="1"/>
  <c r="R14" i="2"/>
  <c r="AC14" i="2" s="1"/>
  <c r="AB14" i="2" s="1"/>
  <c r="U13" i="2"/>
  <c r="R13" i="2"/>
  <c r="I13" i="2"/>
  <c r="U12" i="2"/>
  <c r="R12" i="2"/>
  <c r="I12" i="2"/>
  <c r="J12" i="2" s="1"/>
  <c r="Y12" i="2" s="1"/>
  <c r="AA12" i="2" s="1"/>
  <c r="U11" i="2"/>
  <c r="R11" i="2"/>
  <c r="I11" i="2"/>
  <c r="M24" i="1"/>
  <c r="L24" i="1"/>
  <c r="K24" i="1"/>
  <c r="J24" i="1"/>
  <c r="I24" i="1"/>
  <c r="H24" i="1"/>
  <c r="G24" i="1"/>
  <c r="F24" i="1"/>
  <c r="E24" i="1"/>
  <c r="D24" i="1"/>
  <c r="C24" i="1"/>
  <c r="B24" i="1"/>
  <c r="N23" i="1"/>
  <c r="N22" i="1"/>
  <c r="N21" i="1"/>
  <c r="N20" i="1"/>
  <c r="N19" i="1"/>
  <c r="N18" i="1"/>
  <c r="N17" i="1"/>
  <c r="N16" i="1"/>
  <c r="N15" i="1"/>
  <c r="N14" i="1"/>
  <c r="N13" i="1"/>
  <c r="N12" i="1"/>
  <c r="N11" i="1"/>
  <c r="N10" i="1"/>
  <c r="B154" i="4"/>
  <c r="B152" i="4"/>
  <c r="B153" i="4"/>
  <c r="H141" i="4"/>
  <c r="AW32" i="3" l="1"/>
  <c r="AV32" i="3" s="1"/>
  <c r="AS24" i="3"/>
  <c r="AS25" i="3"/>
  <c r="AU25" i="3" s="1"/>
  <c r="AW29" i="3"/>
  <c r="AV29" i="3" s="1"/>
  <c r="AS17" i="3"/>
  <c r="AU19" i="3"/>
  <c r="AW24" i="3"/>
  <c r="AV24" i="3" s="1"/>
  <c r="AI32" i="3"/>
  <c r="AS33" i="3"/>
  <c r="AS15" i="3"/>
  <c r="AS22" i="3"/>
  <c r="AW28" i="3"/>
  <c r="AV28" i="3" s="1"/>
  <c r="L57" i="2"/>
  <c r="M57" i="2" s="1"/>
  <c r="N57" i="2" s="1"/>
  <c r="AC57" i="2" s="1"/>
  <c r="AB57" i="2" s="1"/>
  <c r="L53" i="2"/>
  <c r="M53" i="2" s="1"/>
  <c r="N53" i="2" s="1"/>
  <c r="AC53" i="2" s="1"/>
  <c r="AB53" i="2" s="1"/>
  <c r="L51" i="2"/>
  <c r="M51" i="2" s="1"/>
  <c r="N51" i="2" s="1"/>
  <c r="AC51" i="2" s="1"/>
  <c r="AB51" i="2" s="1"/>
  <c r="L58" i="2"/>
  <c r="M58" i="2" s="1"/>
  <c r="L52" i="2"/>
  <c r="M52" i="2" s="1"/>
  <c r="L47" i="2"/>
  <c r="M47" i="2" s="1"/>
  <c r="N47" i="2" s="1"/>
  <c r="AC47" i="2" s="1"/>
  <c r="AB47" i="2" s="1"/>
  <c r="L45" i="2"/>
  <c r="M45" i="2" s="1"/>
  <c r="L39" i="2"/>
  <c r="M39" i="2" s="1"/>
  <c r="N39" i="2" s="1"/>
  <c r="AC39" i="2" s="1"/>
  <c r="AB39" i="2" s="1"/>
  <c r="L33" i="2"/>
  <c r="M33" i="2" s="1"/>
  <c r="L24" i="2"/>
  <c r="L42" i="2"/>
  <c r="M42" i="2" s="1"/>
  <c r="L25" i="2"/>
  <c r="L13" i="2"/>
  <c r="M13" i="2" s="1"/>
  <c r="N13" i="2" s="1"/>
  <c r="AC13" i="2" s="1"/>
  <c r="AB13" i="2" s="1"/>
  <c r="L56" i="2"/>
  <c r="M56" i="2" s="1"/>
  <c r="L50" i="2"/>
  <c r="M50" i="2" s="1"/>
  <c r="L36" i="2"/>
  <c r="M36" i="2" s="1"/>
  <c r="L22" i="2"/>
  <c r="L17" i="2"/>
  <c r="M17" i="2" s="1"/>
  <c r="N17" i="2" s="1"/>
  <c r="AC17" i="2" s="1"/>
  <c r="AB17" i="2" s="1"/>
  <c r="L16" i="2"/>
  <c r="M16" i="2" s="1"/>
  <c r="L11" i="2"/>
  <c r="M11" i="2" s="1"/>
  <c r="N11" i="2" s="1"/>
  <c r="AC11" i="2" s="1"/>
  <c r="AB11" i="2" s="1"/>
  <c r="L30" i="2"/>
  <c r="M30" i="2" s="1"/>
  <c r="L12" i="2"/>
  <c r="M12" i="2" s="1"/>
  <c r="L46" i="2"/>
  <c r="M46" i="2" s="1"/>
  <c r="L27" i="2"/>
  <c r="M27" i="2" s="1"/>
  <c r="N27" i="2" s="1"/>
  <c r="AC27" i="2" s="1"/>
  <c r="AB27" i="2" s="1"/>
  <c r="AD27" i="2" s="1"/>
  <c r="Z19" i="2"/>
  <c r="AD19" i="2" s="1"/>
  <c r="AA19" i="2"/>
  <c r="Z21" i="2"/>
  <c r="AD21" i="2" s="1"/>
  <c r="AA21" i="2"/>
  <c r="AA24" i="2"/>
  <c r="Z24" i="2"/>
  <c r="AD24" i="2" s="1"/>
  <c r="Z28" i="2"/>
  <c r="AD28" i="2" s="1"/>
  <c r="AA28" i="2"/>
  <c r="Y30" i="2"/>
  <c r="AA33" i="2"/>
  <c r="Z33" i="2"/>
  <c r="AC43" i="2"/>
  <c r="AB43" i="2" s="1"/>
  <c r="Y43" i="2"/>
  <c r="AA47" i="2"/>
  <c r="Z47" i="2"/>
  <c r="Y52" i="2"/>
  <c r="Y17" i="2"/>
  <c r="AC20" i="2"/>
  <c r="AB20" i="2" s="1"/>
  <c r="Y20" i="2"/>
  <c r="Z26" i="2"/>
  <c r="AD26" i="2" s="1"/>
  <c r="AA26" i="2"/>
  <c r="AA40" i="2"/>
  <c r="Z40" i="2"/>
  <c r="AD40" i="2" s="1"/>
  <c r="AI16" i="3"/>
  <c r="J16" i="3"/>
  <c r="AS16" i="3" s="1"/>
  <c r="AS20" i="3"/>
  <c r="AW20" i="3"/>
  <c r="AV20" i="3" s="1"/>
  <c r="AT25" i="3"/>
  <c r="AX25" i="3" s="1"/>
  <c r="Z14" i="2"/>
  <c r="AD14" i="2" s="1"/>
  <c r="AA14" i="2"/>
  <c r="Z18" i="2"/>
  <c r="AD18" i="2" s="1"/>
  <c r="AA18" i="2"/>
  <c r="Z45" i="2"/>
  <c r="AA48" i="2"/>
  <c r="Z48" i="2"/>
  <c r="AD48" i="2" s="1"/>
  <c r="AA51" i="2"/>
  <c r="Z51" i="2"/>
  <c r="J53" i="2"/>
  <c r="Y53" i="2" s="1"/>
  <c r="N24" i="1"/>
  <c r="J11" i="2"/>
  <c r="Y11" i="2" s="1"/>
  <c r="Z12" i="2"/>
  <c r="AC15" i="2"/>
  <c r="AB15" i="2" s="1"/>
  <c r="Y15" i="2"/>
  <c r="AA29" i="2"/>
  <c r="Z29" i="2"/>
  <c r="AD29" i="2" s="1"/>
  <c r="AA39" i="2"/>
  <c r="Z39" i="2"/>
  <c r="AA55" i="2"/>
  <c r="Z55" i="2"/>
  <c r="AD55" i="2" s="1"/>
  <c r="AI23" i="3"/>
  <c r="J23" i="3"/>
  <c r="AS23" i="3" s="1"/>
  <c r="AC31" i="2"/>
  <c r="AB31" i="2" s="1"/>
  <c r="Y31" i="2"/>
  <c r="Y36" i="2"/>
  <c r="AS27" i="3"/>
  <c r="AW27" i="3"/>
  <c r="AV27" i="3" s="1"/>
  <c r="AT33" i="3"/>
  <c r="AX33" i="3" s="1"/>
  <c r="AU33" i="3"/>
  <c r="J17" i="2"/>
  <c r="J25" i="2"/>
  <c r="AC32" i="2"/>
  <c r="AB32" i="2" s="1"/>
  <c r="Y32" i="2"/>
  <c r="Z35" i="2"/>
  <c r="AD35" i="2" s="1"/>
  <c r="O57" i="2"/>
  <c r="Y58" i="2"/>
  <c r="AI13" i="3"/>
  <c r="J13" i="3"/>
  <c r="AS14" i="3"/>
  <c r="AW14" i="3"/>
  <c r="AV14" i="3" s="1"/>
  <c r="AW16" i="3"/>
  <c r="AV16" i="3" s="1"/>
  <c r="AT17" i="3"/>
  <c r="AX17" i="3" s="1"/>
  <c r="AU17" i="3"/>
  <c r="AW21" i="3"/>
  <c r="AV21" i="3" s="1"/>
  <c r="AW23" i="3"/>
  <c r="AV23" i="3" s="1"/>
  <c r="AT24" i="3"/>
  <c r="AX24" i="3" s="1"/>
  <c r="AU24" i="3"/>
  <c r="AI26" i="3"/>
  <c r="J26" i="3"/>
  <c r="AS26" i="3" s="1"/>
  <c r="AW26" i="3"/>
  <c r="AV26" i="3" s="1"/>
  <c r="Y16" i="2"/>
  <c r="AC21" i="2"/>
  <c r="AB21" i="2" s="1"/>
  <c r="AC44" i="2"/>
  <c r="AB44" i="2" s="1"/>
  <c r="Y44" i="2"/>
  <c r="AA54" i="2"/>
  <c r="Z54" i="2"/>
  <c r="AD54" i="2" s="1"/>
  <c r="AS18" i="3"/>
  <c r="J13" i="2"/>
  <c r="Y13" i="2" s="1"/>
  <c r="AC23" i="2"/>
  <c r="AB23" i="2" s="1"/>
  <c r="Y23" i="2"/>
  <c r="Y25" i="2"/>
  <c r="AC38" i="2"/>
  <c r="AB38" i="2" s="1"/>
  <c r="Y38" i="2"/>
  <c r="Z41" i="2"/>
  <c r="AD41" i="2" s="1"/>
  <c r="Y42" i="2"/>
  <c r="Y46" i="2"/>
  <c r="Z49" i="2"/>
  <c r="AD49" i="2" s="1"/>
  <c r="J57" i="2"/>
  <c r="Y57" i="2" s="1"/>
  <c r="AT15" i="3"/>
  <c r="AX15" i="3" s="1"/>
  <c r="AU15" i="3"/>
  <c r="AW18" i="3"/>
  <c r="AV18" i="3" s="1"/>
  <c r="AT22" i="3"/>
  <c r="AX22" i="3" s="1"/>
  <c r="AU22" i="3"/>
  <c r="AW30" i="3"/>
  <c r="AV30" i="3" s="1"/>
  <c r="AW31" i="3"/>
  <c r="AV31" i="3" s="1"/>
  <c r="AC22" i="2"/>
  <c r="AB22" i="2" s="1"/>
  <c r="Y22" i="2"/>
  <c r="AC37" i="2"/>
  <c r="AB37" i="2" s="1"/>
  <c r="Y37" i="2"/>
  <c r="AX19" i="3"/>
  <c r="AI18" i="3"/>
  <c r="AI21" i="3"/>
  <c r="AI28" i="3"/>
  <c r="AI29" i="3"/>
  <c r="AI30" i="3"/>
  <c r="AI31" i="3"/>
  <c r="Y50" i="2"/>
  <c r="Y56" i="2"/>
  <c r="AS13" i="3"/>
  <c r="J18" i="3"/>
  <c r="J21" i="3"/>
  <c r="AS21" i="3" s="1"/>
  <c r="J28" i="3"/>
  <c r="AS28" i="3" s="1"/>
  <c r="J29" i="3"/>
  <c r="AS29" i="3" s="1"/>
  <c r="J30" i="3"/>
  <c r="AS30" i="3" s="1"/>
  <c r="J31" i="3"/>
  <c r="AS31" i="3" s="1"/>
  <c r="J32" i="3"/>
  <c r="AS32" i="3" s="1"/>
  <c r="O51" i="2" l="1"/>
  <c r="O47" i="2"/>
  <c r="O13" i="2"/>
  <c r="O53" i="2"/>
  <c r="AD47" i="2"/>
  <c r="O27" i="2"/>
  <c r="AD39" i="2"/>
  <c r="O11" i="2"/>
  <c r="AD51" i="2"/>
  <c r="O17" i="2"/>
  <c r="Z11" i="2"/>
  <c r="AD11" i="2" s="1"/>
  <c r="AA11" i="2"/>
  <c r="AT31" i="3"/>
  <c r="AX31" i="3" s="1"/>
  <c r="AU31" i="3"/>
  <c r="AT21" i="3"/>
  <c r="AX21" i="3" s="1"/>
  <c r="AU21" i="3"/>
  <c r="AT29" i="3"/>
  <c r="AX29" i="3" s="1"/>
  <c r="AU29" i="3"/>
  <c r="AT30" i="3"/>
  <c r="AX30" i="3" s="1"/>
  <c r="AU30" i="3"/>
  <c r="N36" i="2"/>
  <c r="AC36" i="2" s="1"/>
  <c r="AB36" i="2" s="1"/>
  <c r="O36" i="2"/>
  <c r="AT32" i="3"/>
  <c r="AX32" i="3" s="1"/>
  <c r="AU32" i="3"/>
  <c r="AA56" i="2"/>
  <c r="Z56" i="2"/>
  <c r="Z38" i="2"/>
  <c r="AD38" i="2" s="1"/>
  <c r="AA38" i="2"/>
  <c r="Z16" i="2"/>
  <c r="AA16" i="2"/>
  <c r="Z31" i="2"/>
  <c r="AD31" i="2" s="1"/>
  <c r="AA31" i="2"/>
  <c r="O39" i="2"/>
  <c r="AA52" i="2"/>
  <c r="Z52" i="2"/>
  <c r="AA43" i="2"/>
  <c r="Z43" i="2"/>
  <c r="AD43" i="2" s="1"/>
  <c r="AA30" i="2"/>
  <c r="Z30" i="2"/>
  <c r="N46" i="2"/>
  <c r="AC46" i="2" s="1"/>
  <c r="AB46" i="2" s="1"/>
  <c r="O46" i="2"/>
  <c r="N16" i="2"/>
  <c r="AC16" i="2" s="1"/>
  <c r="AB16" i="2" s="1"/>
  <c r="O16" i="2"/>
  <c r="N50" i="2"/>
  <c r="AC50" i="2" s="1"/>
  <c r="AB50" i="2" s="1"/>
  <c r="O50" i="2"/>
  <c r="N42" i="2"/>
  <c r="AC42" i="2" s="1"/>
  <c r="AB42" i="2" s="1"/>
  <c r="O42" i="2"/>
  <c r="N45" i="2"/>
  <c r="AC45" i="2" s="1"/>
  <c r="AB45" i="2" s="1"/>
  <c r="AD45" i="2" s="1"/>
  <c r="O45" i="2"/>
  <c r="AU13" i="3"/>
  <c r="AT13" i="3"/>
  <c r="AX13" i="3" s="1"/>
  <c r="Z46" i="2"/>
  <c r="AD46" i="2" s="1"/>
  <c r="AA46" i="2"/>
  <c r="Z23" i="2"/>
  <c r="AD23" i="2" s="1"/>
  <c r="AA23" i="2"/>
  <c r="AT26" i="3"/>
  <c r="AX26" i="3" s="1"/>
  <c r="AU26" i="3"/>
  <c r="M25" i="2"/>
  <c r="N58" i="2"/>
  <c r="AC58" i="2" s="1"/>
  <c r="AB58" i="2" s="1"/>
  <c r="O58" i="2"/>
  <c r="AA37" i="2"/>
  <c r="Z37" i="2"/>
  <c r="AD37" i="2" s="1"/>
  <c r="AA57" i="2"/>
  <c r="Z57" i="2"/>
  <c r="AD57" i="2" s="1"/>
  <c r="Z42" i="2"/>
  <c r="AA42" i="2"/>
  <c r="Z13" i="2"/>
  <c r="AD13" i="2" s="1"/>
  <c r="AA13" i="2"/>
  <c r="AA58" i="2"/>
  <c r="Z58" i="2"/>
  <c r="AA32" i="2"/>
  <c r="Z32" i="2"/>
  <c r="AD32" i="2" s="1"/>
  <c r="AT27" i="3"/>
  <c r="AX27" i="3" s="1"/>
  <c r="AU27" i="3"/>
  <c r="AA53" i="2"/>
  <c r="Z53" i="2"/>
  <c r="AD53" i="2" s="1"/>
  <c r="AT20" i="3"/>
  <c r="AX20" i="3" s="1"/>
  <c r="AU20" i="3"/>
  <c r="Z20" i="2"/>
  <c r="AD20" i="2" s="1"/>
  <c r="AA20" i="2"/>
  <c r="N12" i="2"/>
  <c r="AC12" i="2" s="1"/>
  <c r="AB12" i="2" s="1"/>
  <c r="AD12" i="2" s="1"/>
  <c r="O12" i="2"/>
  <c r="N56" i="2"/>
  <c r="AC56" i="2" s="1"/>
  <c r="AB56" i="2" s="1"/>
  <c r="O56" i="2"/>
  <c r="AT18" i="3"/>
  <c r="AX18" i="3" s="1"/>
  <c r="AU18" i="3"/>
  <c r="Z15" i="2"/>
  <c r="AD15" i="2" s="1"/>
  <c r="AA15" i="2"/>
  <c r="Z17" i="2"/>
  <c r="AD17" i="2" s="1"/>
  <c r="AA17" i="2"/>
  <c r="Z50" i="2"/>
  <c r="AA50" i="2"/>
  <c r="AT28" i="3"/>
  <c r="AX28" i="3" s="1"/>
  <c r="AU28" i="3"/>
  <c r="AA22" i="2"/>
  <c r="Z22" i="2"/>
  <c r="AD22" i="2" s="1"/>
  <c r="Z25" i="2"/>
  <c r="AA25" i="2"/>
  <c r="Z44" i="2"/>
  <c r="AD44" i="2" s="1"/>
  <c r="AA44" i="2"/>
  <c r="AT14" i="3"/>
  <c r="AX14" i="3" s="1"/>
  <c r="AU14" i="3"/>
  <c r="Z36" i="2"/>
  <c r="AA36" i="2"/>
  <c r="AT23" i="3"/>
  <c r="AX23" i="3" s="1"/>
  <c r="AU23" i="3"/>
  <c r="AT16" i="3"/>
  <c r="AX16" i="3" s="1"/>
  <c r="AU16" i="3"/>
  <c r="N30" i="2"/>
  <c r="AC30" i="2" s="1"/>
  <c r="AB30" i="2" s="1"/>
  <c r="O30" i="2"/>
  <c r="O33" i="2"/>
  <c r="N33" i="2"/>
  <c r="AC33" i="2" s="1"/>
  <c r="AB33" i="2" s="1"/>
  <c r="AD33" i="2" s="1"/>
  <c r="N52" i="2"/>
  <c r="AC52" i="2" s="1"/>
  <c r="AB52" i="2" s="1"/>
  <c r="O52" i="2"/>
  <c r="AD50" i="2" l="1"/>
  <c r="AD42" i="2"/>
  <c r="AD36" i="2"/>
  <c r="AD56" i="2"/>
  <c r="AD58" i="2"/>
  <c r="AD30" i="2"/>
  <c r="AD16" i="2"/>
  <c r="N25" i="2"/>
  <c r="AC25" i="2" s="1"/>
  <c r="AB25" i="2" s="1"/>
  <c r="AD25" i="2" s="1"/>
  <c r="O25" i="2"/>
  <c r="AD52" i="2"/>
</calcChain>
</file>

<file path=xl/sharedStrings.xml><?xml version="1.0" encoding="utf-8"?>
<sst xmlns="http://schemas.openxmlformats.org/spreadsheetml/2006/main" count="1889" uniqueCount="673">
  <si>
    <t>MAPA DE RIESGOS INSTITUCIONAL Y DE CORRUPCIÓN POR PROCESOS - 2022
INSTITUTO PARA LA INVESTIGACIÓN EDUCATIVA Y EL DESARROLLO PEDAGÓGICO - IDEP</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</si>
  <si>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</si>
  <si>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</si>
  <si>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</si>
  <si>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</si>
  <si>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</si>
  <si>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</si>
  <si>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</si>
  <si>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</si>
  <si>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</si>
  <si>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</si>
  <si>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</si>
  <si>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</si>
  <si>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</si>
  <si>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</si>
  <si>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</si>
  <si>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</si>
  <si>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</si>
  <si>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</si>
  <si>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</si>
  <si>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</si>
  <si>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</si>
  <si>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</si>
  <si>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</si>
  <si>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</si>
  <si>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</si>
  <si>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</si>
  <si>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</si>
  <si>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</si>
  <si>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</si>
  <si>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</si>
  <si>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</si>
  <si>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7</t>
  </si>
  <si>
    <t>Fecha Aprobación: 03/05/2022</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</si>
  <si>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</si>
  <si>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</si>
  <si>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</si>
  <si>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</si>
  <si>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</si>
  <si>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</si>
  <si>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</si>
  <si>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</si>
  <si>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Metodologia: Política de Administración del riesgo del DAFP</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</si>
  <si>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</si>
  <si>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</si>
  <si>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</si>
  <si>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</si>
  <si>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</si>
  <si>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</si>
  <si>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</si>
  <si>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</si>
  <si>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</si>
  <si>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</si>
  <si>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</si>
  <si>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</si>
  <si>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</si>
  <si>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</si>
  <si>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</si>
  <si>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</si>
  <si>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</si>
  <si>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</si>
  <si>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</si>
  <si>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</si>
  <si>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</si>
  <si>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</si>
  <si>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</si>
  <si>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</si>
  <si>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</si>
  <si>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</si>
  <si>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</si>
  <si>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</si>
  <si>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</si>
  <si>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</si>
  <si>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</si>
  <si>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2022 - PRIMERA LINEA DE DEFENSA</t>
  </si>
  <si>
    <t>SEGUNDA LINEA DE DEFENSA - OFICINA ASESORA DE PLANEACIÓN</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</si>
  <si>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</si>
  <si>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</si>
  <si>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</si>
  <si>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</si>
  <si>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</si>
  <si>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</si>
  <si>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</si>
  <si>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</si>
  <si>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</si>
  <si>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</si>
  <si>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</si>
  <si>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</si>
  <si>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rPr>
      <t xml:space="preserve">Generar informes, estados financieros o reportes con datos no precisos o inconsistentes a entidades externas e internamente 
</t>
    </r>
    <r>
      <rPr>
        <sz val="11"/>
        <color rgb="FFFF0000"/>
        <rFont val="Arial Narrow"/>
      </rPr>
      <t xml:space="preserve"> </t>
    </r>
  </si>
  <si>
    <t>Debido a la entrega de información con deficiencia en la calidad o extemporanea por parte de las diferentes oficinas y subdirecciones del IDEP.
Falta de actualización de las herramientas de planeacion interna de acuerdo a la normatividad vigente.</t>
  </si>
  <si>
    <t>Posibilidad de daño reputacional y economico por Generar informes, estados financieros o reportes con datos no precisos o inconsistentes a entidades externas e internamente, debido a la entrega de información con deficiencia en la calidad o extemporanea por parte de las diferentes oficinas y subdirecciones del IDEP.</t>
  </si>
  <si>
    <t>Ejecucion y Administracion de procesos</t>
  </si>
  <si>
    <t xml:space="preserve">     El riesgo afecta la imagen de la entidad con algunos usuarios de relevancia frente al logro de los objetivos</t>
  </si>
  <si>
    <t xml:space="preserve">Mensualmente, el lider de la oficina asesora de planeación, en el marco del comite Institucional de Gestión y desempeño incluira en la agenda que cada directivo o jefe de oficina informe sobre la oportunidad y calidad de la información que deben presentar a entidades externas y si se generaron errores en el mismo. Lo anterior se registra en las actas del Comité. 
</t>
  </si>
  <si>
    <t>Preventivo</t>
  </si>
  <si>
    <t>Manual</t>
  </si>
  <si>
    <t>Documentado</t>
  </si>
  <si>
    <t>Continua</t>
  </si>
  <si>
    <t>Con Registro</t>
  </si>
  <si>
    <t>Reducir (mitigar)</t>
  </si>
  <si>
    <t>Verificar que la información remitida por las áreas y dependencias este completa y correcta de acuerdo con la solicitud en caso que no este completo se devuelve al area para los ajustes pertinentes.</t>
  </si>
  <si>
    <t>Mensual</t>
  </si>
  <si>
    <t>Se realizan los ajustes correspondientes por parte de cada líder de proceso.</t>
  </si>
  <si>
    <t xml:space="preserve">Jefes de oficina 
</t>
  </si>
  <si>
    <t>Jefe de oficina de Planeación</t>
  </si>
  <si>
    <t>Jefe de oficina de Control interno</t>
  </si>
  <si>
    <t>En el marco del CIGDl que se realiza con periodicidad quincenal por lo menos 1 vez al mes se incluye en la agenda que cada directivo o jefe de oficina informe sobre la oportunidad y calidad de la información que deben presentar a entidades externas y si se generaron errores en el mismo; se han socializado los resultados y avances en la gestión de los procesos del SIG. 
Adicionalmente, desde la Oficina Asesora de Planeación se realiza seguimiento y verificación constante a la calidad de la información producida por cada uno de los procesos o para cualquier instrumento de medición y gestión liderado por el proceso de Dirección y Planeación.</t>
  </si>
  <si>
    <t>Actas de comité institucional
Correos de seguimiento a instrumentos de gestión</t>
  </si>
  <si>
    <t>Se evidencia concordancia entre la evidencia adjuntada y la actividad planteada. Así mismo, se evidencia avance en las actividades de acuerdo a lo incialmente programado, lo anterior se ve traducido en la no materialización del riesgo.</t>
  </si>
  <si>
    <t xml:space="preserve">1.)  Baja efectividad en los resultados esperados en el Plan de acción de la entidad  
2.Baja articulación entre las Areas para el reporte del Plan de Acción de la entidad.
</t>
  </si>
  <si>
    <t xml:space="preserve">Baja alineación de los proyectos de inversion con las políticas de gestión y desempeño institucional </t>
  </si>
  <si>
    <t xml:space="preserve">Posibilidad de daño económico y reputacional por baja efectividad en los resultados esperados en el Plan de acción de la entidad  y Baja articulación entre las Areas para el reporte del Plan de Acción de la entidad debido a baja alienación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</si>
  <si>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</si>
  <si>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</si>
  <si>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</si>
  <si>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Desde la Oficina Asesora de Planeación se verifica  que las evidencias de las actividades en cada una de las Políticas de Gestión y Desempeño sean debidamente cumplidas de acuerdo al plan de acción. En caso de encontrar desviaciones o inconsistencias en la información presentada por  los procesos, se realiza acompañamiento y se solicitan modificaciones. Lo anterior con el fin de evitar la baja efectividad en la gestión y avance en los planes de acción y de mejoramiento adscritos al IDEP.</t>
  </si>
  <si>
    <t>Correos de seguimiento a instrumentos de gestión
Documentos finales
Actas CIGD</t>
  </si>
  <si>
    <t>Divulgación y comunicación</t>
  </si>
  <si>
    <t>Reputacional</t>
  </si>
  <si>
    <t>Incumplimiento en la publicicación de la información establecida en la Ley de Transparencia.</t>
  </si>
  <si>
    <t xml:space="preserve">Entrega Inoportuna, incompleta y/o desactualziada de la información a publicar en el link de Transparencia. </t>
  </si>
  <si>
    <t xml:space="preserve">Posibilidad de daño reputacional por el incumplimiento en la publicación de la información establecida en la Ley de Transparencia, debido a la entrega Inoportuna, incompleta y/o desactualziada de la información a publicar en el link de Transparencia. </t>
  </si>
  <si>
    <t>Mensualmente, el contratista (Web master), realizara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</si>
  <si>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</si>
  <si>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</si>
  <si>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</si>
  <si>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</si>
  <si>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https://docs.google.com/spreadsheets/d/1e9V8F-x_KBu93QlHeEGukt6Eq8l1vFA7/edit#gid=883148781.  </t>
  </si>
  <si>
    <t xml:space="preserve">https://docs.google.com/spreadsheets/d/1e9V8F-x_KBu93QlHeEGukt6Eq8l1vFA7/edit#gid=883148781.  http://www.idep.edu.co/sites/default/files/FT-GD-07-24_Esquema_Publicacion_Informacion_V1_0_0_abril_2022.xls
</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</si>
  <si>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electronicos.</t>
  </si>
  <si>
    <t>Detectivo</t>
  </si>
  <si>
    <t>Las desviaciones se investigan y se resuelven según la periodicidad del control</t>
  </si>
  <si>
    <t>Subdirector(a) Académico(a)Subdirector(a) Académico(a)
Profesional Especializado de comunicaciones
Diana Prada</t>
  </si>
  <si>
    <t>Para el primer cuatrimestre, no se materializó el riesgo. Los controles propuestos se aplicaron en su totalidad, se realizó la actualización del Plan estratégico de comunicación organizacional el cual reposa en (https://drive.google.com/drive/folders/14_6tbFP1LTfiAJ1rbL2gzrT_3DD-irTY). Se realizó su seguimiento en las reuniones semanales de la estrategia 6 “Comunicación y Educación”, a través de las actas que reposan en (https://drive.google.com/drive/folders/1vMQX0h2f5Z-0CyHRbvhAf9klb5QniBJu?usp=sharing).</t>
  </si>
  <si>
    <t xml:space="preserve">https://drive.google.com/drive/folders/14_6tbFP1LTfiAJ1rbL2gzrT_3DD-irTY
https://drive.google.com/drive/folders/1vMQX0h2f5Z-0CyHRbvhAf9klb5QniBJu?usp=sharing
</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</si>
  <si>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</si>
  <si>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</si>
  <si>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t>Subdirector(a) Académico(a)
Profesional Especializado de comunicaciones
Diana Prada</t>
  </si>
  <si>
    <t xml:space="preserve">Para el primer cuatrimestre, no se materializó el riesgo. Los controles propuestos se aplicaron en su totalidad, se elaboró el plan anual de publicaciones IDEP 2022 - 2023 (https://docs.google.com/spreadsheets/d/1_a1Ovy28GnEnZdTHMkq9VwZbOukGCGXT/edit#gid=48732921) la actualización de los lineamientos editoriales 2020 - 2024 (https://docs.google.com/document/d/1aOlWXhrj6FEE4PfqEYZwOjFTfAqpOuOE/edit) y el cuadro de control de publicaciones https://docs.google.com/spreadsheets/d/13YJUS7QBsncmre-Ki045iHiNNgBW31gR/edit#gid=736337041 </t>
  </si>
  <si>
    <t xml:space="preserve">https://docs.google.com/spreadsheets/d/1_a1Ovy28GnEnZdTHMkq9VwZbOukGCGXT/edit#gid=48732921
https://docs.google.com/document/d/1aOlWXhrj6FEE4PfqEYZwOjFTfAqpOuOE/edit
https://docs.google.com/spreadsheets/d/13YJUS7QBsncmre-Ki045iHiNNgBW31gR/edit#gid=736337041 
</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</si>
  <si>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</si>
  <si>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</si>
  <si>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</si>
  <si>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</si>
  <si>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</si>
  <si>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 xml:space="preserve">Reportar la incidencia al proceso de Gestón Tecnologica </t>
  </si>
  <si>
    <t>Adelantar acciones institucionales para advertir a la ciudadania de la incidencia y las medidas adelantadas para subsanar la misma.</t>
  </si>
  <si>
    <t xml:space="preserve">Asesor de la dirección General
Contratistas periodistas </t>
  </si>
  <si>
    <t>Para el primer cuatrimestre, no se materializó el riesgo. Los controles propuestos se aplicaron en su totalidad, ya que se realizó una revisión de la configuración y un cambio de claves en el mes de abril de las redes sociales del Instituto, en concordancia con las políticas de seguridad de la entidad (https://drive.google.com/drive/u/0/folders/1MUTjk1v_TIxWGuNfCYUkPXaDMoPpsEdh).</t>
  </si>
  <si>
    <t>Se evidencia avance en las actividades de acuerdo a lo incialmente programado. Lo anterior se ve traducido en la no materialización del riesgo.</t>
  </si>
  <si>
    <t xml:space="preserve">
Insatisfacción de la ciudadania por falencias en la prestación de servicios de información
Falta de oportunidad, calidad  y coherencia en las respuestas y servicios prestados a la ciudadania, usuarios y público en general
</t>
  </si>
  <si>
    <t>Perdidad de credibilidad y confianza en el IDEP</t>
  </si>
  <si>
    <t>Posibilidad de daño reputacional por Perdidad de credibilidad y confianza en el IDEP, debido a Insatisfacción de la ciudadania por falencias en la prestación de servicios de información y a la 
falta de oportunidad, calidad  y coherencia en las respuestas y servicios prestados a la ciudadania, usuarios y público en general</t>
  </si>
  <si>
    <t>Todos los días, el Auxiliar Administrativo de la Subdirección Administrativa, financiera y de Control disciplinario, mediante la matriz de seguimiento y control de PQRS, realiza seguimiento a las solicitudes, quejas y reclamos de los usuarios, ciudadania y público en General; generando recordatorios semanales a las areas encargadas de dar respuesta.</t>
  </si>
  <si>
    <t>Cuando se presentan desviaciones, se realiza la actualización del normo grama del proceso y a su vez la caracterización del SIG .</t>
  </si>
  <si>
    <t>Auxiliar Administrativo de la Subdirección Administrativa, financiera y de Control disciplinario</t>
  </si>
  <si>
    <t>Durante el primer cuatrimestre no se materializó el riesgo, la Auxiliar Administrativa de la Subdirección Administrativa, Financiera y de Control Disciplinario, responsable de la radicación y seguimeinto de las PQRS realizó seguimiento diario a las solicitudes, quejas y reclamos de los usuarios, ciudadania y público en General; generando recordatorios semanales a las areas encargadas de dar respuesta, dejando evidencia  del control en la matriz de seguimiento y control de PQRS</t>
  </si>
  <si>
    <t>Matriz de seguimiento y control PQRS
Correos electrónicos disponibles para consulta en la cuenta idep@idep.edu.co</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</si>
  <si>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</si>
  <si>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</si>
  <si>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</si>
  <si>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</si>
  <si>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t>En el marco del Plan de adecuaciones y sostenibilidad SIG, con referente MIPG, se realizan mesas de trabajo con los procesos para evidenciar el seguimiento en la ejecución fisica de las actividades de dicho plan. Como resultado de esta gestión  se evidencias avances, conforme a lo estipulado en los siguientes documentos:  Las políticas de Participación ciudadana, Servicio al ciudadano, Racionalización de trámites y Transparencia, acceso a la información pública y lucha contra la corrupción.</t>
  </si>
  <si>
    <t>Seguimiento trimestral a Plan de adecuación y sostenibilidad SIG. Con corte a marzo de 2022</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</si>
  <si>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</si>
  <si>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</si>
  <si>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Contratista de comunicaciones de la Subdirección Académica,</t>
  </si>
  <si>
    <t xml:space="preserve">https://docs.google.com/spreadsheets/d/1e9V8F-x_KBu93QlHeEGukt6Eq8l1vFA7/edit#gid=883148781.  http://www.idep.edu.co/sites/default/files/FT-GD-07-24_Esquema_Publicacion_Informacion_V1_0_0_abril_2022.xls
</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</si>
  <si>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actás de comite academico.</t>
  </si>
  <si>
    <t>profesionales de la subdirección académica</t>
  </si>
  <si>
    <t>Semestralmente, el contratista de la subdirección académica; realiza analisis, tabulación y consolidación de las encuestas de satisfacción realizadas a los usuarios del IDEP, mediante informe y lo socializa en el comité institucional de gestión y desempeño.</t>
  </si>
  <si>
    <t>Correctivo</t>
  </si>
  <si>
    <t>Aleatoria</t>
  </si>
  <si>
    <t>Semestral</t>
  </si>
  <si>
    <t xml:space="preserve"> contratista de la subdirección académica</t>
  </si>
  <si>
    <t>Para el primer cuatrimestre, no se materializó el riesgo. Los controles propuestos se aplicaron en su totalidad, se han realizado encuestas de satisfacción a los usuarios del IDEP 95 de participación en eventos, 7 de postulación de Artículos en la Revista Educación y Ciudad y 8 de atención en PQRS, cuyo informe consolidado del primer semestre será presentado en Comité Institucional de Gestión y Desempeño de julio de 2022.</t>
  </si>
  <si>
    <t xml:space="preserve">https://docs.google.com/spreadsheets/d/1yICUnQuJ1YKI855Li5dmxRlVV4WuL2RYo_VCz_nR6fU/edit?resourcekey#gid=130903827
https://docs.google.com/spreadsheets/d/1fIR9lRksS5QbY5Op6QEFjX4_Ox-X_4w5R3Jg3nLfcUU/edit?resourcekey#gid=940688713
https://docs.google.com/spreadsheets/d/1DbnZ8mH7xrkurYNSDIsiu0wx7hj4j7o5n6nsEyg76ds/edit?resourcekey#gid=226437078
</t>
  </si>
  <si>
    <t>Investigación y desarrollo pedagógico</t>
  </si>
  <si>
    <t xml:space="preserve">Falta de articulación en la definifción y desarrollo de las actividades de los proyectos de investigación y desarrollo pedagogico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</si>
  <si>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</si>
  <si>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pedagogico con respecto al proyecto de inversión formulado debido a que los Proyectos de Investigación y Desarrollo Pedagógico no cumplan con los objetivos del proyecto de inversión. </t>
  </si>
  <si>
    <t xml:space="preserve">     Entre 100 y 500 SMLMV </t>
  </si>
  <si>
    <t>Moderado</t>
  </si>
  <si>
    <t xml:space="preserve">Cuatrimestralmente, el comité academico, realizara una revisión y seguimiento de las actividades a los proyectos de investigación y desarrollo pedagógico que sea articulado con el proyecto de inversión. Dicha revisión se podrá evidenciar a través de las actas del comite academico. </t>
  </si>
  <si>
    <t xml:space="preserve">El comité academico realiza las obsevaciones de las actividades y recomienda ajustes requeridos para alinear los proyectos de investigación y desarrollo pedagogico con los objetivos del proyecto de inversión </t>
  </si>
  <si>
    <t>Cuando se detectan desviaciones en el proceso de definición y desarrollo de los proyectos de investigación y desarrollo pedagógico, se implementan las recomendaciones del comité academico.</t>
  </si>
  <si>
    <t xml:space="preserve">Subdirección Academica 
Asesores de la dirección General 
Lideres de metas </t>
  </si>
  <si>
    <r>
      <rPr>
        <sz val="11"/>
        <color theme="1"/>
        <rFont val="Calibri"/>
      </rPr>
      <t xml:space="preserve">Para el primer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3 como se evidencian en las actas que reposan en </t>
    </r>
    <r>
      <rPr>
        <sz val="11"/>
        <color rgb="FF1155CC"/>
        <rFont val="Calibri"/>
      </rPr>
      <t>https://drive.google.com/drive/folders/1jbq9_leEH9AnIUXlFLQdgdydUQp0RK1J</t>
    </r>
  </si>
  <si>
    <t>https://drive.google.com/drive/folders/1jbq9_leEH9AnIUXlFLQdgdydUQp0RK1J</t>
  </si>
  <si>
    <t>Una vez al año o cuando se formulan los proyectos, el subdirecto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electronica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</si>
  <si>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</si>
  <si>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</si>
  <si>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t>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00106-817-000256 del 03/02/2022; No. 00106-817-000388 del 03/03/2022; No. 00106-817-000519 del 06/04/2022 y No. 00106-817-000642 del 04/05/2022</t>
  </si>
  <si>
    <t>Radicado No. 00106-817-000256 del 03/02/2022; No. 00106-817-000388 del 03/03/2022; No. 00106-817-000519 del 06/04/2022 y No. 00106-817-000642 del 04/05/2022</t>
  </si>
  <si>
    <t xml:space="preserve"> Falta de verificación de los soportes que avalan las certificaciones expedidas por la Subdirección Académica</t>
  </si>
  <si>
    <t>Inadecuada emisión de certificaciones producto de saber pedagógico</t>
  </si>
  <si>
    <t>Posiblidad de daño reputacional por inadecuada emisión de certificaciones producto de saber pedagógico debido a la falta de verificación de los soportes que avalan las certificaciones expedidas por la Subdirección Académica</t>
  </si>
  <si>
    <t xml:space="preserve"> Trimestralmente, la Subdirección Academica verifica la  ruta donde reposan los soportes que avalan las certificaciones expedidas, por medio del seguimiento de un  archivo excel. </t>
  </si>
  <si>
    <t>Trimestral</t>
  </si>
  <si>
    <t xml:space="preserve">Cuando se verifique los errores se realiza las respectivas correcciones a las certificaciones </t>
  </si>
  <si>
    <t>Subdirección Academica 
Profesional de Gestión Documental</t>
  </si>
  <si>
    <t>Para el primer cuatrimestre, no se materializó el riesgo. Los controles propuestos se aplicaron en su totalidad, ya que se creó la ruta para verificar los soportes que avalan las certificaciones expedidas por la Subdirección Académica y se realizó el seguimiento a través del siguiente archivo Excel.</t>
  </si>
  <si>
    <t>No aplica</t>
  </si>
  <si>
    <t xml:space="preserve">Plagio en los productos de los proyectos de investigación y desarrollo pedagogico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</si>
  <si>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</si>
  <si>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pedagogico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</si>
  <si>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</si>
  <si>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</si>
  <si>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 xml:space="preserve">Trimestralmente, los lideres de los proyectos, utiilizaran la herramienta tecnológica para detección de plagio, generando reporte positivo de la herramienta empleada y concepto favorable por parte del supervisor encargado, los productos derivados de proyectos de investigación y desarrollo pedagogico así como las publicaciones del IDEP. 
</t>
  </si>
  <si>
    <t>Automático</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</si>
  <si>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</si>
  <si>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</si>
  <si>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t>Para el primer cuatrimestre, no se materializó el riesgo. Los controles propuestos se aplicaron en su totalidad, ya que los líderes de los proyectos, utilizaron la herramienta tecnológica para detección de plagio, con un total de 17 revisiones en la plataforma, generando reporte positivo de la herramienta empleada y el concepto favorable de los productos derivados de proyectos de investigación y desarrollo pedagógico y de las publicaciones del IDEP.</t>
  </si>
  <si>
    <t>https://drive.google.com/drive/folders/1aM9K3-e6CaJcaBGGZZ89MYgOktnuQbtO</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</si>
  <si>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</si>
  <si>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</si>
  <si>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</si>
  <si>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t>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t>
  </si>
  <si>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</si>
  <si>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</si>
  <si>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</si>
  <si>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 xml:space="preserve">Semestralmente,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</si>
  <si>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Probabilidad</t>
  </si>
  <si>
    <t>Verificar que se subsanen las recomendaciones emitidas en las visitas realizadas a cada una de las dependencias.</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</si>
  <si>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</si>
  <si>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Academica)
</t>
  </si>
  <si>
    <t>Durante el primer cuatrimestre no se materializó el riesgo,  se realizó el diagnóstico a los archivos de gestión a través de una visita a las 6 dependencias de la Entidad, con el objetivo de conocer el estado de la aplicación de los procesos técnicos de organización de los documentos.</t>
  </si>
  <si>
    <t>Informes de diagnóstico archivos de gestión por dependencia</t>
  </si>
  <si>
    <t>Documentos del Proceso de Gestión Documental actualizados</t>
  </si>
  <si>
    <t>Revisar los documentos frente a los últimos requisitos dados por las entidades que regulan la gestión documental (AGN y Archivo de Bogotá), además de tener en cuenta la normatividad que se a publicando o actualizando.</t>
  </si>
  <si>
    <t>En el caso de identificar un documento desactualizado, se procederá a enviar un correo electrónico al líder proceso informando la situación, para posteriormente proceder a su actualización en un término no mayor a tres meses.</t>
  </si>
  <si>
    <t>Subdirector (a) Administrativo, Financiero y de Control Interno
Disciplinario
Profesional Especializado de gestión documental 
Daily Reyes Trukillo</t>
  </si>
  <si>
    <t>Durante el primer cuatrimestre no se materializó el riesgo, en la revisión de los documentos del proceso,  se identificó la necesidad de actualización de 2 procedimientos y 2 formatos.</t>
  </si>
  <si>
    <t>Listado de documentos para actualizar</t>
  </si>
  <si>
    <t>Formato Único de Inventario Documental FUID - FT-GD-07-06 diligenciado en cada dependencia</t>
  </si>
  <si>
    <t>Monitorear trimestralmente el cumplimiento ddel protocolo de limpieza (IN-GD-07-02) que se debe realizar a los depósitos o estaterías que contienen los archivos del IDEP.</t>
  </si>
  <si>
    <t>En el caso de encontrar deficiencias en la aplicación del protocolo, se informará por correo electrónico al área responsable de Recursos Físicos que se tomen los correctivos correspondentes para garantizar la aplicación del protocolo de limpieza</t>
  </si>
  <si>
    <t>Durante el primer cuatrimestre no se materializó el riesgo,en las visitas de diagnóstico de los archivos de gestión, se verificó si las dependencias cuentan con el inventario documental en el formato único de inventario documental FUID - FT-GD-07-06</t>
  </si>
  <si>
    <t>Económico</t>
  </si>
  <si>
    <t xml:space="preserve">Inexactitud e inoportunidad en la liquidación de salarios, prestaciones sociales, aportes parafiscales y
seguridad social.
</t>
  </si>
  <si>
    <t>Impresición en el cálculo de la liquidación de factores salariales (nómina y prestaciones sociales) por digitación, extemporaneidad y/o incosistencias de novedades y cambios en la normativas.</t>
  </si>
  <si>
    <t xml:space="preserve">Posibilidad de daño economico por Impresición en el cálculo de la liquidación de factores salariales (nómina y prestaciones sociales), debido a errores en el cálculo por digitación, extemporaneidad y/o incosistencias de novedades y cambios en la normatividad.
</t>
  </si>
  <si>
    <t xml:space="preserve">     Afectación menor a 10 SMLMV .</t>
  </si>
  <si>
    <t xml:space="preserve">Mensualmente, los profesionales de las areas de presupuesto, tesoreria, contabilidad yTalento Humano, revisan la  liquidación de nomina para aprobación de la subdirección Administrativa, Financiera y CID y el representante legal de la Entidad, </t>
  </si>
  <si>
    <t xml:space="preserve">Expedición de acto administrativo de modificación y/o aclaración, corrigiedo la deficiencia. </t>
  </si>
  <si>
    <t xml:space="preserve">Subdirector(a) Administrativo, Financiero y de Control Interno
Disciplinario
 profesionales de las areas de presupuesto, tesoreria, contabilidad
Profesional Especializado Talento Humano
Contratista de Nomina 
</t>
  </si>
  <si>
    <t>06/05/2022-  Durante el primer cuatrimestre no se materializó el riesgo, se presentan las evidencias de las liquidaciones de factores salariales, prestacionales y de factores inherentes a la nómina (seguridad social y pagos patronales) del primer cuatrimentre del año, ejecutados de acuerdo con la normatividad vigente.
El contrato No. 19 de 2021 suscrito con la profesional de nómina se adicionó, por consiguiente este riesgo no se materializó
No se realizaron capacitaciones relacionadas con normatividad nueva por ello este riesgo no se materializó</t>
  </si>
  <si>
    <t>Nominas resumidas de enero a abril de 2022.  Debidamente aprobadas.</t>
  </si>
  <si>
    <t>Cada vez que se presente la necesidad de contratar un profesional el area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</si>
  <si>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Si se detecta alguna anomalía, se detiene el proceso de vinculación</t>
  </si>
  <si>
    <t>Subdirector(a) Administrativo, Financiero y de Control Interno
Disciplinario
Profesional Especializado Talento Humano
Wilson Farfan</t>
  </si>
  <si>
    <t>No se presentó contratación de personal para nómina durante el período</t>
  </si>
  <si>
    <t>Cada vez que sea requerido, de acuerdo con la creación, modificación y/o actualiazación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</si>
  <si>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Las observaciones, desviaciones o diferencias identificadas son investigadas, consultadas y solucionadas oportunamente</t>
  </si>
  <si>
    <t>No se presentó creación, modificación y/o actualiazación dispuesta por el Gobierno Nacional y Distrital en materia Prestacional y Salariales</t>
  </si>
  <si>
    <t>Gestión de recursos fisicos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</si>
  <si>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</si>
  <si>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</si>
  <si>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</si>
  <si>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Fisicos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</si>
  <si>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</si>
  <si>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Tramite para declaratoria de Siniestro y comunicar a la oficina de Control Interno Disciplinario </t>
  </si>
  <si>
    <t xml:space="preserve">Subdirector(a) Administrativo Financiero y de Control Interno Disciplinario
Profesional Universitario 219-02
</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</si>
  <si>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</si>
  <si>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Hacer requerimientos mediante oficio a la compañía Aseguradora por intermedio del corredor de Seguros, para subsanar el siniestro ocurrido</t>
  </si>
  <si>
    <t>Subdirector(a)  Administrativo Financiero y de Control Interno Disciplinario
Profesional Universitario Almacén
Lilia Amparo Correa Moreno</t>
  </si>
  <si>
    <t>06/05/2022 -  NO se materializó el riesgo en el primer cuatrimestre. Los bienes se encuentran amparados bajo la modalidad de contratos suscritos Nos. 64 de 2022  AXA COLPATRIA SEGUROS Y CTO 65 DE 2022 SBS SEGUROS COLOMBIA y el 64 de 2022  AXA COLPATRIA SEGUROS Y CTO 65 DE 2022 SBS SEGUROS COLOMBIA cuyo objeto es "Adquisición de los seguros que amparen los intereses patrimoniales actuales y futuros, así como los bienes de propiedad del Instituto para la Investigación Educativa y el Desarrollo Pedagógico –IDEP, que estén bajo su responsabilidad y custodia y aquellos que sean adquiridos para desarrollar las funciones inherentes a su actividad y cualquier otra póliza de seguros que requiera la entidad en el Desarrollo de su actividad", suscrito el 16 deMarzo del 2022, el cual a la fecha se encuentra vigente.</t>
  </si>
  <si>
    <t>Contratos del Programa de Seguros suscritos en la vigencia 2022</t>
  </si>
  <si>
    <t>Se evidencia concordancia entre la evidencia adjuntada y la actividad planteada. Así mismo, se evidencia avance en las actividades de acuerdo a lo incialmente programado. Lo anterior se ve reflejado en la no materialización del riesgo</t>
  </si>
  <si>
    <t>Cada vez que se presente un siniestro , el Profesional Universitario del proceso de Gestión de Recursos Físicos, aplicará el procedimiento PRO-GRF-11-01 Egresos o salidas definitivas de bienes: En la actividad número 28; adjuntaondo, Comprobantes de Salidas, Bajas y soportes respectivos (Acto administrativo, acta de comité, según corresponda)</t>
  </si>
  <si>
    <t>Se notifica mediante correo electrónico a la Oficina Asesora de Planeación o contabilidad, según sea el caso, para dar solución a la incidencia presentada</t>
  </si>
  <si>
    <t>06/05/2022 -  NO se materializó el riesgo en el primer cuatrimestre</t>
  </si>
  <si>
    <t>No se presentó siniestro para el período</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</si>
  <si>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</si>
  <si>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</si>
  <si>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</si>
  <si>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</si>
  <si>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Trimestralmente, el profesional universitario de gestión de recursos fisicos; verificará en la página del SIM si el parque automotor presenta alguna infracción, tomando pantallazo de dicha página y archivandolo de manera digital en un disco extraíble; posteriormente realiza las verificaciones y pagos correspondientes, realizar aleatoreamente visitas al parque automotor.</t>
  </si>
  <si>
    <t>En caso de reportar alguna infracción se paga oportunamente</t>
  </si>
  <si>
    <t>Subdirector(a) Administrativo Financiero y de Control Interno Disciplinario
Profesional Universitario 219-02</t>
  </si>
  <si>
    <t xml:space="preserve">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</si>
  <si>
    <t>Pantallazos de Consulta de Comparendos I CUATRIMESTRE</t>
  </si>
  <si>
    <t xml:space="preserve">Todos los meses y/o cuando se presente la necesidad, el profesional Universitario de gestión de recursos fisicos, diligenciará las planillas FT-GRF-11-14 PLANILLA SEGUIMIENTO TRANSPORTE PARQUE AUTOMOTOR IDEP, FT-GRF-11-08 AUTORIZACIÓN SALIDA DE VEHÍCULOS PARQUE AUTOMOTOR FUERA DE BOGOTÁ, archivandolas en medios magneticos para su respectivo control.
</t>
  </si>
  <si>
    <t>Se notifica al Subdirector Administrativo y Financiero y de Control Interno y Disciplinario mediante oficio</t>
  </si>
  <si>
    <t>No se diligenció el avance para el I cuatrimestre ni se relacionaron las evidencias</t>
  </si>
  <si>
    <t>Cada vez que se presente una eventualidad con respecto al parque automotor y de manera mensual para el suministro de combustible, el profesional universitario de gestión de recursos fisicos,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supervision que reposan en el archivo de la entidad</t>
  </si>
  <si>
    <t>Inicialmente se confirma con el conductor y posteriormente se notifica al Subdirector Administrativo y Financiero y de Control Interno y Disciplinario mediante oficio</t>
  </si>
  <si>
    <t>Gestión financiera</t>
  </si>
  <si>
    <t xml:space="preserve">Operaciones Tesorales realizadas indecuadamente.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</si>
  <si>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</si>
  <si>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</si>
  <si>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</si>
  <si>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Seguimiento a las partidas conciliatorias y actas de comité de sostenibilidad contable.</t>
  </si>
  <si>
    <t>Mensual y Cuatrimestral</t>
  </si>
  <si>
    <t xml:space="preserve">Adelantar las acciones legales que correspondan </t>
  </si>
  <si>
    <t xml:space="preserve">Profesionales Especializados (Contador y Tesorero)
</t>
  </si>
  <si>
    <r>
      <rPr>
        <b/>
        <sz val="11"/>
        <color theme="1"/>
        <rFont val="Calibri"/>
      </rPr>
      <t xml:space="preserve">Primer Cuatrimestre: </t>
    </r>
    <r>
      <rPr>
        <sz val="11"/>
        <color theme="1"/>
        <rFont val="Calibri"/>
      </rPr>
      <t xml:space="preserve">El riesgo no se ha materializado debido a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t>
    </r>
  </si>
  <si>
    <t>\\Apolo\300_SAFyCD\04_TRD_IDEP_2022\300-19 INFORMES</t>
  </si>
  <si>
    <t xml:space="preserve">Cada vez que se requiera, los profesionales especialzados de contabilidad y de tesoreria, aplicará los controles establecidos en el procedimiento PRO-GF-14-14 "Causación de Órdenes de Pago", adjuntando como evidencia, comprobante de Anulación, ordenes de pago y comprobantes de egreso
</t>
  </si>
  <si>
    <t>Se lleva a cabo la anulación del documento en el Sistema de Información Administrativo y Financiero del Instituto, por parte del Subdirector Financiero y Administrativo y de Control Interno y Disciplinario</t>
  </si>
  <si>
    <t>Contador 
Oswaldo Diaz
Tesorero
Nelson R Corredor Cruz</t>
  </si>
  <si>
    <t>Cada vez que se requiera, el profesional especializado de tesoreria, aplicará los controles establecidos en el Protocolo de Seguridad y Manejo de Cuentas de Tesorería IN- GF -14- 05, adjuntando los oficios correspondientes.</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</si>
  <si>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</si>
  <si>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</si>
  <si>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</si>
  <si>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Periódicamente, el profesional especializado de contabilidad, revisara la expedición de nuevas normas tributarias, realizando un acta de reunión de la verificación de la actividad. </t>
  </si>
  <si>
    <t xml:space="preserve">Actualización del normograma cuando aplique   
</t>
  </si>
  <si>
    <t>Cuando se identifique un incumplimiento de obligación tributaria, se procederá al pago y/o corrección de la información y a las acciones legales que corresponda.</t>
  </si>
  <si>
    <t>Profesionales Especializados (Contador y Tesorero)</t>
  </si>
  <si>
    <t>Durante el primer trimestre de 2022 no se materializó este riesgo, se han presentado y pagado las declaraciones tributarias atenfiendo los calendarios tributarios Nacional y Distrital. Adicionalmente en el mismo período se llevó a cabo la participación en un diplomado de Actualización Tributaria, dicatado por la Universidad La Gran Colombia</t>
  </si>
  <si>
    <t>\\Apolo\300_SAFyCD\04_TRD_IDEP_2022\300-14 DECLARACIONES TRIBUTARIAS</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</si>
  <si>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</si>
  <si>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Se difunden los principales cambios normativos al equipo contable y de Tesorería</t>
  </si>
  <si>
    <t>Profesional Especializado Contabilidad
Oswaldo Gómez Lozano</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</si>
  <si>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</si>
  <si>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Bimestral</t>
  </si>
  <si>
    <t>Se actualiza la parametrización del Sistema de Información Administrativo y Financiero del Instituto, según los cambios normativos</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</si>
  <si>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</si>
  <si>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</si>
  <si>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</si>
  <si>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</si>
  <si>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Cada vez que se realiza solicitud de contratación,la oficina asesora juridica, revisará que los documentos precontractuales se ajusten a los contemplado en el Plan anual de adquisiciones (PAA) y que los Estudios Previos y Análisis del Sector cumplan con los requerimientos legales; dicha revisión se evidencia y controla en las plataformas de contratación: SECOP II, SECOP I y Tienda Virtual del Estado Colombiano</t>
  </si>
  <si>
    <t>Aceptar</t>
  </si>
  <si>
    <t>Las observaciones serán atendidas en el menor tiempo posible y se verán reflejadas en el cumplimiento del PAA</t>
  </si>
  <si>
    <t xml:space="preserve">Jefe Oficina Asesora Jurídica
Profesional Especializado Jurídico
Natalia Sanchez </t>
  </si>
  <si>
    <t>Durante el primer cuatrimestre de la vigencia 2022 no se materializó el riesgo, toda vez que fueron atendidas el 100% de las solicitudes de contratación donde se revisaron los documentos precontractuales y que los mismos se ajustaran a lo contemplado en el Plan anual de adquisiciones (PAA) y la normatividad vigente, estos documentos fueron publicados en la sección "documentos del procesos" en las plataformas de contratación correspondiente
Realizado: Erika Viviana Boyacá Olaya
Validado: Natalia Sánchez Martínez
Mayo 6 de 2022</t>
  </si>
  <si>
    <t>Base de datos contratos 2022-Link secop II</t>
  </si>
  <si>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</si>
  <si>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</si>
  <si>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</si>
  <si>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cada vez que se revisen pólizas que amparen los contratos, la Oficina Asesora Juridica, realizará doble filtro en la revisión de las pólizas, el primero será revisado por el abogado tramitador y posteriormente por el Jefe de la Oficina Asesora Jurídica. Lo anterior se evidencia en el documento de aprobación de garantias y plataforma SECOP II.</t>
  </si>
  <si>
    <t xml:space="preserve">Acción de tratamiento: Solicitar la modificación de la poliza según corresponda durante el termino de ejecución del contrato </t>
  </si>
  <si>
    <t>Las observaciones o diferencias serán atendidas en el menor tiempo posible</t>
  </si>
  <si>
    <t xml:space="preserve">Jefe Oficina Asesora Jurídica
Abogado asignado al Proceso de Contratación 
</t>
  </si>
  <si>
    <t>Durante el primer cuatrimestre de la vigencia 2022 no se ha materializado el riesgo, toda vez que las garantías de los contratos, convenios u ordenes de compra sujetos a estas, así como las modificaciones que aplican, tuvieron un doble filtro de revisión, lo cual se evidencia en el documento de aprobación el cual es publicado y en la plataforma transaccional secop II, si aplica.
 Realizado: Erika Viviana Boyacá Olaya
 Validado: Natalia Sánchez Martínez
 Mayo 6 de 2022</t>
  </si>
  <si>
    <t>Base de datos contratos 2022-link secop II</t>
  </si>
  <si>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</si>
  <si>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</si>
  <si>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</si>
  <si>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</si>
  <si>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El Jefe de la Oficina Asesora Jurídica realizará la verificación de los contratistas naturales y/o jurídicos en listas restrictivas gratuitas, previo a realizar la contratación; en caso de encontrar reporte en laa listas realizará el procedimiento respectivo de reporte</t>
  </si>
  <si>
    <t>Sin Documentar</t>
  </si>
  <si>
    <t>Sin Registro</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</si>
  <si>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</si>
  <si>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Reporte de operaciones sospechosas ante el UIAF</t>
  </si>
  <si>
    <t>Jefe Oficina Asesora Jurídica</t>
  </si>
  <si>
    <t>Durante el primer cuatrimestre de la vigencia 2022 no ha materializado el riegos, a la fecha la OAJ se encuentra en el trámite de actualización de formatos para la prevención del lavado de activos y financiación del terrorismo que incluya
 Realizado: Erika Viviana Boyacá Olaya
 Validado: Natalia Sánchez Martínez
 Mayo 6 de 2022</t>
  </si>
  <si>
    <t>Se evidencia avance en las actividades de acuerdo a lo incialmente programado.</t>
  </si>
  <si>
    <t>La jefe de la Oficina de Cntrol Interno en conjunto con la Oficina Asesora de Planeación y la Oficina Asesora Jurídica definirá los lineamientos para la implementación del SARLAFT en la entidad que incluya:
-  Definición del Oficial de SARLAFT
- Especificación de procedimiento para el reporte de operaciones sospechosas ehn caso de que el contratista se encuentre en listas restrictivas
- Diligencia de formato para servidores y colaoradores que establezca el origen de ingresos</t>
  </si>
  <si>
    <t>Expedir Resolución con el Oficial SARLAFT, que indique  procedimiento para el reporte de operaciones sospechosas ehn caso de que el contratista se encuentre en listas restrictivas y el diligenciamiento del formato para servidores y colaoradores que establezca el origen de ingresos.</t>
  </si>
  <si>
    <t>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Realizado: Erika Viviana Boyacá Olaya
 Validado: Natalia Sánchez Martínez
 Mayo 6 de 2022</t>
  </si>
  <si>
    <t>La jefe de la Oficina de Cntrol Interno en conjunto con la Oficina Asesora de Planeación y la Oficina Asesora Jurídica solicitarán la inclusión en el PIC de programas de sensibilización de los empleados, colabotadores, asesores y consultores vinculados al proceso de contatación en temas de Lavado de Activos y Financiación del terrorismo</t>
  </si>
  <si>
    <t>Incluir en el PIC del IDEP capacitaciones asociadas a Lavado de Activos y Financiación del Terrorismo - LA_FT.
Articular el plan de gestión de la Integridad con acciones que fortalezcan la integridad de los servidores y las alertas de reporte de riesgos de LAFT</t>
  </si>
  <si>
    <t>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Realizado: Erika Viviana Boyacá Olaya
 Validado: Natalia Sánchez Martínez
 Mayo 6 de 2022</t>
  </si>
  <si>
    <t>Actas comité de conciliación</t>
  </si>
  <si>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</si>
  <si>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</si>
  <si>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</si>
  <si>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</si>
  <si>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Realizar modificación al contrato </t>
  </si>
  <si>
    <t xml:space="preserve">Jefe Oficina Asesora Jurídica
Abogado designado 
</t>
  </si>
  <si>
    <r>
      <rPr>
        <sz val="11"/>
        <color theme="1"/>
        <rFont val="Arial Narrow"/>
      </rPr>
      <t xml:space="preserve">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theme="1"/>
        <rFont val="Arial Narrow"/>
      </rPr>
      <t>Realizado: Erika Viviana Boyacá Olaya
Validado: Natalia Sánchez Martínez
Mayo 6 de 2022</t>
    </r>
    <r>
      <rPr>
        <sz val="11"/>
        <color theme="1"/>
        <rFont val="Arial Narrow"/>
      </rPr>
      <t xml:space="preserve">
</t>
    </r>
  </si>
  <si>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</si>
  <si>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</si>
  <si>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</si>
  <si>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</si>
  <si>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Iniciar un proceso por posible incumplieminto contra el abogado encargado de la defensa judicial 
Instaurar la acción de repetición contra el abogado encargado de la defensa judicial </t>
  </si>
  <si>
    <t xml:space="preserve">Jefe Oficina Asesora Jurídica
Abogado Contratista de Defensa Judicial </t>
  </si>
  <si>
    <r>
      <rPr>
        <sz val="11"/>
        <color theme="1"/>
        <rFont val="Arial Narrow"/>
      </rPr>
      <t xml:space="preserve">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t>
    </r>
    <r>
      <rPr>
        <b/>
        <sz val="11"/>
        <color theme="1"/>
        <rFont val="Arial Narrow"/>
      </rPr>
      <t>Realizado: Erika Viviana Boyacá Olaya
Validado: Natalia Sánchez Martínez
Mayo 6 de 2022</t>
    </r>
  </si>
  <si>
    <t xml:space="preserve">
No prestación de servicios tecnologicos a la entidad
</t>
  </si>
  <si>
    <t xml:space="preserve">Suspensión o interrupción de los servicios TI y daños de los equipos que hacen parte de la infraestructura. </t>
  </si>
  <si>
    <t xml:space="preserve">Posibilidad de daño economico y reputacional por la no prestación de servicios tecnologicos a la entidad debido a Suspensión o interrupción de los servicios TI y daños de los equipos que hacen parte de la infraestructura.  </t>
  </si>
  <si>
    <t>Fallas Tecnologicas</t>
  </si>
  <si>
    <r>
      <rPr>
        <sz val="10"/>
        <color theme="1"/>
        <rFont val="Arial"/>
      </rPr>
      <t xml:space="preserve">Trimestralmente se registra monitoreo del comportamiento de la infraestructura tecnologica por parte de los ingeneiros conrtatistas y el técnico operativo del area gestión Tecnologica de la OAP por medio de un plan de mantenimiento, monitoreo y seguimiento. </t>
    </r>
    <r>
      <rPr>
        <u/>
        <sz val="10"/>
        <color rgb="FF1155CC"/>
        <rFont val="Arial"/>
      </rPr>
      <t>https://docs.google.com/spreadsheets/d/1uzdZQiXoqDD3pnB6DMchqA3JB9vIP7jq/edit#gid=1130127983</t>
    </r>
  </si>
  <si>
    <t xml:space="preserve">Verificar el cumplimiento estricto a las actividades del plan de mantenimiento y monitoreo. </t>
  </si>
  <si>
    <t>Ejecutar el plan de contingnecia cada vez que se presente indisponibilidad del servicio por fallas técnicas</t>
  </si>
  <si>
    <t xml:space="preserve">
Técnico y/o contratistas del proceso de Gestión Tecnologica </t>
  </si>
  <si>
    <r>
      <rPr>
        <sz val="11"/>
        <color theme="1"/>
        <rFont val="Calibri"/>
      </rPr>
      <t xml:space="preserve">El IDEP se trasladó de sede el pasado 8 de abril de 2022, llevando toda la infraestructura de TI. Los dias 8 y 9 de abril se trabajó en normalizar todos los servicios que se habían suspendido, para realizar el trsalado, los servcios quedaron funcionando correctamente (acceso remoto, sitios web, repositorios digitales, Goobi, Internet, entre otros). </t>
    </r>
    <r>
      <rPr>
        <b/>
        <sz val="11"/>
        <color theme="1"/>
        <rFont val="Calibri"/>
      </rPr>
      <t>Se materializó el riesgo de interrupción de los servicios de TI</t>
    </r>
    <r>
      <rPr>
        <sz val="11"/>
        <color theme="1"/>
        <rFont val="Calibri"/>
      </rPr>
      <t xml:space="preserve"> el día 28 de abril  a las 2:00 pm debido  un fallo en el suministro de electricidad que se presentó en el sector. Como contingencia las UPS de respaldo entraron  en operación y mantuvieron los equipos encendidos hasta agotar la capacidad de respaldo, ya que en este Sede no se cuenta con una planta electrica que respalde las UPS.
Una vez normalizado el servicio de fluido electrico por parte de la Empresa ENEL Codensa el día 29 de abril a las 6:40 pm, se procedió a ejecutar el plan de contingencia y se comienzan a restablecer de forma gradual los servicios a partir de las 9:40 PM , normalizandolos por completo el dia 1 de mayo después de las revisiones respectivas. 
Asi mismo durante el periodo de enero a marzo se llevan a cabo las actividades de mantenimiento y monitoreo de la infraestructura tecnológica del IDEP y se registran en el plan de mantenimiento y monitoreo, lo que se reporta trimestralmente.</t>
    </r>
  </si>
  <si>
    <t>Se adjuntan pantallas de los chat s del whatsapp donde se evidencia el corte y la nomalización de los servicios.</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</si>
  <si>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</si>
  <si>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</si>
  <si>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</si>
  <si>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r>
      <rPr>
        <u/>
        <sz val="10"/>
        <color rgb="FF000000"/>
        <rFont val="Arial"/>
      </rPr>
      <t xml:space="preserve">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"Actualizaciones Firewall y Antivirus" y "Actualizaciones de Servidores y PC". </t>
    </r>
    <r>
      <rPr>
        <u/>
        <sz val="10"/>
        <color rgb="FF1155CC"/>
        <rFont val="Arial"/>
      </rPr>
      <t>https://docs.google.com/spreadsheets/d/1uzdZQiXoqDD3pnB6DMchqA3JB9vIP7jq/edit#gid=1130127983</t>
    </r>
  </si>
  <si>
    <t xml:space="preserve">Verificar el cumplimiento estricto a las actividades del plan de mantenimiento con relación a la actualización, monitoreo de los equipos, aplicaciones y políticas de seguridad de la entidad </t>
  </si>
  <si>
    <t>Ejecutar el plan de contingencia cada vez que se presente indisponibilidad del servicio por ataque informático</t>
  </si>
  <si>
    <t xml:space="preserve">Técnico y/o contratistas del proceso de Gestión Tecnologica </t>
  </si>
  <si>
    <r>
      <rPr>
        <sz val="11"/>
        <color theme="1"/>
        <rFont val="Calibri"/>
      </rPr>
      <t xml:space="preserve">Para el primer trimestre se llevaron a cabo las actividades de mantenimiento y monitoreo de los equipos, aplicaciones y políticas de seguridad de la entidad por parte de los ingeneiros conrtatistas y el técnico operativo del area gestión Tecnologica de la OAP. 
Se realizó el mantenimiento preventivo a la hiperconvergencia el día 24 de marzo y se hizo conrol y seguimiento semanal al comportamiento de los Nodos.
Se actualizó la consola del firewall y del antivirus ver detalles en el plan de mantenimiento y monitoreo. 
En este periodo, el 5 de abril, la Alta Consejería de las TIC realizó un ejerecicio de hacking etico en el cual nos hace algunas observaciones respecto a la vulnerabilidad de algunas cuentas de usuario y de correo, las cuales se analizaron y se procederá a efectuar el respectivo aseguramiento y depuración.
</t>
    </r>
    <r>
      <rPr>
        <b/>
        <sz val="11"/>
        <color theme="1"/>
        <rFont val="Calibri"/>
      </rPr>
      <t>En este periodo no se materializó el riesgo.</t>
    </r>
  </si>
  <si>
    <r>
      <rPr>
        <u/>
        <sz val="11"/>
        <color rgb="FF1155CC"/>
        <rFont val="Calibri"/>
      </rPr>
      <t xml:space="preserve">https://docs.google.com/spreadsheets/d/1uzdZQiXoqDD3pnB6DMchqA3JB9vIP7jq/edit#gid=1130127983
</t>
    </r>
    <r>
      <rPr>
        <u/>
        <sz val="11"/>
        <color rgb="FF000000"/>
        <rFont val="Calibri"/>
      </rPr>
      <t>Informe de la Alta Consejería de las TIC y evidencias de las acciones realizadas al respcto.</t>
    </r>
  </si>
  <si>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</si>
  <si>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</si>
  <si>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</si>
  <si>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t>
  </si>
  <si>
    <t>Ingenieros del area de gestión técnologica</t>
  </si>
  <si>
    <r>
      <rPr>
        <sz val="11"/>
        <color theme="1"/>
        <rFont val="Calibri"/>
      </rPr>
      <t>Para el primer trimestre se realizan las copias de respaldo según lo programado en el plan de mantenimiento y monitoreo.
Antes del traslado de Sede se realizaron copias de respaldo de los servidores y la base de datos Oracle asegurando un backup completo a toda la infraestructura tecnológica.
Se verifican los logs de los backups.</t>
    </r>
    <r>
      <rPr>
        <b/>
        <sz val="11"/>
        <color theme="1"/>
        <rFont val="Calibri"/>
      </rPr>
      <t xml:space="preserve">
En este periodo no se materializó el riesgo.</t>
    </r>
  </si>
  <si>
    <t>https://docs.google.com/spreadsheets/d/1uzdZQiXoqDD3pnB6DMchqA3JB9vIP7jq/edit#gid=1130127983</t>
  </si>
  <si>
    <t>Durante el trimestre se realizan campañas de socialización, divulgación y concientización  sobre los riesgos y amenazas en el uso de TI y servicios conexos, en aras de consolidar una cultura organizacional en seguridad digital.</t>
  </si>
  <si>
    <t>Hacer encuesta de apropiación y conocimiento de las políticas de seguridad y privacidad de la información</t>
  </si>
  <si>
    <t>Reafirmar las acciones preventivas a tener en cuenta para evitar ataques informáticos</t>
  </si>
  <si>
    <t xml:space="preserve">Ingenieros del area de gestión técnologica  </t>
  </si>
  <si>
    <r>
      <rPr>
        <sz val="11"/>
        <color theme="1"/>
        <rFont val="Calibri"/>
      </rPr>
      <t xml:space="preserve">Para el primer trimestre se llevaron a cabo actividades de divulgación de las políticas de seguridad y privacidad de la información a través de una cpacitación que se llevó a cabo el día 30 de marzo (se adjunta presentación de la jornada de capacitación que tuvo 4 temas), así mismo se han divulagado Tips de Seguridad a través del chat del IDEP.
</t>
    </r>
    <r>
      <rPr>
        <sz val="11"/>
        <color theme="1"/>
        <rFont val="Calibri"/>
      </rPr>
      <t>En este periodo no se materializó el riesgo.</t>
    </r>
  </si>
  <si>
    <t>Se adjuntan pantallas del chat del whatsapp donde se evidencia la divulgación de los tips de seguridad y la presentación de la capacitación sobre las políticas de seguridad y privacidad de la información.</t>
  </si>
  <si>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</si>
  <si>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</si>
  <si>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tecnologica </t>
  </si>
  <si>
    <t xml:space="preserve">     El riesgo afecta la imagen de la entidad internamente, de conocimiento general, nivel interno, de junta dircetiva y accionistas y/o de provedores</t>
  </si>
  <si>
    <t xml:space="preserve">Anualmente, los tecnicos del proceso de gestion tecnolgica validar los ciclos de vida del hardware y software de los fabricantes y proveedores de la infraestructura tecnológica del Instituto </t>
  </si>
  <si>
    <t>Verificar que el inventario de harware y software este actualizado</t>
  </si>
  <si>
    <t>Se realizan los mantenimientos preventivos y correctivos a la infraestrutura tecnológica.</t>
  </si>
  <si>
    <t>En este periodo no se materializó el riesgo ya que no se encontraron licencias vencidas y los equipos de cómputo oeran correctamente con el mantenimiento preventivo que se realiza anualmente.</t>
  </si>
  <si>
    <t>Se adjunta archivo de inventario de hardware y software.</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</si>
  <si>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</si>
  <si>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</si>
  <si>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</si>
  <si>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ineficiente o inadecuada por parte de otras áreas.</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</si>
  <si>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</si>
  <si>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</si>
  <si>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 xml:space="preserve">De acuerdo a las reuniones agendadas por calendario se realiza mesa de trabajo con cada uno de los procesos para las actividaes programadas Plan de Sostenibilidad MIPG - mensualmente </t>
  </si>
  <si>
    <t>Las reprogramaciones o ajustes que se requieran hacer en los instrumentos de gestión, son validadas en Comité de gestión y desempeño institucional y se deja en el acta correspondiente</t>
  </si>
  <si>
    <t>Contratista MIPG</t>
  </si>
  <si>
    <t>En el marco del Plan de adecuaciones y sostenibilidad SIG, con referente MIPG, se realizan mesas de trabajo con los procesos para evidenciar el seguimiento en la ejecución fisica de las actividades de dicho plan. Como resultado de esta gestión el IDEP, en cabeza de la OAP, entregó el primer seguimiento trimestral con corte a marzo de 2022.</t>
  </si>
  <si>
    <t>Seguimiento trimestral a Plan de acción- Plan MIPG.</t>
  </si>
  <si>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</si>
  <si>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</si>
  <si>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</si>
  <si>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analisis y generación de informes de auditoría interna, debido a:
- a la entrega de información con deficiencia en la calidad o extemporanea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</si>
  <si>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</si>
  <si>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Ccontrol Interno -CCCI </t>
  </si>
  <si>
    <t>jefe de la oficina de Control Interno</t>
  </si>
  <si>
    <t>De conformidad con el Plan Anual de Auditoría se dió apertura a la Auditoría al Sistema Integrado de Gestión el 25 de marzo de 2022 la cual finaliza en el mes de junio</t>
  </si>
  <si>
    <t xml:space="preserve">Cronograma mesas de trabajo </t>
  </si>
  <si>
    <t>RECURSOS PARA LA GESTIÓN DEL RIESGO AL INTERIOR DE PROCESO</t>
  </si>
  <si>
    <t>Inicia con la identificación de los riesgos de Corrupción  por parte de cada uno de los procesos del IDEP y finaliza con la mitigación, seguimiento y control por parte de cada uno de los responsables enunciados en el presente documento</t>
  </si>
  <si>
    <t>Causa Inmediata</t>
  </si>
  <si>
    <t>Causa Raíz</t>
  </si>
  <si>
    <t xml:space="preserve">Definición de impacto </t>
  </si>
  <si>
    <r>
      <rPr>
        <b/>
        <sz val="10"/>
        <color theme="0"/>
        <rFont val="Arial"/>
      </rPr>
      <t xml:space="preserve">Impacto
1 a 5 = </t>
    </r>
    <r>
      <rPr>
        <sz val="10"/>
        <color theme="0"/>
        <rFont val="Arial"/>
      </rPr>
      <t>Moderado</t>
    </r>
    <r>
      <rPr>
        <b/>
        <sz val="10"/>
        <color theme="0"/>
        <rFont val="Arial"/>
      </rPr>
      <t xml:space="preserve">
6 a 11 = </t>
    </r>
    <r>
      <rPr>
        <sz val="10"/>
        <color theme="0"/>
        <rFont val="Arial"/>
      </rPr>
      <t>Mayor</t>
    </r>
    <r>
      <rPr>
        <b/>
        <sz val="10"/>
        <color theme="0"/>
        <rFont val="Arial"/>
      </rPr>
      <t xml:space="preserve">
12 a 18 = </t>
    </r>
    <r>
      <rPr>
        <sz val="10"/>
        <color theme="0"/>
        <rFont val="Arial"/>
      </rPr>
      <t>Catastrófico</t>
    </r>
  </si>
  <si>
    <t xml:space="preserve">Fecha Fin </t>
  </si>
  <si>
    <t>Oficina de Control Interno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</si>
  <si>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</si>
  <si>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</si>
  <si>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</si>
  <si>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</si>
  <si>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</si>
  <si>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</si>
  <si>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</si>
  <si>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</si>
  <si>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</si>
  <si>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</si>
  <si>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</si>
  <si>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</si>
  <si>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</si>
  <si>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</si>
  <si>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</si>
  <si>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</si>
  <si>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</si>
  <si>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</si>
  <si>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</si>
  <si>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</si>
  <si>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</si>
  <si>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</si>
  <si>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</si>
  <si>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No</t>
  </si>
  <si>
    <t xml:space="preserve">Trimestralmente, los contratistas de diseño grafico, realizara seguimiento a la aplicación del Manual de imagen institucional, diligenciando la lista de verificación de lineamientos del manual de Imagen de la Alcaldia y el Manual de Imagen Institucional </t>
  </si>
  <si>
    <t>&lt;</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</si>
  <si>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</si>
  <si>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</si>
  <si>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</si>
  <si>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</si>
  <si>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t>Para el primer cuatrimestre, no se materializó el riesgo. Los controles propuestos se aplicaron en su totalidad, pues se aplicaron los lineamientos del Manual de imagen institucional (https://drive.google.com/drive/u/0/folders/14_6tbFP1LTfiAJ1rbL2gzrT_3DD-irTY)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son los profesional que se encarga de diseñar las piezas de la Subdirección Académica. La hoja de cálculo Google diligenciada se encuentra disponible en: (https://docs.google.com/spreadsheets/d/1JDupaphk3q7rb4-CCeYNwwBnYpn9ZEP7/edit#gid=2022926019).</t>
  </si>
  <si>
    <r>
      <rPr>
        <sz val="11"/>
        <color theme="1"/>
        <rFont val="Arial Narrow"/>
      </rPr>
      <t xml:space="preserve">https://drive.google.com/drive/u/0/folders/14_6tbFP1LTfiAJ1rbL2gzrT_3DD-irTY
</t>
    </r>
    <r>
      <rPr>
        <u/>
        <sz val="11"/>
        <color rgb="FF1155CC"/>
        <rFont val="Arial Narrow"/>
      </rPr>
      <t>https://docs.google.com/spreadsheets/d/1JDupaphk3q7rb4-CCeYNwwBnYpn9ZEP7/edit#gid=2022926019</t>
    </r>
  </si>
  <si>
    <t>No se reporta materialización del riesgo por parte del responsable del proceso.  Se verifico la aplicación de controles dispuestos en el drive para el cuatrimestre evaluado.   Se recomienda registrar en el seguimiento el funcionario responsable del reporte. 
Seguimiento efectuado por:  Hilda Yamile Morales Laverde - Jefe OCI. 
Fecha:  10/05/2022</t>
  </si>
  <si>
    <t>Cada vez que se realiza una publicación, el profesional especializado de la subdirección academica, hará uso de consentimientos informados. Como evidencua se encuentran los formatos de la política del manual del tratamiento de datos</t>
  </si>
  <si>
    <t>Cada vez que se realiza una publicación, el profesional especializado de la subdirección academica, hará sso de consentimientos informados. Como evidencua se encuentran 
los formatos de la política del manual del tratamiento de datos</t>
  </si>
  <si>
    <t>Si se presentan diferencias identificadas se investiga y se resuelve de manera oportuna</t>
  </si>
  <si>
    <t>Para el primer cuatrimestre, no se materializó el riesgo. Los controles propuestos se aplicaron en su totalidad, ya que se utilizaron los formatos de consentimientos informados que se tienen para el IDEP, estos se han utilizado para la postulación de artículos para la revista Educación y Ciudad, ubicados para los postulados en plataforma OJS, en enlace libros IDEP y Magazín Aula Urbana (https://drive.google.com/drive/folders/1yyS2f_3UWcJqOWfC-0y_K64Wjh06gONx)(https://drive.google.com/drive/folders/18EXe7VqV5VOV7iUDPSC2lBqlZ_eT8h5R?usp=sharing). En el Aula Maloca SIG se encuentra el instructivo y los formatos en el proceso de Investigación y Desarrollo Pedagógico IN-IDP-04-05 Instructivo para usos de los consentimientos y asentimientos de la política de tratamiento de datos del Instituto.</t>
  </si>
  <si>
    <r>
      <rPr>
        <sz val="11"/>
        <color theme="1"/>
        <rFont val="Arial Narrow"/>
      </rPr>
      <t xml:space="preserve">https://drive.google.com/drive/folders/1yyS2f_3UWcJqOWfC-0y_K64Wjh06gONx
</t>
    </r>
    <r>
      <rPr>
        <u/>
        <sz val="11"/>
        <color rgb="FF1155CC"/>
        <rFont val="Arial Narrow"/>
      </rPr>
      <t>https://drive.google.com/drive/folders/18EXe7VqV5VOV7iUDPSC2lBqlZ_eT8h5R?usp=sharing</t>
    </r>
  </si>
  <si>
    <t>No se reporta materialización del riesgo por parte del responsable del proceso.  Se verifico la aplicación de controles dispuestos en el drive para el cuatrimestre evaluado.   Se recomienda registrar en el seguimiento el funcionario responsable del reporte. 
Seguimiento efectuado por:  Hilda Yamile Morales Laverde - Jefe OCI. 
Fecha:  10/05/2022</t>
  </si>
  <si>
    <t>Trimestralmente, los profesionales del equipo de comunicaciones y los responsables academicos de los proyectos, realizarán consentimientos informados para la participación de actividades academicas o divulgación.</t>
  </si>
  <si>
    <t>Si se presentan desviaciones se corrige de manera oportuna e inmediata</t>
  </si>
  <si>
    <r>
      <rPr>
        <sz val="11"/>
        <color theme="1"/>
        <rFont val="Arial Narrow"/>
      </rPr>
      <t xml:space="preserve">Para el primer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 en https://drive.google.com/drive/folders/1vxnwtoTrqCBugJ56490KU_5YgzYF3Buv https://drive.google.com/drive/folders/1UzVXKY3Ic8-sDQ8oN4RdQOK9OIPhz89W, https://drive.google.com/drive/folders/1yyS2f_3UWcJqOWfC-0y_K64Wjh06gONx </t>
    </r>
    <r>
      <rPr>
        <u/>
        <sz val="11"/>
        <color rgb="FF1155CC"/>
        <rFont val="Arial Narrow"/>
      </rPr>
      <t>https://drive.google.com/drive/folders/18EXe7VqV5VOV7iUDPSC2lBqlZ_eT8h5R?usp=sharing</t>
    </r>
  </si>
  <si>
    <r>
      <rPr>
        <sz val="11"/>
        <color theme="1"/>
        <rFont val="Arial Narrow"/>
      </rPr>
      <t xml:space="preserve">https://drive.google.com/drive/folders/1vxnwtoTrqCBugJ56490KU_5YgzYF3Buv https://drive.google.com/drive/folders/1UzVXKY3Ic8-sDQ8oN4RdQOK9OIPhz89W, https://drive.google.com/drive/folders/1yyS2f_3UWcJqOWfC-0y_K64Wjh06gONx </t>
    </r>
    <r>
      <rPr>
        <u/>
        <sz val="11"/>
        <color rgb="FF1155CC"/>
        <rFont val="Arial Narrow"/>
      </rPr>
      <t>https://drive.google.com/drive/folders/18EXe7VqV5VOV7iUDPSC2lBqlZ_eT8h5R?usp=sharing</t>
    </r>
  </si>
  <si>
    <t>No se reporta materialización del riesgo por parte del responsable del proceso.  Se verifico la aplicación de controles dispuestos en el drive para el cuatrimestre evaluado de manera selectiva.   Se recomienda registrar en el seguimiento el funcionario responsable del reporte. 
Seguimiento efectuado por:  Hilda Yamile Morales Laverde - Jefe OCI. 
Fecha:  10/05/2022</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</si>
  <si>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</si>
  <si>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</si>
  <si>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</si>
  <si>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</si>
  <si>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 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 que reposarán en las carpetas de los proyectos de investigación o desarrollo pedagógico, así como en las  carpetas de publicaciones de la Subdirección Académica. </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</si>
  <si>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</si>
  <si>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</si>
  <si>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 proefesionales universitarios y especializados encargados de la atención</t>
  </si>
  <si>
    <r>
      <rPr>
        <sz val="11"/>
        <color theme="1"/>
        <rFont val="Arial Narrow"/>
      </rPr>
      <t xml:space="preserve">Para el primer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 que reposan en: https://drive.google.com/drive/folders/1vxnwtoTrqCBugJ56490KU_5YgzYF3Buv https://drive.google.com/drive/folders/1UzVXKY3Ic8-sDQ8oN4RdQOK9OIPhz89W, https://drive.google.com/drive/folders/1yyS2f_3UWcJqOWfC-0y_K64Wjh06gONx </t>
    </r>
    <r>
      <rPr>
        <u/>
        <sz val="11"/>
        <color rgb="FF1155CC"/>
        <rFont val="Arial Narrow"/>
      </rPr>
      <t>https://drive.google.com/drive/folders/18EXe7VqV5VOV7iUDPSC2lBqlZ_eT8h5R?usp=sharing</t>
    </r>
  </si>
  <si>
    <r>
      <rPr>
        <sz val="11"/>
        <color theme="1"/>
        <rFont val="Arial Narrow"/>
      </rPr>
      <t>https://drive.google.com/drive/folders/1vxnwtoTrqCBugJ56490KU_5YgzYF3Buv https://drive.google.com/drive/folders/1UzVXKY3Ic8-sDQ8oN4RdQOK9OIPhz89W, https://drive.google.com/drive/folders/1yyS2f_3UWcJqOWfC-0y_K64Wjh06gONx</t>
    </r>
    <r>
      <rPr>
        <u/>
        <sz val="11"/>
        <color rgb="FF1155CC"/>
        <rFont val="Arial Narrow"/>
      </rPr>
      <t>https://drive.google.com/drive/folders/18EXe7VqV5VOV7iUDPSC2lBqlZ_eT8h5R?usp=sharing</t>
    </r>
    <r>
      <rPr>
        <sz val="11"/>
        <color theme="1"/>
        <rFont val="Arial Narrow"/>
      </rPr>
      <t>g</t>
    </r>
  </si>
  <si>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</si>
  <si>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</si>
  <si>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</si>
  <si>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</si>
  <si>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t>Para el primer cuatrimestre, no se materializó el riesgo. Los controles propuestos se aplicaron en su totalidad ya que se ha mantenido actualizado el sitio de transparencia y acceso a la información pública IDEP, consignado en la página web oficial de la entidad.</t>
  </si>
  <si>
    <r>
      <rPr>
        <sz val="11"/>
        <color theme="1"/>
        <rFont val="Arial Narrow"/>
      </rPr>
      <t xml:space="preserve">https://docs.google.com/spreadsheets/d/1e9V8F-x_KBu93QlHeEGukt6Eq8l1vFA7/edit?usp=sharing&amp;ouid=111011268865304940598&amp;rtpof=true&amp;sd=true
</t>
    </r>
    <r>
      <rPr>
        <u/>
        <sz val="11"/>
        <color rgb="FF1155CC"/>
        <rFont val="Arial Narrow"/>
      </rPr>
      <t>http://www.idep.edu.co/?q=menu-transparencia</t>
    </r>
    <r>
      <rPr>
        <sz val="11"/>
        <color theme="1"/>
        <rFont val="Arial Narrow"/>
      </rPr>
      <t>[-</t>
    </r>
  </si>
  <si>
    <t>No se reporta materialización del riesgo por parte del responsable del proceso.  Se verificó la actualización del link de transparencia en la página web de la Entidad conforme a la normatividad aplicable.  Se recomienda registrar en el seguimiento el funcionario responsable de realizar el reporte.  
Seguimiento efectuado por:  Hilda Yamile Morales Laverde - Jefe OCI. 
Fecha:  10/05/2022</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</si>
  <si>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</si>
  <si>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</si>
  <si>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proyetos de investigación y desarrollo pedagogico que no esten alineados con los objetivos del proyecto de inversión.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</si>
  <si>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</si>
  <si>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</si>
  <si>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academico </t>
  </si>
  <si>
    <r>
      <rPr>
        <sz val="11"/>
        <color theme="1"/>
        <rFont val="Arial Narrow"/>
      </rPr>
      <t xml:space="preserve">Para el primer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3 como se evidencian en las actas que reposan en </t>
    </r>
    <r>
      <rPr>
        <u/>
        <sz val="11"/>
        <color rgb="FF1155CC"/>
        <rFont val="Arial Narrow"/>
      </rPr>
      <t>https://drive.google.com/drive/folders/1jbq9_leEH9AnIUXlFLQdgdydUQp0RK1J</t>
    </r>
  </si>
  <si>
    <t>No se reporta materialización del riesgo por parte del responsable del proceso.  Se verificó la aplicación de controles a través de las actas suscritas en el Comité Académico.  Se recomienda registrar en el seguimiento el funcionario responsable de realizar el reporte.  
Seguimiento efectuado por:  Hilda Yamile Morales Laverde - Jefe OCI. 
Fecha:  10/05/2022</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</si>
  <si>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</si>
  <si>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</si>
  <si>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</si>
  <si>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t>Para el primer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t>
  </si>
  <si>
    <t>SECOP II</t>
  </si>
  <si>
    <t xml:space="preserve">Se reporta por parte del responsable del proceso que no se presento materializaciòn del riesgo. De acuerdo al seguimiento efectuado por parte de esta Oficina para el segundo cuatrimestre, se validó la aplicación de los controles descritos.  Se verifico de manera selectiva en SECOP II las pólizas de cumplimiento evidenciando la aplicación del control descrito. 
Fecha  de seguimiento:12/05/2022
Seguimiento efectuado por: Hilda Yamile Morales Laverde - Jefe OCI. 
</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</si>
  <si>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</si>
  <si>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</si>
  <si>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 xml:space="preserve">Para el primer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 </t>
  </si>
  <si>
    <t xml:space="preserve">Se reporta por parte del responsable del proceso que no se presento materializaciòn del riesgo. De acuerdo al seguimiento efectuado por parte de esta Oficina para el segundo cuatrimestre, se validó la aplicación de los controles descritos.  Se verifico de manera selectiva en SECOP II las pólizas de cumplimiento evidenciando la aplicación del control descrito. 
Se recomienda registrar en el seguimiento el funcionario responsable de realizar el reporte.  
Fecha  de seguimiento:12/05/2022
Seguimiento efectuado por: Hilda Yamile Morales Laverde - Jefe OCI. 
</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</si>
  <si>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</si>
  <si>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</si>
  <si>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</si>
  <si>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Mensualmente, el profesional especializado codigo 222-03 de la subdirección academica y el contratista de la subdirección administrativa, diligenciaran el Formato FT-GD-07-03 "Prestamos de Expedientes".</t>
  </si>
  <si>
    <t>Realizar capacitaciones a las dependencias sobre el procedimiento del prestamo de documentos</t>
  </si>
  <si>
    <t>Profesional especializado codigo 222-03 de la subdirección academica</t>
  </si>
  <si>
    <t>El riesgo no se materializó para este cuatrimestre, durante el periodo se realizó el préstamo  de 16 carpetas.</t>
  </si>
  <si>
    <t xml:space="preserve">Formatos FT-GD-07-03 Préstamo de expedientes </t>
  </si>
  <si>
    <t xml:space="preserve">No se reporta materialización del riesgo por parte del responsable del proceso.  
Se recomienda la aplicación de controles a otros procesos como gestión contractual de tal manera que el control implementado sea transversal a la Entidad. 
Se recomienda registrar en el seguimiento el funcionario responsable de realizar el reporte.  
Fecha  de seguimiento:12/05/2022
Seguimiento efectuado por: Hilda Yamile Morales Laverde - Jefe OCI. 
</t>
  </si>
  <si>
    <t>Cada vez que se requiera el prestamo de una carpeta, el profesional especializado de la subdirección académica,recepcionará el formato: FT-GD-07-03 Préstamo de expedientes
y realizará las observaciones correspondientes mediante correo electronico.</t>
  </si>
  <si>
    <t>En el evento de detectar el no diligenciamiento de la planilla, se realiza sensibilización al funcionario.</t>
  </si>
  <si>
    <t>El riesgo no se materializó para este cuatrimestre,durante el periodo se registró el préstamo de las carpetas del Archivo Central en el formato FT-GD-07-03 Préstamo de expedientes</t>
  </si>
  <si>
    <t>Formato 
FT-GD-07-03 Préstamo de expedientes consolidado</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</si>
  <si>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</si>
  <si>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</si>
  <si>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</si>
  <si>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En el primer cuatrimestre no se materializo el riesgo. Debido a que no se encuentran a la fecha partidas conciliatorias en los bancos y a causación de ordenes de pago se realiza de acuerdo al procedimiento establecido y a las normas legales vigentes. Para el primer cuatrimeste se realizó la actualización e inclusión de nuevas tarifas de ICA aplicables para Bogotá de acuerdo con la Resolución de SHD 000265 de 2021. Y se ha realizado la entrega oportuna de los documentos soportes de las operaciones realizadas por intermedio del portal bancario, junto con los extractos, libros auxiliares de bancos de GOOBI, Lotes de BOGDATA y Planillas de Pago Diferentes a la CUD a Contabilidad de acuerdo con el Plan de Sostenibilidad Contable.</t>
  </si>
  <si>
    <t xml:space="preserve">No se reporta materialización del riesgo por parte del responsable del proceso.   Se valido por parte de esta Oficina en la carpeta de la SAF los documentos soportes de los controles descritos  al mes de abril de marzo de 2022.   En el marco del Comité de Sostenibilidad Contable realizado el día 08 de abril de 2022 se informo que no hay partidas conciliatorias superiores a 30 días. 
Se viene dando aplicación al procedimiento de PRO-GF-14-14 "Causación de Órdenes de Pago"
Se recomienda revisar si el el Instructivo  IN- GF -14- 05 Protocolo de Seguridad y Manejo de Cuentas de Tesorería requiere ajustes con ocasión del traslado de Sede.
Se recomienda registrar en el seguimiento el funcionario responsable de realizar el reporte.  
Fecha  de seguimiento:12/05/2022
Seguimiento efectuado por: Hilda Yamile Morales Laverde - Jefe OCI. 
</t>
  </si>
  <si>
    <t>Cada vez que sea requerido, el Profesional Especializado de Contabilidad, Profesional Especializado de Tesorería y el Subdirector Administrativo y Financiero y de Control Interno y Disciplinario,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</si>
  <si>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</si>
  <si>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Profesional Especializado de Contabilidad, Profesional Especializado de Tesorería y el Subdirector Administrativo y Financiero y de Control Interno y Disciplinario</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</si>
  <si>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</si>
  <si>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</si>
  <si>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</si>
  <si>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</si>
  <si>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</si>
  <si>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subdirector administrativo, financiero y CID, realizará seguimiento al avance de las actuaciones disciplinarias en curso, en conformidad con el informe mensual del contratista. </t>
  </si>
  <si>
    <t>Frente a una posible incongruencia, se estructura un plan de mejoramiento y se soluciona de manera inmediata</t>
  </si>
  <si>
    <t>Subdirector (a) Administrativo, Financiero y de Control Interno Disciplinario</t>
  </si>
  <si>
    <t>No se ha materializado el riesgo. Se realizó la contratación de un profesional en derecho para continuar con el trámite de los dos procesos discipliarios en curso. Se realizó análisis del estado de los dos procesos disciplinarios y el trámite que le corresponde a cada uno teniendo en cuenta la entrada en vigencia de la ley 1952 de 2019 en marzo de la presente anualidad, cuyo artículo 93 dispone que, para esa fecha, todas las entidades estatales deben contar con una oficina del más alto nivel que se encargue de conocer los procesos disciplinarios que se adelanten en contra de sus servidores. En este orden de ideas, y teniendo en cuenta que el IDEP aún no cuenta con dicha oficina, no se han adelantado actuaciones de tipo disciplinario, ya que de hacerlo, se podría incurrir en nulidades procesales que eventualmente podrían llevar a declarar la nulidad de los procesos.</t>
  </si>
  <si>
    <t>- Expediente del Contrato 07-2022  
-Link SECOPII: https://community.secop.gov.co/Public/Tendering/ContractNoticePhases/View?PPI=CO1.PPI.17819813&amp;isFromPublicArea=True&amp;isModal=False
- Ley 1952 de 2019</t>
  </si>
  <si>
    <t xml:space="preserve">No se reporta materialización por parte del responsable del proceso. 
Fecha  de seguimiento:12/05/2022
Seguimiento efectuado por: Hilda Yamile Morales Laverde - Jefe OCI. 
</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</si>
  <si>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</si>
  <si>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</si>
  <si>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No se ha materializado el riesgo, ya que actualmente el SID se encuentra actualizado conforme a las últimas actuaciones realizada en los procesos, según consta en el maa de riesgos anterior con corte a diciembre de 2021. Lo anterior, teniendo en cuenta que en este periodo reportado no se adelantaron actuaciones en los procesos.</t>
  </si>
  <si>
    <t>http://www.idep.edu.co/?q=es/content/mapa-de-riesgos-por-proceso</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</si>
  <si>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</si>
  <si>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</si>
  <si>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</si>
  <si>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</si>
  <si>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</si>
  <si>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</si>
  <si>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presesntadas </t>
  </si>
  <si>
    <t xml:space="preserve">Jefe Oficina Asesora Jurídica
Referente tecnico 
Abogado Responsable 
</t>
  </si>
  <si>
    <t>Durante el primer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Realizado: Erika Viviana Boyacá Olaya
 Validado: Natalia Sánchez Martínez
 Mayo 6 de 2022</t>
  </si>
  <si>
    <t xml:space="preserve">No se reporta materialización por parte del responsable del proceso, se verifico la aplicación de controles en la plataforma SECOP II  
Fecha  de seguimiento:12/05/2022
Seguimiento efectuado por: Hilda Yamile Morales Laverde - Jefe OCI. 
</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</si>
  <si>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</si>
  <si>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</si>
  <si>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</si>
  <si>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</si>
  <si>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Asesora Jurídica
Referente tecnico 
Abogado Responsable </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</si>
  <si>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</si>
  <si>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</si>
  <si>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</si>
  <si>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</si>
  <si>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Durante el primer cuatrimestre de la vigencia 2022 no se materializó el riesgo, ahora bien, teniendo en cuenta la periodicidad del tratamiento, el mismo se realizará en el segundo cuatrimestre dentro de los meses de mayo y junio
 Realizado: Erika Viviana Boyacá Olaya
 Validado: Natalia Sánchez Martínez
 Mayo 6 de 2022</t>
  </si>
  <si>
    <t xml:space="preserve">No se reporta materilización del riesgo por parte del responsable del proceso.   Se validará la aplicación de los controles en el siguiente seguimiento.
Fecha  de seguimiento:12/05/2022
Seguimiento efectuado por: Hilda Yamile Morales Laverde - Jefe OCI. 
</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</si>
  <si>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</si>
  <si>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</si>
  <si>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
</t>
  </si>
  <si>
    <t>Cada vez que se requiera revisión de los documentos que sean allegados a la OAJ, la Odicina Asesora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</si>
  <si>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 xml:space="preserve">Iniciar un proceso por posible incumplieminto contra el abogado encargado de la defensa judicial 
Instaurar la acción de repetición contra el abogado encargado de la defensa judicial 
Realixar las denuncias peanles correspondientes </t>
  </si>
  <si>
    <t>Durante el primer cuatrimestre de la vigencia 2022 no se materializó el riesgo, toda vez que la revisión y emisión de conceptos o actos administrativos tiene un doble filtro, el cual se evidencia con los vistos buenos en los documentos
 Realizado: Erika Viviana Boyacá Olaya
 Validado: Natalia Sánchez Martínez
 Mayo 6 de 2022</t>
  </si>
  <si>
    <t>Base de datos peticiones OAJ</t>
  </si>
  <si>
    <t xml:space="preserve">No se reporta materialización del riesgo.  Los actos administrativos cuentan por validaciones por diferentes instancias.
Fecha  de seguimiento:12/05/2022
Seguimiento efectuado por: Hilda Yamile Morales Laverde - Jefe OCI. 
</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</si>
  <si>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</si>
  <si>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</si>
  <si>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</si>
  <si>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</si>
  <si>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</si>
  <si>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</si>
  <si>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 xml:space="preserve">No se presenta materialización del riesgo. Durante el primer cuatrimestre no se ha socializado resultados de auditorias toda vez que hasta el mes de abril se inicio el ciclo de auditorias 2022.
Fecha  de seguimiento:12/05/2022
Seguimiento efectuado por: Hilda Yamile Morales Laverde - Jefe OCI. 
</t>
  </si>
  <si>
    <r>
      <rPr>
        <sz val="11"/>
        <color theme="1"/>
        <rFont val="Arial Narrow"/>
      </rPr>
      <t xml:space="preserve">Plan anual de auditoria 2022.
</t>
    </r>
    <r>
      <rPr>
        <u/>
        <sz val="11"/>
        <color rgb="FF1155CC"/>
        <rFont val="Arial Narrow"/>
      </rPr>
      <t>http://www.idep.edu.co/?q=es/content/auditorias-internas</t>
    </r>
  </si>
  <si>
    <t xml:space="preserve">No se presenta materialización del riesgo. Durante el primer cuatrimestre no se ha socializado resultados de auditorias toda vez que hasta el mes de abril se inicio el ciclo de auditorias 2022.
Fecha  de seguimiento:12/05/2022
Seguimiento efectuado por: Hilda Yamile Morales Laverde - Jefe OCI. 
</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</si>
  <si>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</si>
  <si>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 xml:space="preserve">No se presenta materialización del riesgo. Durante el primer cuatrimestre no se ha socializado resultados de auditorias toda vez que hasta el mes de abril se inicio el ciclo de auditorias 2022, durante el periodo evaluado solamente se formulo el plan de mejoramiento institucional formulado con ocasión de la Auditoria de Regularidad realizada en el 2022 por parte de la Contraloria de Bogotá, el cual fue aprobado por la Jefe de la OAJ y la Subdirectora Administrativa y Financiera.
Fecha  de seguimiento:12/05/2022
Seguimiento efectuado por: Hilda Yamile Morales Laverde - Jefe OCI. 
</t>
  </si>
  <si>
    <r>
      <rPr>
        <sz val="11"/>
        <color theme="1"/>
        <rFont val="Arial Narrow"/>
      </rPr>
      <t xml:space="preserve">Plan anual de auditoria 2022.
</t>
    </r>
    <r>
      <rPr>
        <u/>
        <sz val="11"/>
        <color rgb="FF1155CC"/>
        <rFont val="Arial Narrow"/>
      </rPr>
      <t xml:space="preserve">http://www.idep.edu.co/?q=es/content/auditorias-internas
</t>
    </r>
    <r>
      <rPr>
        <sz val="11"/>
        <color theme="1"/>
        <rFont val="Arial Narrow"/>
      </rPr>
      <t>Plan de Mejoramiento Institucional reportado en SIVICOF</t>
    </r>
  </si>
  <si>
    <t xml:space="preserve">No se presenta materialización del riesgo. Durante el primer cuatrimestre no se ha socializado resultados de auditorias toda vez que hasta el mes de abril se inicio el ciclo de auditorias 2022, durante el periodo evaluado solamente se formulo el plan de mejoramiento institucional formulado con ocasión de la Auditoria de Regularidad realizada en el 2022 por parte de la Contraloria de Bogotá, el cual fue aprobado por la Jefe de la OAJ y la Subdirectora Administrativa y Financiera.
Fecha  de seguimiento:12/05/2022
Seguimiento efectuado por: Hilda Yamile Morales Laverde - Jefe OCI. 
</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</si>
  <si>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</si>
  <si>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</si>
  <si>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</si>
  <si>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</si>
  <si>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</si>
  <si>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</si>
  <si>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</si>
  <si>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</si>
  <si>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</si>
  <si>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</si>
  <si>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</si>
  <si>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</si>
  <si>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</si>
  <si>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</si>
  <si>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</si>
  <si>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</si>
  <si>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</si>
  <si>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</si>
  <si>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</si>
  <si>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</si>
  <si>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</si>
  <si>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</si>
  <si>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</si>
  <si>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</si>
  <si>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</si>
  <si>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</si>
  <si>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</si>
  <si>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</si>
  <si>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</si>
  <si>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</si>
  <si>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</si>
  <si>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</si>
  <si>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</si>
  <si>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</si>
  <si>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</si>
  <si>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</si>
  <si>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</si>
  <si>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</si>
  <si>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</si>
  <si>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</si>
  <si>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</si>
  <si>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</si>
  <si>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</si>
  <si>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</si>
  <si>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</si>
  <si>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</si>
  <si>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</si>
  <si>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</si>
  <si>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</si>
  <si>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</si>
  <si>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</si>
  <si>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</si>
  <si>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</si>
  <si>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</si>
  <si>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</si>
  <si>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</si>
  <si>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</si>
  <si>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</si>
  <si>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</si>
  <si>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</si>
  <si>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</si>
  <si>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</si>
  <si>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</si>
  <si>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</si>
  <si>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</si>
  <si>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</si>
  <si>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</si>
  <si>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</si>
  <si>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Relaciones Laborales</t>
  </si>
  <si>
    <t>Registro Sustancial</t>
  </si>
  <si>
    <t>Registro Material</t>
  </si>
  <si>
    <t>Sin registro</t>
  </si>
  <si>
    <t>Reducir</t>
  </si>
  <si>
    <t xml:space="preserve">06/05/2022 - 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</si>
  <si>
    <t>No se han socializado resultados de auditorías</t>
  </si>
  <si>
    <t>Se recibió informe final de auditoría de Contraloría y la formulación del plan de mejoramiento</t>
  </si>
  <si>
    <t xml:space="preserve">SEGUIMIENTO 1ER CUATRIMESTRE 2022 </t>
  </si>
  <si>
    <t xml:space="preserve"> PRIMERA LINEA DE DEFENSA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</si>
</sst>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63">
    <font>
      <sz val="11"/>
      <color theme="1"/>
      <name val="Calibri"/>
      <scheme val="minor"/>
    </font>
    <font>
      <b/>
      <sz val="20"/>
      <color rgb="FF000000"/>
      <name val="Arial"/>
    </font>
    <font>
      <sz val="11"/>
      <name val="Calibri"/>
    </font>
    <font>
      <sz val="11"/>
      <color theme="1"/>
      <name val="Calibri"/>
    </font>
    <font>
      <b/>
      <sz val="12"/>
      <color rgb="FF000000"/>
      <name val="Arial"/>
    </font>
    <font>
      <sz val="11"/>
      <color rgb="FF000000"/>
      <name val="Arial"/>
    </font>
    <font>
      <b/>
      <sz val="14"/>
      <color rgb="FF000000"/>
      <name val="Arial"/>
    </font>
    <font>
      <b/>
      <sz val="11"/>
      <color rgb="FFFFFFFF"/>
      <name val="Arial"/>
    </font>
    <font>
      <b/>
      <sz val="11"/>
      <color rgb="FF000000"/>
      <name val="Arial"/>
    </font>
    <font>
      <sz val="8"/>
      <color theme="1"/>
      <name val="Calibri"/>
    </font>
    <font>
      <sz val="10"/>
      <color theme="1"/>
      <name val="Calibri"/>
    </font>
    <font>
      <b/>
      <sz val="11"/>
      <color theme="1"/>
      <name val="Calibri"/>
    </font>
    <font>
      <sz val="10"/>
      <color theme="1"/>
      <name val="Arial"/>
    </font>
    <font>
      <b/>
      <sz val="10"/>
      <color theme="1"/>
      <name val="Arial"/>
    </font>
    <font>
      <sz val="10"/>
      <color rgb="FF000000"/>
      <name val="Arial"/>
    </font>
    <font>
      <sz val="11"/>
      <color theme="1"/>
      <name val="Arial Narrow"/>
    </font>
    <font>
      <b/>
      <sz val="12"/>
      <color rgb="FFFFFFFF"/>
      <name val="Calibri"/>
    </font>
    <font>
      <b/>
      <sz val="14"/>
      <color theme="0"/>
      <name val="Arial Narrow"/>
    </font>
    <font>
      <b/>
      <sz val="14"/>
      <color rgb="FFFFFFFF"/>
      <name val="Arial Narrow"/>
    </font>
    <font>
      <sz val="14"/>
      <color theme="0"/>
      <name val="Arial Narrow"/>
    </font>
    <font>
      <b/>
      <sz val="11"/>
      <color theme="1"/>
      <name val="Arial Narrow"/>
    </font>
    <font>
      <u/>
      <sz val="11"/>
      <color rgb="FF0000FF"/>
      <name val="Calibri"/>
    </font>
    <font>
      <u/>
      <sz val="11"/>
      <color rgb="FF1155CC"/>
      <name val="Calibri"/>
    </font>
    <font>
      <sz val="11"/>
      <color rgb="FF000000"/>
      <name val="Arial Narrow"/>
    </font>
    <font>
      <sz val="10"/>
      <color theme="1"/>
      <name val="Arial Narrow"/>
    </font>
    <font>
      <u/>
      <sz val="10"/>
      <color theme="1"/>
      <name val="Arial"/>
    </font>
    <font>
      <b/>
      <sz val="14"/>
      <color theme="1"/>
      <name val="Arial"/>
    </font>
    <font>
      <b/>
      <sz val="12"/>
      <color theme="0"/>
      <name val="Arial"/>
    </font>
    <font>
      <b/>
      <sz val="10"/>
      <color theme="0"/>
      <name val="Arial"/>
    </font>
    <font>
      <u/>
      <sz val="11"/>
      <color theme="1"/>
      <name val="Arial Narrow"/>
    </font>
    <font>
      <u/>
      <sz val="11"/>
      <color theme="1"/>
      <name val="Arial Narrow"/>
    </font>
    <font>
      <u/>
      <sz val="11"/>
      <color rgb="FF1155CC"/>
      <name val="Arial Narrow"/>
    </font>
    <font>
      <u/>
      <sz val="11"/>
      <color rgb="FF000000"/>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theme="1"/>
      <name val="Arial Narrow"/>
    </font>
    <font>
      <sz val="16"/>
      <color rgb="FF000000"/>
      <name val="Arial Narrow"/>
    </font>
    <font>
      <sz val="16"/>
      <color theme="1"/>
      <name val="Calibri"/>
    </font>
    <font>
      <sz val="11"/>
      <color theme="1"/>
      <name val="Arial"/>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sz val="12"/>
      <color theme="1"/>
      <name val="Arial"/>
    </font>
    <font>
      <sz val="12"/>
      <color rgb="FF000000"/>
      <name val="Arial"/>
    </font>
    <font>
      <b/>
      <sz val="9"/>
      <color theme="1"/>
      <name val="Arial Narrow"/>
    </font>
    <font>
      <sz val="10"/>
      <color rgb="FF000000"/>
      <name val="Arial Narrow"/>
    </font>
    <font>
      <sz val="11"/>
      <color rgb="FFFF0000"/>
      <name val="Arial Narrow"/>
    </font>
    <font>
      <sz val="11"/>
      <color rgb="FF1155CC"/>
      <name val="Calibri"/>
    </font>
    <font>
      <u/>
      <sz val="10"/>
      <color rgb="FF1155CC"/>
      <name val="Arial"/>
    </font>
    <font>
      <u/>
      <sz val="10"/>
      <color rgb="FF000000"/>
      <name val="Arial"/>
    </font>
    <font>
      <u/>
      <sz val="11"/>
      <color rgb="FF000000"/>
      <name val="Calibri"/>
    </font>
    <font>
      <sz val="10"/>
      <color theme="0"/>
      <name val="Arial"/>
    </font>
    <font>
      <b/>
      <sz val="12"/>
      <color rgb="FFE36C09"/>
      <name val="Arial"/>
    </font>
    <font>
      <sz val="11"/>
      <color theme="1"/>
      <name val="Calibri"/>
      <family val="2"/>
    </font>
    <font>
      <b/>
      <sz val="14"/>
      <color theme="0"/>
      <name val="Arial Narrow"/>
      <family val="2"/>
    </font>
    <font>
      <b/>
      <sz val="14"/>
      <color rgb="FFFFFFFF"/>
      <name val="Arial Narrow"/>
      <family val="2"/>
    </font>
    <font>
      <b/>
      <sz val="12"/>
      <name val="Calibri"/>
      <family val="2"/>
    </font>
  </fonts>
  <fills count="25">
    <fill>
      <patternFill patternType="none"/>
    </fill>
    <fill>
      <patternFill patternType="gray125"/>
    </fill>
    <fill>
      <patternFill patternType="solid">
        <fgColor rgb="FF99CCFF"/>
        <bgColor rgb="FF99CCFF"/>
      </patternFill>
    </fill>
    <fill>
      <patternFill patternType="solid">
        <fgColor rgb="FF969696"/>
        <bgColor rgb="FF969696"/>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rgb="FFD0CECE"/>
        <bgColor rgb="FFD0CECE"/>
      </patternFill>
    </fill>
    <fill>
      <patternFill patternType="solid">
        <fgColor theme="0"/>
        <bgColor theme="0"/>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00B0F0"/>
        <bgColor rgb="FF00B0F0"/>
      </patternFill>
    </fill>
    <fill>
      <patternFill patternType="solid">
        <fgColor rgb="FFFFFF00"/>
        <bgColor rgb="FFFFFF00"/>
      </patternFill>
    </fill>
    <fill>
      <patternFill patternType="solid">
        <fgColor rgb="FF92CDDC"/>
        <bgColor rgb="FF92CDDC"/>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77">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style="hair">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2">
    <xf numFmtId="0" fontId="0" fillId="0" borderId="0" xfId="0" applyFont="1" applyAlignment="1"/>
    <xf numFmtId="0" fontId="3" fillId="0" borderId="0" xfId="0" applyFont="1"/>
    <xf numFmtId="0" fontId="5" fillId="0" borderId="0" xfId="0" applyFont="1"/>
    <xf numFmtId="0" fontId="7" fillId="4" borderId="15" xfId="0" applyFont="1" applyFill="1" applyBorder="1" applyAlignment="1">
      <alignment horizontal="center"/>
    </xf>
    <xf numFmtId="0" fontId="7" fillId="4" borderId="15" xfId="0" applyFont="1" applyFill="1" applyBorder="1" applyAlignment="1">
      <alignment horizontal="center" wrapText="1"/>
    </xf>
    <xf numFmtId="0" fontId="5" fillId="5" borderId="16" xfId="0" applyFont="1" applyFill="1" applyBorder="1"/>
    <xf numFmtId="0" fontId="5" fillId="5" borderId="15" xfId="0" applyFont="1" applyFill="1" applyBorder="1" applyAlignment="1">
      <alignment horizontal="center"/>
    </xf>
    <xf numFmtId="0" fontId="5" fillId="5" borderId="17" xfId="0" applyFont="1" applyFill="1" applyBorder="1" applyAlignment="1">
      <alignment horizontal="center"/>
    </xf>
    <xf numFmtId="0" fontId="8" fillId="5" borderId="16" xfId="0" applyFont="1" applyFill="1" applyBorder="1" applyAlignment="1">
      <alignment horizontal="center"/>
    </xf>
    <xf numFmtId="0" fontId="5" fillId="5" borderId="16" xfId="0" applyFont="1" applyFill="1" applyBorder="1" applyAlignment="1">
      <alignment horizontal="center"/>
    </xf>
    <xf numFmtId="0" fontId="5" fillId="5" borderId="18" xfId="0" applyFont="1" applyFill="1" applyBorder="1" applyAlignment="1">
      <alignment horizontal="center"/>
    </xf>
    <xf numFmtId="0" fontId="5" fillId="6" borderId="16" xfId="0" applyFont="1" applyFill="1" applyBorder="1"/>
    <xf numFmtId="0" fontId="5" fillId="6" borderId="15" xfId="0" applyFont="1" applyFill="1" applyBorder="1" applyAlignment="1">
      <alignment horizontal="center"/>
    </xf>
    <xf numFmtId="0" fontId="5" fillId="6" borderId="17" xfId="0" applyFont="1" applyFill="1" applyBorder="1" applyAlignment="1">
      <alignment horizontal="center"/>
    </xf>
    <xf numFmtId="0" fontId="8" fillId="6" borderId="16" xfId="0" applyFont="1" applyFill="1" applyBorder="1" applyAlignment="1">
      <alignment horizontal="center"/>
    </xf>
    <xf numFmtId="0" fontId="5" fillId="7" borderId="16" xfId="0" applyFont="1" applyFill="1" applyBorder="1"/>
    <xf numFmtId="0" fontId="5" fillId="7" borderId="15" xfId="0" applyFont="1" applyFill="1" applyBorder="1" applyAlignment="1">
      <alignment horizontal="center"/>
    </xf>
    <xf numFmtId="0" fontId="5" fillId="7" borderId="17" xfId="0" applyFont="1" applyFill="1" applyBorder="1" applyAlignment="1">
      <alignment horizontal="center"/>
    </xf>
    <xf numFmtId="0" fontId="8" fillId="7" borderId="16" xfId="0" applyFont="1" applyFill="1" applyBorder="1" applyAlignment="1">
      <alignment horizontal="center"/>
    </xf>
    <xf numFmtId="0" fontId="5" fillId="8" borderId="16" xfId="0" applyFont="1" applyFill="1" applyBorder="1"/>
    <xf numFmtId="0" fontId="5" fillId="8" borderId="15" xfId="0" applyFont="1" applyFill="1" applyBorder="1" applyAlignment="1">
      <alignment horizontal="center"/>
    </xf>
    <xf numFmtId="0" fontId="5" fillId="8" borderId="17" xfId="0" applyFont="1" applyFill="1" applyBorder="1" applyAlignment="1">
      <alignment horizontal="center"/>
    </xf>
    <xf numFmtId="0" fontId="8" fillId="8" borderId="16" xfId="0" applyFont="1" applyFill="1" applyBorder="1" applyAlignment="1">
      <alignment horizontal="center"/>
    </xf>
    <xf numFmtId="0" fontId="4" fillId="9" borderId="16" xfId="0" applyFont="1" applyFill="1" applyBorder="1" applyAlignment="1">
      <alignment horizontal="right"/>
    </xf>
    <xf numFmtId="0" fontId="4" fillId="9" borderId="16" xfId="0" applyFont="1" applyFill="1" applyBorder="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1" fillId="0" borderId="19" xfId="0" applyFont="1" applyBorder="1" applyAlignment="1">
      <alignment wrapText="1"/>
    </xf>
    <xf numFmtId="0" fontId="3" fillId="0" borderId="19" xfId="0" applyFont="1" applyBorder="1" applyAlignment="1">
      <alignment wrapText="1"/>
    </xf>
    <xf numFmtId="0" fontId="12" fillId="0" borderId="20" xfId="0" applyFont="1" applyBorder="1" applyAlignment="1">
      <alignment horizontal="center" vertical="center" wrapText="1"/>
    </xf>
    <xf numFmtId="0" fontId="12" fillId="12" borderId="34" xfId="0" applyFont="1" applyFill="1" applyBorder="1" applyAlignment="1">
      <alignment vertical="center" wrapText="1"/>
    </xf>
    <xf numFmtId="0" fontId="15" fillId="0" borderId="0" xfId="0" applyFont="1"/>
    <xf numFmtId="0" fontId="16" fillId="0" borderId="0" xfId="0" applyFont="1" applyAlignment="1">
      <alignment horizontal="center" vertical="center"/>
    </xf>
    <xf numFmtId="0" fontId="17" fillId="13" borderId="35" xfId="0" applyFont="1" applyFill="1" applyBorder="1" applyAlignment="1">
      <alignment horizontal="center" vertical="center" textRotation="90"/>
    </xf>
    <xf numFmtId="0" fontId="17" fillId="13" borderId="35" xfId="0" applyFont="1" applyFill="1" applyBorder="1" applyAlignment="1">
      <alignment horizontal="center" vertical="center" wrapText="1"/>
    </xf>
    <xf numFmtId="0" fontId="17" fillId="14" borderId="35" xfId="0" applyFont="1" applyFill="1" applyBorder="1" applyAlignment="1">
      <alignment horizontal="center" vertical="center" wrapText="1"/>
    </xf>
    <xf numFmtId="0" fontId="17" fillId="8" borderId="35" xfId="0" applyFont="1" applyFill="1" applyBorder="1" applyAlignment="1">
      <alignment horizontal="center" vertical="center"/>
    </xf>
    <xf numFmtId="0" fontId="17" fillId="8" borderId="35" xfId="0" applyFont="1" applyFill="1" applyBorder="1" applyAlignment="1">
      <alignment horizontal="center" vertical="center" wrapText="1"/>
    </xf>
    <xf numFmtId="0" fontId="17" fillId="13" borderId="35" xfId="0" applyFont="1" applyFill="1" applyBorder="1" applyAlignment="1">
      <alignment horizontal="center" vertical="center" textRotation="90" wrapText="1"/>
    </xf>
    <xf numFmtId="0" fontId="17" fillId="13" borderId="15" xfId="0" applyFont="1" applyFill="1" applyBorder="1" applyAlignment="1">
      <alignment horizontal="center" vertical="center" textRotation="90"/>
    </xf>
    <xf numFmtId="0" fontId="17" fillId="13" borderId="15" xfId="0" applyFont="1" applyFill="1" applyBorder="1" applyAlignment="1">
      <alignment horizontal="center" vertical="center" wrapText="1"/>
    </xf>
    <xf numFmtId="0" fontId="17" fillId="14" borderId="15" xfId="0" applyFont="1" applyFill="1" applyBorder="1" applyAlignment="1">
      <alignment horizontal="center" vertical="center" wrapText="1"/>
    </xf>
    <xf numFmtId="0" fontId="17" fillId="8" borderId="15" xfId="0" applyFont="1" applyFill="1" applyBorder="1" applyAlignment="1">
      <alignment horizontal="center" vertical="center"/>
    </xf>
    <xf numFmtId="0" fontId="17" fillId="8" borderId="15" xfId="0" applyFont="1" applyFill="1" applyBorder="1" applyAlignment="1">
      <alignment horizontal="center" vertical="center" wrapText="1"/>
    </xf>
    <xf numFmtId="0" fontId="17" fillId="8" borderId="35" xfId="0" applyFont="1" applyFill="1" applyBorder="1" applyAlignment="1">
      <alignment horizontal="center" vertical="center" textRotation="90"/>
    </xf>
    <xf numFmtId="0" fontId="17" fillId="13" borderId="15" xfId="0" applyFont="1" applyFill="1" applyBorder="1" applyAlignment="1">
      <alignment horizontal="center" vertical="center" textRotation="90" wrapText="1"/>
    </xf>
    <xf numFmtId="49" fontId="17" fillId="8" borderId="35" xfId="0" applyNumberFormat="1" applyFont="1" applyFill="1" applyBorder="1" applyAlignment="1">
      <alignment vertical="center" textRotation="90" wrapText="1"/>
    </xf>
    <xf numFmtId="49" fontId="17" fillId="8" borderId="35" xfId="0" applyNumberFormat="1" applyFont="1" applyFill="1" applyBorder="1" applyAlignment="1">
      <alignment horizontal="center" vertical="center" wrapText="1"/>
    </xf>
    <xf numFmtId="49" fontId="17" fillId="2" borderId="35" xfId="0" applyNumberFormat="1" applyFont="1" applyFill="1" applyBorder="1" applyAlignment="1">
      <alignment vertical="center" textRotation="90" wrapText="1"/>
    </xf>
    <xf numFmtId="49" fontId="17" fillId="2" borderId="36" xfId="0" applyNumberFormat="1" applyFont="1" applyFill="1" applyBorder="1" applyAlignment="1">
      <alignment horizontal="center" vertical="center" wrapText="1"/>
    </xf>
    <xf numFmtId="0" fontId="16" fillId="6" borderId="16" xfId="0" applyFont="1" applyFill="1" applyBorder="1" applyAlignment="1">
      <alignment horizontal="center" vertical="center"/>
    </xf>
    <xf numFmtId="0" fontId="15" fillId="0" borderId="37" xfId="0" applyFont="1" applyBorder="1" applyAlignment="1">
      <alignment horizontal="center" vertical="center"/>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20" fillId="0" borderId="16" xfId="0" applyFont="1" applyBorder="1" applyAlignment="1">
      <alignment horizontal="center" vertical="center" wrapText="1"/>
    </xf>
    <xf numFmtId="9" fontId="15" fillId="0" borderId="16" xfId="0" applyNumberFormat="1" applyFont="1" applyBorder="1" applyAlignment="1">
      <alignment horizontal="center" vertical="center" wrapText="1"/>
    </xf>
    <xf numFmtId="0" fontId="20" fillId="0" borderId="16" xfId="0" applyFont="1" applyBorder="1" applyAlignment="1">
      <alignment horizontal="center" vertical="center"/>
    </xf>
    <xf numFmtId="0" fontId="12" fillId="0" borderId="16" xfId="0" applyFont="1" applyBorder="1" applyAlignment="1">
      <alignment horizontal="left" vertical="center" wrapText="1"/>
    </xf>
    <xf numFmtId="0" fontId="15" fillId="0" borderId="16" xfId="0" applyFont="1" applyBorder="1" applyAlignment="1">
      <alignment horizontal="center" vertical="center" textRotation="90"/>
    </xf>
    <xf numFmtId="9" fontId="15" fillId="0" borderId="16" xfId="0" applyNumberFormat="1" applyFont="1" applyBorder="1" applyAlignment="1">
      <alignment horizontal="center" vertical="center"/>
    </xf>
    <xf numFmtId="164" fontId="15" fillId="0" borderId="16" xfId="0" applyNumberFormat="1" applyFont="1" applyBorder="1" applyAlignment="1">
      <alignment horizontal="center" vertical="center"/>
    </xf>
    <xf numFmtId="0" fontId="20" fillId="0" borderId="16" xfId="0" applyFont="1" applyBorder="1" applyAlignment="1">
      <alignment horizontal="center" vertical="center" textRotation="90" wrapText="1"/>
    </xf>
    <xf numFmtId="0" fontId="20" fillId="0" borderId="16" xfId="0" applyFont="1" applyBorder="1" applyAlignment="1">
      <alignment horizontal="center" vertical="center" textRotation="90"/>
    </xf>
    <xf numFmtId="0" fontId="15" fillId="12" borderId="16" xfId="0" applyFont="1" applyFill="1" applyBorder="1" applyAlignment="1">
      <alignment horizontal="left" vertical="center" wrapText="1"/>
    </xf>
    <xf numFmtId="165" fontId="15" fillId="0" borderId="16" xfId="0" applyNumberFormat="1" applyFont="1" applyBorder="1" applyAlignment="1">
      <alignment horizontal="center" vertical="center"/>
    </xf>
    <xf numFmtId="0" fontId="12"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15" fillId="12" borderId="16" xfId="0" applyFont="1" applyFill="1" applyBorder="1" applyAlignment="1">
      <alignment horizontal="left" vertical="center"/>
    </xf>
    <xf numFmtId="0" fontId="3" fillId="0" borderId="16" xfId="0" applyFont="1" applyBorder="1" applyAlignment="1">
      <alignment wrapText="1"/>
    </xf>
    <xf numFmtId="0" fontId="3" fillId="0" borderId="16" xfId="0" applyFont="1" applyBorder="1" applyAlignment="1">
      <alignment vertical="center" wrapText="1"/>
    </xf>
    <xf numFmtId="0" fontId="15" fillId="0" borderId="16" xfId="0" applyFont="1" applyBorder="1" applyAlignment="1">
      <alignment horizontal="left" vertical="center" wrapText="1"/>
    </xf>
    <xf numFmtId="0" fontId="3" fillId="0" borderId="16" xfId="0" applyFont="1" applyBorder="1" applyAlignment="1">
      <alignment vertical="center" wrapText="1"/>
    </xf>
    <xf numFmtId="0" fontId="15" fillId="0" borderId="37" xfId="0" applyFont="1" applyBorder="1" applyAlignment="1">
      <alignment horizontal="center" vertical="center" wrapText="1"/>
    </xf>
    <xf numFmtId="0" fontId="20" fillId="0" borderId="37" xfId="0" applyFont="1" applyBorder="1" applyAlignment="1">
      <alignment horizontal="center" vertical="center" wrapText="1"/>
    </xf>
    <xf numFmtId="9" fontId="15" fillId="0" borderId="37" xfId="0" applyNumberFormat="1" applyFont="1" applyBorder="1" applyAlignment="1">
      <alignment horizontal="center" vertical="center" wrapText="1"/>
    </xf>
    <xf numFmtId="0" fontId="20" fillId="0" borderId="37" xfId="0" applyFont="1" applyBorder="1" applyAlignment="1">
      <alignment horizontal="center" vertical="center"/>
    </xf>
    <xf numFmtId="0" fontId="3" fillId="0" borderId="16" xfId="0" applyFont="1" applyBorder="1" applyAlignment="1">
      <alignment wrapText="1"/>
    </xf>
    <xf numFmtId="0" fontId="21" fillId="0" borderId="16" xfId="0" applyFont="1" applyBorder="1" applyAlignment="1">
      <alignment vertical="center" wrapText="1"/>
    </xf>
    <xf numFmtId="0" fontId="3" fillId="0" borderId="38" xfId="0" applyFont="1" applyBorder="1"/>
    <xf numFmtId="0" fontId="3" fillId="0" borderId="39" xfId="0" applyFont="1" applyBorder="1"/>
    <xf numFmtId="0" fontId="15" fillId="0" borderId="30" xfId="0" applyFont="1" applyBorder="1" applyAlignment="1">
      <alignment horizontal="center" vertical="center" wrapText="1"/>
    </xf>
    <xf numFmtId="0" fontId="15" fillId="0" borderId="16" xfId="0" applyFont="1" applyBorder="1"/>
    <xf numFmtId="0" fontId="3" fillId="0" borderId="16" xfId="0" applyFont="1" applyBorder="1"/>
    <xf numFmtId="0" fontId="3" fillId="0" borderId="16" xfId="0" applyFont="1" applyBorder="1" applyAlignment="1">
      <alignment horizontal="left" vertical="top" wrapText="1"/>
    </xf>
    <xf numFmtId="0" fontId="12" fillId="0" borderId="16" xfId="0" applyFont="1" applyBorder="1" applyAlignment="1">
      <alignment vertical="center" wrapText="1"/>
    </xf>
    <xf numFmtId="0" fontId="3" fillId="0" borderId="16" xfId="0" applyFont="1" applyBorder="1" applyAlignment="1">
      <alignment horizontal="left" vertical="center"/>
    </xf>
    <xf numFmtId="0" fontId="15" fillId="0" borderId="16" xfId="0" applyFont="1" applyBorder="1" applyAlignment="1">
      <alignment vertical="center"/>
    </xf>
    <xf numFmtId="0" fontId="3" fillId="0" borderId="16" xfId="0" applyFont="1" applyBorder="1" applyAlignment="1">
      <alignment wrapText="1"/>
    </xf>
    <xf numFmtId="0" fontId="22" fillId="0" borderId="16" xfId="0" applyFont="1" applyBorder="1" applyAlignment="1">
      <alignment vertical="center" wrapText="1"/>
    </xf>
    <xf numFmtId="0" fontId="15" fillId="0" borderId="21" xfId="0" applyFont="1" applyBorder="1" applyAlignment="1">
      <alignment horizontal="center" vertical="center" wrapText="1"/>
    </xf>
    <xf numFmtId="0" fontId="12" fillId="0" borderId="37" xfId="0" applyFont="1" applyBorder="1" applyAlignment="1">
      <alignment horizontal="left" vertical="center" wrapText="1"/>
    </xf>
    <xf numFmtId="0" fontId="3" fillId="0" borderId="16" xfId="0" applyFont="1" applyBorder="1" applyAlignment="1">
      <alignment vertical="center"/>
    </xf>
    <xf numFmtId="0" fontId="12" fillId="12" borderId="16"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center" vertical="center" wrapText="1"/>
    </xf>
    <xf numFmtId="0" fontId="12" fillId="10" borderId="16" xfId="0" applyFont="1" applyFill="1" applyBorder="1" applyAlignment="1">
      <alignment horizontal="left" vertical="center" wrapText="1"/>
    </xf>
    <xf numFmtId="0" fontId="3" fillId="0" borderId="16" xfId="0" applyFont="1" applyBorder="1" applyAlignment="1">
      <alignment vertical="top"/>
    </xf>
    <xf numFmtId="0" fontId="23" fillId="0" borderId="16" xfId="0" applyFont="1" applyBorder="1" applyAlignment="1">
      <alignment vertical="top" wrapText="1"/>
    </xf>
    <xf numFmtId="0" fontId="24" fillId="0" borderId="16" xfId="0" applyFont="1" applyBorder="1" applyAlignment="1">
      <alignment horizontal="left" vertical="center" wrapText="1"/>
    </xf>
    <xf numFmtId="0" fontId="15" fillId="0" borderId="16" xfId="0" applyFont="1" applyBorder="1" applyAlignment="1">
      <alignment vertical="top" wrapText="1"/>
    </xf>
    <xf numFmtId="0" fontId="25" fillId="10" borderId="16" xfId="0" applyFont="1" applyFill="1" applyBorder="1" applyAlignment="1">
      <alignment horizontal="left" vertical="center" wrapText="1"/>
    </xf>
    <xf numFmtId="0" fontId="15" fillId="0" borderId="37" xfId="0" applyFont="1" applyBorder="1" applyAlignment="1">
      <alignment horizontal="left" vertical="center" wrapText="1"/>
    </xf>
    <xf numFmtId="0" fontId="15" fillId="0" borderId="37" xfId="0" applyFont="1" applyBorder="1" applyAlignment="1">
      <alignment horizontal="center" vertical="center" textRotation="90"/>
    </xf>
    <xf numFmtId="9" fontId="15" fillId="0" borderId="37" xfId="0" applyNumberFormat="1" applyFont="1" applyBorder="1" applyAlignment="1">
      <alignment horizontal="center" vertical="center"/>
    </xf>
    <xf numFmtId="164" fontId="15" fillId="0" borderId="37" xfId="0" applyNumberFormat="1" applyFont="1" applyBorder="1" applyAlignment="1">
      <alignment horizontal="center" vertical="center"/>
    </xf>
    <xf numFmtId="0" fontId="20" fillId="0" borderId="37" xfId="0" applyFont="1" applyBorder="1" applyAlignment="1">
      <alignment horizontal="center" vertical="center" textRotation="90" wrapText="1"/>
    </xf>
    <xf numFmtId="0" fontId="20" fillId="0" borderId="37" xfId="0" applyFont="1" applyBorder="1" applyAlignment="1">
      <alignment horizontal="center" vertical="center" textRotation="90"/>
    </xf>
    <xf numFmtId="0" fontId="15" fillId="12" borderId="35" xfId="0" applyFont="1" applyFill="1" applyBorder="1" applyAlignment="1">
      <alignment horizontal="left" vertical="center" wrapText="1"/>
    </xf>
    <xf numFmtId="165" fontId="15" fillId="0" borderId="37" xfId="0" applyNumberFormat="1" applyFont="1" applyBorder="1" applyAlignment="1">
      <alignment horizontal="center" vertical="center"/>
    </xf>
    <xf numFmtId="0" fontId="3" fillId="0" borderId="20" xfId="0" applyFont="1" applyBorder="1" applyAlignment="1">
      <alignment horizontal="left" vertical="center"/>
    </xf>
    <xf numFmtId="0" fontId="15" fillId="12" borderId="35" xfId="0" applyFont="1" applyFill="1" applyBorder="1" applyAlignment="1">
      <alignment horizontal="left" vertical="center"/>
    </xf>
    <xf numFmtId="0" fontId="15" fillId="0" borderId="39" xfId="0" applyFont="1" applyBorder="1" applyAlignment="1">
      <alignment horizontal="center" vertical="center"/>
    </xf>
    <xf numFmtId="0" fontId="15" fillId="0" borderId="39" xfId="0" applyFont="1" applyBorder="1" applyAlignment="1">
      <alignment horizontal="center" vertical="center" wrapText="1"/>
    </xf>
    <xf numFmtId="0" fontId="20" fillId="0" borderId="39" xfId="0" applyFont="1" applyBorder="1" applyAlignment="1">
      <alignment horizontal="center" vertical="center" wrapText="1"/>
    </xf>
    <xf numFmtId="9" fontId="15" fillId="0" borderId="39" xfId="0" applyNumberFormat="1" applyFont="1" applyBorder="1" applyAlignment="1">
      <alignment horizontal="center" vertical="center" wrapText="1"/>
    </xf>
    <xf numFmtId="0" fontId="20" fillId="0" borderId="39" xfId="0" applyFont="1" applyBorder="1" applyAlignment="1">
      <alignment horizontal="center" vertical="center"/>
    </xf>
    <xf numFmtId="0" fontId="12" fillId="10" borderId="15" xfId="0" applyFont="1" applyFill="1" applyBorder="1" applyAlignment="1">
      <alignment horizontal="left" vertical="center" wrapText="1"/>
    </xf>
    <xf numFmtId="0" fontId="15" fillId="0" borderId="39" xfId="0" applyFont="1" applyBorder="1" applyAlignment="1">
      <alignment horizontal="center" vertical="center" textRotation="90"/>
    </xf>
    <xf numFmtId="9" fontId="15" fillId="0" borderId="39" xfId="0" applyNumberFormat="1" applyFont="1" applyBorder="1" applyAlignment="1">
      <alignment horizontal="center" vertical="center"/>
    </xf>
    <xf numFmtId="164" fontId="15" fillId="0" borderId="39" xfId="0" applyNumberFormat="1" applyFont="1" applyBorder="1" applyAlignment="1">
      <alignment horizontal="center" vertical="center"/>
    </xf>
    <xf numFmtId="0" fontId="20" fillId="0" borderId="39" xfId="0" applyFont="1" applyBorder="1" applyAlignment="1">
      <alignment horizontal="center" vertical="center" textRotation="90" wrapText="1"/>
    </xf>
    <xf numFmtId="0" fontId="20" fillId="0" borderId="39" xfId="0" applyFont="1" applyBorder="1" applyAlignment="1">
      <alignment horizontal="center" vertical="center" textRotation="90"/>
    </xf>
    <xf numFmtId="0" fontId="15" fillId="12" borderId="15" xfId="0" applyFont="1" applyFill="1" applyBorder="1" applyAlignment="1">
      <alignment horizontal="left" vertical="center" wrapText="1"/>
    </xf>
    <xf numFmtId="165" fontId="15" fillId="0" borderId="39" xfId="0" applyNumberFormat="1" applyFont="1" applyBorder="1" applyAlignment="1">
      <alignment horizontal="center" vertical="center"/>
    </xf>
    <xf numFmtId="0" fontId="12" fillId="0" borderId="39" xfId="0" applyFont="1" applyBorder="1" applyAlignment="1">
      <alignment horizontal="left" vertical="center" wrapText="1"/>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15" fillId="12" borderId="15" xfId="0" applyFont="1" applyFill="1" applyBorder="1" applyAlignment="1">
      <alignment horizontal="left" vertical="center"/>
    </xf>
    <xf numFmtId="0" fontId="15" fillId="0" borderId="0" xfId="0" applyFont="1" applyAlignment="1">
      <alignment horizontal="center" vertical="center"/>
    </xf>
    <xf numFmtId="0" fontId="3" fillId="0" borderId="0" xfId="0" applyFont="1" applyAlignment="1">
      <alignment wrapText="1"/>
    </xf>
    <xf numFmtId="0" fontId="15" fillId="0" borderId="0" xfId="0" applyFont="1" applyAlignment="1">
      <alignment horizontal="center"/>
    </xf>
    <xf numFmtId="0" fontId="13" fillId="10" borderId="34" xfId="0" applyFont="1" applyFill="1" applyBorder="1" applyAlignment="1">
      <alignment horizontal="center" vertical="center" wrapText="1"/>
    </xf>
    <xf numFmtId="49" fontId="28" fillId="13" borderId="44" xfId="0" applyNumberFormat="1" applyFont="1" applyFill="1" applyBorder="1" applyAlignment="1">
      <alignment horizontal="center" vertical="center" wrapText="1"/>
    </xf>
    <xf numFmtId="0" fontId="17" fillId="17" borderId="35" xfId="0" applyFont="1" applyFill="1" applyBorder="1" applyAlignment="1">
      <alignment horizontal="center" vertical="center" wrapText="1"/>
    </xf>
    <xf numFmtId="49" fontId="28" fillId="13" borderId="47" xfId="0" applyNumberFormat="1" applyFont="1" applyFill="1" applyBorder="1" applyAlignment="1">
      <alignment horizontal="center" vertical="center" wrapText="1"/>
    </xf>
    <xf numFmtId="49" fontId="28" fillId="13" borderId="48" xfId="0" applyNumberFormat="1" applyFont="1" applyFill="1" applyBorder="1" applyAlignment="1">
      <alignment horizontal="center" vertical="center" wrapText="1"/>
    </xf>
    <xf numFmtId="49" fontId="28" fillId="13" borderId="49" xfId="0" applyNumberFormat="1" applyFont="1" applyFill="1" applyBorder="1" applyAlignment="1">
      <alignment horizontal="center" vertical="center" wrapText="1"/>
    </xf>
    <xf numFmtId="0" fontId="17" fillId="13" borderId="16" xfId="0" applyFont="1" applyFill="1" applyBorder="1" applyAlignment="1">
      <alignment horizontal="center" vertical="center" textRotation="90"/>
    </xf>
    <xf numFmtId="0" fontId="3" fillId="17" borderId="15" xfId="0" applyFont="1" applyFill="1" applyBorder="1"/>
    <xf numFmtId="0" fontId="3" fillId="17" borderId="50" xfId="0" applyFont="1" applyFill="1" applyBorder="1"/>
    <xf numFmtId="0" fontId="17" fillId="13" borderId="50" xfId="0" applyFont="1" applyFill="1" applyBorder="1" applyAlignment="1">
      <alignment horizontal="center" vertical="center" wrapText="1"/>
    </xf>
    <xf numFmtId="0" fontId="12" fillId="0" borderId="47" xfId="0" applyFont="1" applyBorder="1" applyAlignment="1">
      <alignment vertical="center" wrapText="1"/>
    </xf>
    <xf numFmtId="165" fontId="15" fillId="0" borderId="16" xfId="0" applyNumberFormat="1" applyFont="1" applyBorder="1" applyAlignment="1">
      <alignment horizontal="center" vertical="center" wrapText="1"/>
    </xf>
    <xf numFmtId="165" fontId="3" fillId="0" borderId="39" xfId="0" applyNumberFormat="1" applyFont="1" applyBorder="1" applyAlignment="1">
      <alignment horizontal="center" vertical="center"/>
    </xf>
    <xf numFmtId="0" fontId="3" fillId="0" borderId="16" xfId="0" applyFont="1" applyBorder="1" applyAlignment="1">
      <alignment horizontal="center" vertical="center"/>
    </xf>
    <xf numFmtId="0" fontId="15" fillId="12" borderId="16" xfId="0" applyFont="1" applyFill="1" applyBorder="1" applyAlignment="1">
      <alignment horizontal="center" vertical="center"/>
    </xf>
    <xf numFmtId="0" fontId="15" fillId="12" borderId="16" xfId="0" applyFont="1" applyFill="1" applyBorder="1" applyAlignment="1">
      <alignment horizontal="center" vertical="center" wrapText="1"/>
    </xf>
    <xf numFmtId="0" fontId="29" fillId="12" borderId="53" xfId="0" applyFont="1" applyFill="1" applyBorder="1" applyAlignment="1">
      <alignment horizontal="center" vertical="center" wrapText="1"/>
    </xf>
    <xf numFmtId="0" fontId="12" fillId="0" borderId="54" xfId="0" applyFont="1" applyBorder="1" applyAlignment="1">
      <alignment vertical="center" wrapText="1"/>
    </xf>
    <xf numFmtId="0" fontId="30" fillId="12" borderId="16" xfId="0" applyFont="1" applyFill="1" applyBorder="1" applyAlignment="1">
      <alignment horizontal="center" vertical="center" wrapText="1"/>
    </xf>
    <xf numFmtId="0" fontId="31" fillId="12" borderId="53" xfId="0" applyFont="1" applyFill="1" applyBorder="1" applyAlignment="1">
      <alignment horizontal="center" vertical="center" wrapText="1"/>
    </xf>
    <xf numFmtId="0" fontId="15" fillId="12" borderId="35" xfId="0" applyFont="1" applyFill="1" applyBorder="1" applyAlignment="1">
      <alignment horizontal="center" vertical="center" wrapText="1"/>
    </xf>
    <xf numFmtId="0" fontId="3" fillId="0" borderId="0" xfId="0" applyFont="1" applyAlignment="1">
      <alignment horizontal="center" vertical="center" wrapText="1"/>
    </xf>
    <xf numFmtId="0" fontId="15" fillId="12" borderId="53" xfId="0" applyFont="1" applyFill="1" applyBorder="1" applyAlignment="1">
      <alignment horizontal="center" vertical="center"/>
    </xf>
    <xf numFmtId="0" fontId="15" fillId="12" borderId="15" xfId="0" applyFont="1" applyFill="1" applyBorder="1" applyAlignment="1">
      <alignment horizontal="center" vertical="center"/>
    </xf>
    <xf numFmtId="0" fontId="15" fillId="12" borderId="51" xfId="0" applyFont="1" applyFill="1" applyBorder="1" applyAlignment="1">
      <alignment horizontal="center" vertical="center" wrapText="1"/>
    </xf>
    <xf numFmtId="0" fontId="15" fillId="12" borderId="53" xfId="0" applyFont="1" applyFill="1" applyBorder="1" applyAlignment="1">
      <alignment horizontal="center" vertical="center" wrapText="1"/>
    </xf>
    <xf numFmtId="0" fontId="15" fillId="12" borderId="16" xfId="0" applyFont="1" applyFill="1" applyBorder="1" applyAlignment="1">
      <alignment horizontal="center" vertical="center" wrapText="1"/>
    </xf>
    <xf numFmtId="0" fontId="32" fillId="12" borderId="53" xfId="0" applyFont="1" applyFill="1" applyBorder="1" applyAlignment="1">
      <alignment horizontal="center" vertical="center" wrapText="1"/>
    </xf>
    <xf numFmtId="1" fontId="15" fillId="12" borderId="35" xfId="0" applyNumberFormat="1" applyFont="1" applyFill="1" applyBorder="1" applyAlignment="1">
      <alignment horizontal="center" vertical="center" wrapText="1"/>
    </xf>
    <xf numFmtId="9" fontId="15" fillId="0" borderId="37" xfId="0" applyNumberFormat="1" applyFont="1" applyBorder="1" applyAlignment="1">
      <alignment vertical="center" wrapText="1"/>
    </xf>
    <xf numFmtId="0" fontId="12" fillId="0" borderId="54" xfId="0" applyFont="1" applyBorder="1" applyAlignment="1">
      <alignment horizontal="center" vertical="center" wrapText="1"/>
    </xf>
    <xf numFmtId="1" fontId="15" fillId="0" borderId="37" xfId="0" applyNumberFormat="1" applyFont="1" applyBorder="1" applyAlignment="1">
      <alignment horizontal="center" vertical="center" wrapText="1"/>
    </xf>
    <xf numFmtId="0" fontId="23" fillId="10" borderId="15"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12" fillId="0" borderId="37" xfId="0" applyFont="1" applyBorder="1" applyAlignment="1">
      <alignment vertical="center" wrapText="1"/>
    </xf>
    <xf numFmtId="165" fontId="3" fillId="0" borderId="38"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0" fontId="23" fillId="10" borderId="57" xfId="0" applyFont="1" applyFill="1" applyBorder="1" applyAlignment="1">
      <alignment horizontal="center"/>
    </xf>
    <xf numFmtId="165" fontId="3" fillId="0" borderId="16" xfId="0" applyNumberFormat="1" applyFont="1" applyBorder="1" applyAlignment="1">
      <alignment horizontal="center" vertical="center"/>
    </xf>
    <xf numFmtId="0" fontId="3" fillId="12" borderId="34" xfId="0" applyFont="1" applyFill="1" applyBorder="1"/>
    <xf numFmtId="0" fontId="34" fillId="12" borderId="34" xfId="0" applyFont="1" applyFill="1" applyBorder="1" applyAlignment="1">
      <alignment horizontal="center" vertical="center" wrapText="1"/>
    </xf>
    <xf numFmtId="0" fontId="35" fillId="19" borderId="34" xfId="0" applyFont="1" applyFill="1" applyBorder="1" applyAlignment="1">
      <alignment horizontal="center" vertical="center" wrapText="1" readingOrder="1"/>
    </xf>
    <xf numFmtId="0" fontId="36" fillId="12" borderId="34" xfId="0" applyFont="1" applyFill="1" applyBorder="1"/>
    <xf numFmtId="0" fontId="37" fillId="20" borderId="58" xfId="0" applyFont="1" applyFill="1" applyBorder="1" applyAlignment="1">
      <alignment horizontal="center" vertical="center" wrapText="1" readingOrder="1"/>
    </xf>
    <xf numFmtId="0" fontId="37" fillId="0" borderId="59" xfId="0" applyFont="1" applyBorder="1" applyAlignment="1">
      <alignment horizontal="center" vertical="center" wrapText="1" readingOrder="1"/>
    </xf>
    <xf numFmtId="0" fontId="37" fillId="0" borderId="59" xfId="0" applyFont="1" applyBorder="1" applyAlignment="1">
      <alignment horizontal="left" vertical="center" wrapText="1" readingOrder="1"/>
    </xf>
    <xf numFmtId="0" fontId="37" fillId="21" borderId="60" xfId="0" applyFont="1" applyFill="1" applyBorder="1" applyAlignment="1">
      <alignment horizontal="center" vertical="center" wrapText="1" readingOrder="1"/>
    </xf>
    <xf numFmtId="0" fontId="37" fillId="0" borderId="60" xfId="0" applyFont="1" applyBorder="1" applyAlignment="1">
      <alignment horizontal="center" vertical="center" wrapText="1" readingOrder="1"/>
    </xf>
    <xf numFmtId="0" fontId="37" fillId="0" borderId="60" xfId="0" applyFont="1" applyBorder="1" applyAlignment="1">
      <alignment horizontal="left" vertical="center" wrapText="1" readingOrder="1"/>
    </xf>
    <xf numFmtId="0" fontId="37" fillId="22" borderId="60" xfId="0" applyFont="1" applyFill="1" applyBorder="1" applyAlignment="1">
      <alignment horizontal="center" vertical="center" wrapText="1" readingOrder="1"/>
    </xf>
    <xf numFmtId="0" fontId="37" fillId="23" borderId="60" xfId="0" applyFont="1" applyFill="1" applyBorder="1" applyAlignment="1">
      <alignment horizontal="center" vertical="center" wrapText="1" readingOrder="1"/>
    </xf>
    <xf numFmtId="0" fontId="38" fillId="24" borderId="60" xfId="0" applyFont="1" applyFill="1" applyBorder="1" applyAlignment="1">
      <alignment horizontal="center" vertical="center" wrapText="1" readingOrder="1"/>
    </xf>
    <xf numFmtId="0" fontId="39" fillId="12" borderId="34" xfId="0" applyFont="1" applyFill="1" applyBorder="1" applyAlignment="1">
      <alignment horizontal="left" vertical="center" wrapText="1" readingOrder="1"/>
    </xf>
    <xf numFmtId="0" fontId="39" fillId="0" borderId="0" xfId="0" applyFont="1" applyAlignment="1">
      <alignment horizontal="left" vertical="center" wrapText="1" readingOrder="1"/>
    </xf>
    <xf numFmtId="0" fontId="36" fillId="0" borderId="0" xfId="0" applyFont="1"/>
    <xf numFmtId="0" fontId="40" fillId="0" borderId="0" xfId="0" applyFont="1" applyAlignment="1">
      <alignment horizontal="left" vertical="center" wrapText="1" readingOrder="1"/>
    </xf>
    <xf numFmtId="0" fontId="39" fillId="0" borderId="0" xfId="0" applyFont="1" applyAlignment="1">
      <alignment vertical="center"/>
    </xf>
    <xf numFmtId="0" fontId="41" fillId="0" borderId="0" xfId="0" applyFont="1"/>
    <xf numFmtId="0" fontId="42" fillId="0" borderId="0" xfId="0" applyFont="1"/>
    <xf numFmtId="0" fontId="44" fillId="0" borderId="0" xfId="0" applyFont="1" applyAlignment="1">
      <alignment horizontal="center" vertical="center" wrapText="1"/>
    </xf>
    <xf numFmtId="0" fontId="45" fillId="19" borderId="34" xfId="0" applyFont="1" applyFill="1" applyBorder="1" applyAlignment="1">
      <alignment horizontal="center" vertical="center" wrapText="1" readingOrder="1"/>
    </xf>
    <xf numFmtId="0" fontId="46" fillId="20" borderId="58" xfId="0" applyFont="1" applyFill="1" applyBorder="1" applyAlignment="1">
      <alignment horizontal="center" vertical="center" wrapText="1" readingOrder="1"/>
    </xf>
    <xf numFmtId="0" fontId="46" fillId="0" borderId="59" xfId="0" applyFont="1" applyBorder="1" applyAlignment="1">
      <alignment horizontal="left" vertical="center" wrapText="1" readingOrder="1"/>
    </xf>
    <xf numFmtId="9" fontId="46" fillId="0" borderId="59" xfId="0" applyNumberFormat="1" applyFont="1" applyBorder="1" applyAlignment="1">
      <alignment horizontal="center" vertical="center" wrapText="1" readingOrder="1"/>
    </xf>
    <xf numFmtId="0" fontId="46" fillId="21" borderId="60" xfId="0" applyFont="1" applyFill="1" applyBorder="1" applyAlignment="1">
      <alignment horizontal="center" vertical="center" wrapText="1" readingOrder="1"/>
    </xf>
    <xf numFmtId="0" fontId="46" fillId="0" borderId="60" xfId="0" applyFont="1" applyBorder="1" applyAlignment="1">
      <alignment horizontal="left" vertical="center" wrapText="1" readingOrder="1"/>
    </xf>
    <xf numFmtId="9" fontId="46" fillId="0" borderId="60" xfId="0" applyNumberFormat="1" applyFont="1" applyBorder="1" applyAlignment="1">
      <alignment horizontal="center" vertical="center" wrapText="1" readingOrder="1"/>
    </xf>
    <xf numFmtId="0" fontId="46" fillId="22" borderId="60" xfId="0" applyFont="1" applyFill="1" applyBorder="1" applyAlignment="1">
      <alignment horizontal="center" vertical="center" wrapText="1" readingOrder="1"/>
    </xf>
    <xf numFmtId="0" fontId="46" fillId="23" borderId="60" xfId="0" applyFont="1" applyFill="1" applyBorder="1" applyAlignment="1">
      <alignment horizontal="center" vertical="center" wrapText="1" readingOrder="1"/>
    </xf>
    <xf numFmtId="0" fontId="47" fillId="24" borderId="60" xfId="0" applyFont="1" applyFill="1" applyBorder="1" applyAlignment="1">
      <alignment horizontal="center" vertical="center" wrapText="1" readingOrder="1"/>
    </xf>
    <xf numFmtId="0" fontId="20" fillId="12" borderId="34" xfId="0" applyFont="1" applyFill="1" applyBorder="1" applyAlignment="1">
      <alignment horizontal="left" vertical="center"/>
    </xf>
    <xf numFmtId="0" fontId="12" fillId="12" borderId="34" xfId="0" applyFont="1" applyFill="1" applyBorder="1"/>
    <xf numFmtId="0" fontId="48" fillId="12" borderId="34" xfId="0" applyFont="1" applyFill="1" applyBorder="1"/>
    <xf numFmtId="0" fontId="4" fillId="12" borderId="62" xfId="0" applyFont="1" applyFill="1" applyBorder="1" applyAlignment="1">
      <alignment horizontal="center" vertical="center" wrapText="1" readingOrder="1"/>
    </xf>
    <xf numFmtId="0" fontId="4" fillId="12" borderId="63" xfId="0" applyFont="1" applyFill="1" applyBorder="1" applyAlignment="1">
      <alignment horizontal="center" vertical="center" wrapText="1" readingOrder="1"/>
    </xf>
    <xf numFmtId="0" fontId="4" fillId="12" borderId="15" xfId="0" applyFont="1" applyFill="1" applyBorder="1" applyAlignment="1">
      <alignment horizontal="center" vertical="center" wrapText="1" readingOrder="1"/>
    </xf>
    <xf numFmtId="0" fontId="49" fillId="12" borderId="15" xfId="0" applyFont="1" applyFill="1" applyBorder="1" applyAlignment="1">
      <alignment horizontal="left" vertical="center" wrapText="1" readingOrder="1"/>
    </xf>
    <xf numFmtId="9" fontId="4" fillId="12" borderId="66" xfId="0" applyNumberFormat="1" applyFont="1" applyFill="1" applyBorder="1" applyAlignment="1">
      <alignment horizontal="center" vertical="center" wrapText="1" readingOrder="1"/>
    </xf>
    <xf numFmtId="0" fontId="4" fillId="12" borderId="16" xfId="0" applyFont="1" applyFill="1" applyBorder="1" applyAlignment="1">
      <alignment horizontal="center" vertical="center" wrapText="1" readingOrder="1"/>
    </xf>
    <xf numFmtId="0" fontId="49" fillId="12" borderId="16" xfId="0" applyFont="1" applyFill="1" applyBorder="1" applyAlignment="1">
      <alignment horizontal="left" vertical="center" wrapText="1" readingOrder="1"/>
    </xf>
    <xf numFmtId="9" fontId="4" fillId="12" borderId="68" xfId="0" applyNumberFormat="1" applyFont="1" applyFill="1" applyBorder="1" applyAlignment="1">
      <alignment horizontal="center" vertical="center" wrapText="1" readingOrder="1"/>
    </xf>
    <xf numFmtId="0" fontId="49" fillId="12" borderId="68" xfId="0" applyFont="1" applyFill="1" applyBorder="1" applyAlignment="1">
      <alignment horizontal="center" vertical="center" wrapText="1" readingOrder="1"/>
    </xf>
    <xf numFmtId="0" fontId="4" fillId="12" borderId="73" xfId="0" applyFont="1" applyFill="1" applyBorder="1" applyAlignment="1">
      <alignment horizontal="center" vertical="center" wrapText="1" readingOrder="1"/>
    </xf>
    <xf numFmtId="0" fontId="49" fillId="12" borderId="73" xfId="0" applyFont="1" applyFill="1" applyBorder="1" applyAlignment="1">
      <alignment horizontal="left" vertical="center" wrapText="1" readingOrder="1"/>
    </xf>
    <xf numFmtId="0" fontId="49" fillId="12" borderId="74" xfId="0" applyFont="1" applyFill="1" applyBorder="1" applyAlignment="1">
      <alignment horizontal="center" vertical="center" wrapText="1" readingOrder="1"/>
    </xf>
    <xf numFmtId="0" fontId="10" fillId="12" borderId="34" xfId="0" applyFont="1" applyFill="1" applyBorder="1"/>
    <xf numFmtId="0" fontId="50" fillId="12" borderId="34" xfId="0" applyFont="1" applyFill="1" applyBorder="1"/>
    <xf numFmtId="0" fontId="10" fillId="0" borderId="0" xfId="0" applyFont="1"/>
    <xf numFmtId="0" fontId="51" fillId="0" borderId="60" xfId="0" applyFont="1" applyBorder="1" applyAlignment="1">
      <alignment horizontal="left" vertical="center" wrapText="1" readingOrder="1"/>
    </xf>
    <xf numFmtId="0" fontId="60" fillId="8" borderId="30" xfId="0" applyFont="1" applyFill="1" applyBorder="1" applyAlignment="1">
      <alignment horizontal="center" vertical="center" wrapText="1"/>
    </xf>
    <xf numFmtId="49" fontId="60" fillId="8" borderId="35" xfId="0" applyNumberFormat="1" applyFont="1" applyFill="1" applyBorder="1" applyAlignment="1">
      <alignment horizontal="center" vertical="center" wrapText="1"/>
    </xf>
    <xf numFmtId="0" fontId="60" fillId="8" borderId="37" xfId="0" applyFont="1" applyFill="1" applyBorder="1" applyAlignment="1">
      <alignment horizontal="center" vertical="center" wrapText="1"/>
    </xf>
    <xf numFmtId="0" fontId="23" fillId="10" borderId="57" xfId="0" applyFont="1" applyFill="1" applyBorder="1" applyAlignment="1">
      <alignment horizontal="center" wrapText="1"/>
    </xf>
    <xf numFmtId="0" fontId="13" fillId="0" borderId="34"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59" fillId="0" borderId="16" xfId="0" applyFont="1" applyBorder="1" applyAlignment="1">
      <alignment vertical="top" wrapText="1"/>
    </xf>
    <xf numFmtId="0" fontId="59" fillId="0" borderId="16" xfId="0" applyFont="1" applyBorder="1" applyAlignment="1">
      <alignment vertical="center" wrapText="1"/>
    </xf>
    <xf numFmtId="0" fontId="60" fillId="8" borderId="52" xfId="0" applyFont="1" applyFill="1" applyBorder="1" applyAlignment="1">
      <alignment horizontal="center" vertical="center" wrapText="1"/>
    </xf>
    <xf numFmtId="49" fontId="17" fillId="15" borderId="52" xfId="0" applyNumberFormat="1" applyFont="1" applyFill="1" applyBorder="1" applyAlignment="1">
      <alignment horizontal="center" vertical="center" wrapText="1"/>
    </xf>
    <xf numFmtId="0" fontId="61" fillId="6" borderId="65" xfId="0" applyFont="1" applyFill="1" applyBorder="1" applyAlignment="1">
      <alignment horizontal="center" vertical="center"/>
    </xf>
    <xf numFmtId="0" fontId="15" fillId="12" borderId="39" xfId="0" applyFont="1" applyFill="1" applyBorder="1" applyAlignment="1">
      <alignment horizontal="center" vertical="center" wrapText="1"/>
    </xf>
    <xf numFmtId="0" fontId="61" fillId="6" borderId="76"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0" xfId="0"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6" fillId="3" borderId="12" xfId="0" applyFont="1" applyFill="1" applyBorder="1" applyAlignment="1">
      <alignment horizontal="center" vertical="center"/>
    </xf>
    <xf numFmtId="0" fontId="2" fillId="0" borderId="13" xfId="0" applyFont="1" applyBorder="1"/>
    <xf numFmtId="0" fontId="2" fillId="0" borderId="14" xfId="0" applyFont="1" applyBorder="1"/>
    <xf numFmtId="0" fontId="15" fillId="0" borderId="37" xfId="0" applyFont="1" applyBorder="1" applyAlignment="1">
      <alignment horizontal="center" vertical="center"/>
    </xf>
    <xf numFmtId="0" fontId="15" fillId="0" borderId="65" xfId="0" applyFont="1" applyBorder="1" applyAlignment="1">
      <alignment horizontal="center" vertical="center"/>
    </xf>
    <xf numFmtId="0" fontId="15" fillId="0" borderId="39" xfId="0" applyFont="1" applyBorder="1" applyAlignment="1">
      <alignment horizontal="center" vertical="center"/>
    </xf>
    <xf numFmtId="0" fontId="15" fillId="0" borderId="37"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39" xfId="0" applyFont="1" applyBorder="1" applyAlignment="1">
      <alignment horizontal="center" vertical="center" wrapText="1"/>
    </xf>
    <xf numFmtId="0" fontId="14" fillId="7" borderId="30" xfId="0" applyFont="1" applyFill="1" applyBorder="1" applyAlignment="1">
      <alignment horizontal="left" vertical="center" wrapText="1"/>
    </xf>
    <xf numFmtId="0" fontId="2" fillId="0" borderId="32" xfId="0" applyFont="1" applyBorder="1"/>
    <xf numFmtId="0" fontId="2" fillId="0" borderId="33" xfId="0" applyFont="1" applyBorder="1"/>
    <xf numFmtId="49" fontId="17" fillId="15" borderId="30" xfId="0" applyNumberFormat="1" applyFont="1" applyFill="1" applyBorder="1" applyAlignment="1">
      <alignment horizontal="center" vertical="center" wrapText="1"/>
    </xf>
    <xf numFmtId="0" fontId="16" fillId="6" borderId="30" xfId="0" applyFont="1" applyFill="1" applyBorder="1" applyAlignment="1">
      <alignment horizontal="center" vertical="center"/>
    </xf>
    <xf numFmtId="0" fontId="2" fillId="0" borderId="31" xfId="0" applyFont="1" applyBorder="1"/>
    <xf numFmtId="0" fontId="16" fillId="0" borderId="0" xfId="0" applyFont="1" applyAlignment="1">
      <alignment horizontal="center" vertical="center"/>
    </xf>
    <xf numFmtId="0" fontId="17" fillId="8" borderId="30" xfId="0" applyFont="1" applyFill="1" applyBorder="1" applyAlignment="1">
      <alignment horizontal="center" vertical="center" wrapText="1"/>
    </xf>
    <xf numFmtId="49" fontId="18" fillId="8" borderId="30" xfId="0" applyNumberFormat="1"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3" fillId="0" borderId="22" xfId="0" applyFont="1" applyBorder="1" applyAlignment="1">
      <alignment horizontal="center" vertical="center" wrapText="1"/>
    </xf>
    <xf numFmtId="0" fontId="2" fillId="0" borderId="23" xfId="0" applyFont="1" applyBorder="1"/>
    <xf numFmtId="0" fontId="2" fillId="0" borderId="22" xfId="0" applyFont="1" applyBorder="1"/>
    <xf numFmtId="0" fontId="2" fillId="0" borderId="27" xfId="0" applyFont="1" applyBorder="1"/>
    <xf numFmtId="0" fontId="2" fillId="0" borderId="29" xfId="0" applyFont="1" applyBorder="1"/>
    <xf numFmtId="0" fontId="2" fillId="0" borderId="28" xfId="0" applyFont="1" applyBorder="1"/>
    <xf numFmtId="0" fontId="13" fillId="10"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13" fillId="11" borderId="30" xfId="0" applyFont="1" applyFill="1" applyBorder="1" applyAlignment="1">
      <alignment horizontal="left" vertical="center" wrapText="1"/>
    </xf>
    <xf numFmtId="0" fontId="12" fillId="0" borderId="20" xfId="0" applyFont="1" applyBorder="1" applyAlignment="1">
      <alignment horizontal="center" vertical="center" wrapText="1"/>
    </xf>
    <xf numFmtId="0" fontId="2" fillId="0" borderId="21" xfId="0" applyFont="1" applyBorder="1"/>
    <xf numFmtId="9" fontId="15" fillId="0" borderId="37" xfId="0" applyNumberFormat="1" applyFont="1" applyBorder="1" applyAlignment="1">
      <alignment horizontal="center" vertical="center" wrapText="1"/>
    </xf>
    <xf numFmtId="0" fontId="2" fillId="0" borderId="38" xfId="0" applyFont="1" applyBorder="1"/>
    <xf numFmtId="0" fontId="20" fillId="0" borderId="37" xfId="0" applyFont="1" applyBorder="1" applyAlignment="1">
      <alignment horizontal="center" vertical="center" wrapText="1"/>
    </xf>
    <xf numFmtId="0" fontId="2" fillId="0" borderId="39" xfId="0" applyFont="1" applyBorder="1"/>
    <xf numFmtId="1" fontId="15" fillId="12" borderId="37" xfId="0" applyNumberFormat="1" applyFont="1" applyFill="1" applyBorder="1" applyAlignment="1">
      <alignment horizontal="center" vertical="center" wrapText="1"/>
    </xf>
    <xf numFmtId="0" fontId="2" fillId="0" borderId="55" xfId="0" applyFont="1" applyBorder="1"/>
    <xf numFmtId="0" fontId="20" fillId="0" borderId="37" xfId="0" applyFont="1" applyBorder="1" applyAlignment="1">
      <alignment horizontal="center" vertical="center"/>
    </xf>
    <xf numFmtId="0" fontId="13" fillId="0" borderId="30" xfId="0" applyFont="1" applyBorder="1" applyAlignment="1">
      <alignment horizontal="center" vertical="center" wrapText="1"/>
    </xf>
    <xf numFmtId="49" fontId="27" fillId="13" borderId="41" xfId="0" applyNumberFormat="1" applyFont="1" applyFill="1" applyBorder="1" applyAlignment="1">
      <alignment horizontal="center" vertical="center" wrapText="1"/>
    </xf>
    <xf numFmtId="0" fontId="2" fillId="0" borderId="42" xfId="0" applyFont="1" applyBorder="1"/>
    <xf numFmtId="0" fontId="2" fillId="0" borderId="43" xfId="0" applyFont="1" applyBorder="1"/>
    <xf numFmtId="0" fontId="17" fillId="13" borderId="30" xfId="0" applyFont="1" applyFill="1" applyBorder="1" applyAlignment="1">
      <alignment horizontal="center" vertical="center" wrapText="1"/>
    </xf>
    <xf numFmtId="0" fontId="16" fillId="6" borderId="75" xfId="0" applyFont="1" applyFill="1" applyBorder="1" applyAlignment="1">
      <alignment horizontal="center" vertical="center"/>
    </xf>
    <xf numFmtId="0" fontId="2" fillId="0" borderId="57" xfId="0" applyFont="1" applyBorder="1"/>
    <xf numFmtId="49" fontId="17" fillId="16" borderId="46" xfId="0" applyNumberFormat="1" applyFont="1" applyFill="1" applyBorder="1" applyAlignment="1">
      <alignment horizontal="center" vertical="center" wrapText="1"/>
    </xf>
    <xf numFmtId="49" fontId="17" fillId="16" borderId="45" xfId="0" applyNumberFormat="1" applyFont="1" applyFill="1" applyBorder="1" applyAlignment="1">
      <alignment horizontal="center" vertical="center" wrapText="1"/>
    </xf>
    <xf numFmtId="49" fontId="17" fillId="16" borderId="52" xfId="0" applyNumberFormat="1" applyFont="1" applyFill="1" applyBorder="1" applyAlignment="1">
      <alignment horizontal="center" vertical="center" wrapText="1"/>
    </xf>
    <xf numFmtId="49" fontId="17" fillId="16" borderId="28" xfId="0" applyNumberFormat="1" applyFont="1" applyFill="1" applyBorder="1" applyAlignment="1">
      <alignment horizontal="center" vertical="center" wrapText="1"/>
    </xf>
    <xf numFmtId="0" fontId="19" fillId="18" borderId="46" xfId="0" applyFont="1" applyFill="1" applyBorder="1" applyAlignment="1">
      <alignment horizontal="center" vertical="center" wrapText="1"/>
    </xf>
    <xf numFmtId="0" fontId="19" fillId="18" borderId="45" xfId="0" applyFont="1" applyFill="1" applyBorder="1" applyAlignment="1">
      <alignment horizontal="center" vertical="center" wrapText="1"/>
    </xf>
    <xf numFmtId="0" fontId="19" fillId="18" borderId="52" xfId="0" applyFont="1" applyFill="1" applyBorder="1" applyAlignment="1">
      <alignment horizontal="center" vertical="center" wrapText="1"/>
    </xf>
    <xf numFmtId="0" fontId="19" fillId="18" borderId="28" xfId="0" applyFont="1" applyFill="1" applyBorder="1" applyAlignment="1">
      <alignment horizontal="center" vertical="center" wrapText="1"/>
    </xf>
    <xf numFmtId="49" fontId="17" fillId="15" borderId="46" xfId="0" applyNumberFormat="1" applyFont="1" applyFill="1" applyBorder="1" applyAlignment="1">
      <alignment horizontal="center" vertical="center" wrapText="1"/>
    </xf>
    <xf numFmtId="49" fontId="17" fillId="15" borderId="40" xfId="0" applyNumberFormat="1" applyFont="1" applyFill="1" applyBorder="1" applyAlignment="1">
      <alignment horizontal="center" vertical="center" wrapText="1"/>
    </xf>
    <xf numFmtId="49" fontId="17" fillId="15" borderId="52" xfId="0" applyNumberFormat="1" applyFont="1" applyFill="1" applyBorder="1" applyAlignment="1">
      <alignment horizontal="center" vertical="center" wrapText="1"/>
    </xf>
    <xf numFmtId="49" fontId="17" fillId="15" borderId="57" xfId="0" applyNumberFormat="1" applyFont="1" applyFill="1" applyBorder="1" applyAlignment="1">
      <alignment horizontal="center" vertical="center" wrapText="1"/>
    </xf>
    <xf numFmtId="0" fontId="62" fillId="0" borderId="76" xfId="0" applyFont="1" applyFill="1" applyBorder="1" applyAlignment="1">
      <alignment horizontal="center" vertical="center"/>
    </xf>
    <xf numFmtId="0" fontId="26" fillId="0" borderId="20" xfId="0" applyFont="1" applyBorder="1" applyAlignment="1">
      <alignment horizontal="center" vertical="center" wrapText="1"/>
    </xf>
    <xf numFmtId="0" fontId="2" fillId="0" borderId="40" xfId="0" applyFont="1" applyBorder="1"/>
    <xf numFmtId="0" fontId="13" fillId="10" borderId="30"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2" fillId="0" borderId="37" xfId="0" applyFont="1" applyBorder="1" applyAlignment="1">
      <alignment horizontal="center" vertical="center" wrapText="1"/>
    </xf>
    <xf numFmtId="0" fontId="15" fillId="12" borderId="37" xfId="0" applyFont="1" applyFill="1" applyBorder="1" applyAlignment="1">
      <alignment horizontal="center" vertical="center" wrapText="1"/>
    </xf>
    <xf numFmtId="0" fontId="15" fillId="12" borderId="46" xfId="0" applyFont="1" applyFill="1" applyBorder="1" applyAlignment="1">
      <alignment horizontal="center" vertical="center" wrapText="1"/>
    </xf>
    <xf numFmtId="0" fontId="2" fillId="0" borderId="56" xfId="0" applyFont="1" applyBorder="1"/>
    <xf numFmtId="0" fontId="2" fillId="0" borderId="52" xfId="0" applyFont="1" applyBorder="1"/>
    <xf numFmtId="0" fontId="33" fillId="0" borderId="0" xfId="0" applyFont="1" applyAlignment="1">
      <alignment horizontal="center" vertical="center"/>
    </xf>
    <xf numFmtId="0" fontId="43" fillId="0" borderId="0" xfId="0" applyFont="1" applyAlignment="1">
      <alignment horizontal="center" vertical="center"/>
    </xf>
    <xf numFmtId="0" fontId="48" fillId="12" borderId="75" xfId="0" applyFont="1" applyFill="1" applyBorder="1" applyAlignment="1">
      <alignment horizontal="left" vertical="center" wrapText="1"/>
    </xf>
    <xf numFmtId="0" fontId="4" fillId="12" borderId="37" xfId="0" applyFont="1" applyFill="1" applyBorder="1" applyAlignment="1">
      <alignment horizontal="center" vertical="center" wrapText="1" readingOrder="1"/>
    </xf>
    <xf numFmtId="0" fontId="2" fillId="0" borderId="72" xfId="0" applyFont="1" applyBorder="1"/>
    <xf numFmtId="0" fontId="6" fillId="12" borderId="12" xfId="0" applyFont="1" applyFill="1" applyBorder="1" applyAlignment="1">
      <alignment horizontal="center" vertical="center" wrapText="1" readingOrder="1"/>
    </xf>
    <xf numFmtId="0" fontId="4" fillId="12" borderId="12" xfId="0" applyFont="1" applyFill="1" applyBorder="1" applyAlignment="1">
      <alignment horizontal="center" vertical="center" wrapText="1" readingOrder="1"/>
    </xf>
    <xf numFmtId="0" fontId="2" fillId="0" borderId="61" xfId="0" applyFont="1" applyBorder="1"/>
    <xf numFmtId="0" fontId="4" fillId="12" borderId="64" xfId="0" applyFont="1" applyFill="1" applyBorder="1" applyAlignment="1">
      <alignment horizontal="center" vertical="center" wrapText="1" readingOrder="1"/>
    </xf>
    <xf numFmtId="0" fontId="2" fillId="0" borderId="67" xfId="0" applyFont="1" applyBorder="1"/>
    <xf numFmtId="0" fontId="2" fillId="0" borderId="69" xfId="0" applyFont="1" applyBorder="1"/>
    <xf numFmtId="0" fontId="4" fillId="12" borderId="65" xfId="0" applyFont="1" applyFill="1" applyBorder="1" applyAlignment="1">
      <alignment horizontal="center" vertical="center" wrapText="1" readingOrder="1"/>
    </xf>
    <xf numFmtId="0" fontId="4" fillId="12" borderId="70" xfId="0" applyFont="1" applyFill="1" applyBorder="1" applyAlignment="1">
      <alignment horizontal="center" vertical="center" wrapText="1" readingOrder="1"/>
    </xf>
    <xf numFmtId="0" fontId="2" fillId="0" borderId="71" xfId="0" applyFont="1" applyBorder="1"/>
  </cellXfs>
  <cellStyles count="1">
    <cellStyle name="Normal" xfId="0" builtinId="0"/>
  </cellStyles>
  <dxfs count="718">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717"/>
      <tableStyleElement type="firstRowStripe" dxfId="716"/>
      <tableStyleElement type="secondRowStripe" dxfId="7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layout/>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4</c:v>
                </c:pt>
                <c:pt idx="4">
                  <c:v>2</c:v>
                </c:pt>
                <c:pt idx="5">
                  <c:v>1</c:v>
                </c:pt>
                <c:pt idx="6">
                  <c:v>2</c:v>
                </c:pt>
                <c:pt idx="7">
                  <c:v>3</c:v>
                </c:pt>
                <c:pt idx="8">
                  <c:v>1</c:v>
                </c:pt>
                <c:pt idx="9">
                  <c:v>7</c:v>
                </c:pt>
                <c:pt idx="10">
                  <c:v>2</c:v>
                </c:pt>
                <c:pt idx="11">
                  <c:v>3</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46719896"/>
        <c:axId val="146720680"/>
      </c:barChart>
      <c:catAx>
        <c:axId val="146719896"/>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146720680"/>
        <c:crosses val="autoZero"/>
        <c:auto val="1"/>
        <c:lblAlgn val="ctr"/>
        <c:lblOffset val="100"/>
        <c:noMultiLvlLbl val="1"/>
      </c:catAx>
      <c:valAx>
        <c:axId val="14672068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146719896"/>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333333"/>
                </a:solidFill>
                <a:latin typeface="Calibri"/>
              </a:defRPr>
            </a:pPr>
            <a:r>
              <a:rPr lang="es-CO" sz="1600" b="1" i="0">
                <a:solidFill>
                  <a:srgbClr val="333333"/>
                </a:solidFill>
                <a:latin typeface="Calibri"/>
              </a:rPr>
              <a:t>Proporción por Tipo de Riesgos</a:t>
            </a:r>
          </a:p>
        </c:rich>
      </c:tx>
      <c:layout/>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dPt>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8</c:v>
                </c:pt>
                <c:pt idx="1">
                  <c:v>3</c:v>
                </c:pt>
                <c:pt idx="2">
                  <c:v>3</c:v>
                </c:pt>
                <c:pt idx="3">
                  <c:v>1</c:v>
                </c:pt>
                <c:pt idx="4">
                  <c:v>2</c:v>
                </c:pt>
                <c:pt idx="5">
                  <c:v>2</c:v>
                </c:pt>
                <c:pt idx="6">
                  <c:v>1</c:v>
                </c:pt>
                <c:pt idx="7">
                  <c:v>3</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46721464"/>
        <c:axId val="146716368"/>
      </c:barChart>
      <c:catAx>
        <c:axId val="146721464"/>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txPr>
          <a:bodyPr/>
          <a:lstStyle/>
          <a:p>
            <a:pPr lvl="0">
              <a:defRPr b="0" i="0">
                <a:solidFill>
                  <a:srgbClr val="000000"/>
                </a:solidFill>
                <a:latin typeface="+mn-lt"/>
              </a:defRPr>
            </a:pPr>
            <a:endParaRPr lang="es-CO"/>
          </a:p>
        </c:txPr>
        <c:crossAx val="146716368"/>
        <c:crosses val="autoZero"/>
        <c:auto val="1"/>
        <c:lblAlgn val="ctr"/>
        <c:lblOffset val="100"/>
        <c:noMultiLvlLbl val="1"/>
      </c:catAx>
      <c:valAx>
        <c:axId val="1467163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es-CO"/>
          </a:p>
        </c:txPr>
        <c:crossAx val="146721464"/>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209550</xdr:colOff>
      <xdr:row>25</xdr:row>
      <xdr:rowOff>66675</xdr:rowOff>
    </xdr:from>
    <xdr:ext cx="8220075" cy="5505450"/>
    <xdr:graphicFrame macro="">
      <xdr:nvGraphicFramePr>
        <xdr:cNvPr id="2115957564"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24</xdr:row>
      <xdr:rowOff>152400</xdr:rowOff>
    </xdr:from>
    <xdr:ext cx="10887075" cy="4838700"/>
    <xdr:graphicFrame macro="">
      <xdr:nvGraphicFramePr>
        <xdr:cNvPr id="758524165" name="Chart 2" descr="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352425</xdr:colOff>
      <xdr:row>1</xdr:row>
      <xdr:rowOff>95250</xdr:rowOff>
    </xdr:from>
    <xdr:ext cx="3419475" cy="904875"/>
    <xdr:sp macro="" textlink="">
      <xdr:nvSpPr>
        <xdr:cNvPr id="3" name="Shape 3"/>
        <xdr:cNvSpPr/>
      </xdr:nvSpPr>
      <xdr:spPr>
        <a:xfrm>
          <a:off x="3641025" y="3332325"/>
          <a:ext cx="34099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e">
            <v>#NAME?</v>
          </cell>
        </row>
        <row r="153">
          <cell r="B153" t="e">
            <v>#NAME?</v>
          </cell>
        </row>
        <row r="154">
          <cell r="B154" t="e">
            <v>#NAME?</v>
          </cell>
          <cell r="F154" t="str">
            <v>❌</v>
          </cell>
        </row>
      </sheetData>
      <sheetData sheetId="6"/>
      <sheetData sheetId="7"/>
      <sheetData sheetId="8"/>
    </sheetDataSet>
  </externalBook>
</externalLink>
</file>

<file path=xl/tables/table1.xml><?xml version="1.0" encoding="utf-8"?>
<table xmlns="http://schemas.openxmlformats.org/spreadsheetml/2006/main" id="1" name="Table_1" displayName="Table_1" ref="B140:C150">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drive/folders/1aM9K3-e6CaJcaBGGZZ89MYgOktnuQbtO" TargetMode="External"/><Relationship Id="rId7" Type="http://schemas.openxmlformats.org/officeDocument/2006/relationships/hyperlink" Target="https://docs.google.com/spreadsheets/d/1uzdZQiXoqDD3pnB6DMchqA3JB9vIP7jq/edit" TargetMode="External"/><Relationship Id="rId2" Type="http://schemas.openxmlformats.org/officeDocument/2006/relationships/hyperlink" Target="https://drive.google.com/drive/folders/1jbq9_leEH9AnIUXlFLQdgdydUQp0RK1J" TargetMode="External"/><Relationship Id="rId1" Type="http://schemas.openxmlformats.org/officeDocument/2006/relationships/hyperlink" Target="https://drive.google.com/drive/folders/1jbq9_leEH9AnIUXlFLQdgdydUQp0RK1J" TargetMode="External"/><Relationship Id="rId6" Type="http://schemas.openxmlformats.org/officeDocument/2006/relationships/hyperlink" Target="https://docs.google.com/spreadsheets/d/1uzdZQiXoqDD3pnB6DMchqA3JB9vIP7jq/edit" TargetMode="External"/><Relationship Id="rId5" Type="http://schemas.openxmlformats.org/officeDocument/2006/relationships/hyperlink" Target="https://docs.google.com/spreadsheets/d/1uzdZQiXoqDD3pnB6DMchqA3JB9vIP7jq/edit" TargetMode="External"/><Relationship Id="rId4" Type="http://schemas.openxmlformats.org/officeDocument/2006/relationships/hyperlink" Target="https://docs.google.com/spreadsheets/d/1uzdZQiXoqDD3pnB6DMchqA3JB9vIP7jq/edit"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jbq9_leEH9AnIUXlFLQdgdydUQp0RK1J" TargetMode="External"/><Relationship Id="rId13" Type="http://schemas.openxmlformats.org/officeDocument/2006/relationships/printerSettings" Target="../printerSettings/printerSettings2.bin"/><Relationship Id="rId3" Type="http://schemas.openxmlformats.org/officeDocument/2006/relationships/hyperlink" Target="https://drive.google.com/drive/folders/18EXe7VqV5VOV7iUDPSC2lBqlZ_eT8h5R?usp=sharing" TargetMode="External"/><Relationship Id="rId7" Type="http://schemas.openxmlformats.org/officeDocument/2006/relationships/hyperlink" Target="http://www.idep.edu.co/?q=menu-transparencia" TargetMode="External"/><Relationship Id="rId12" Type="http://schemas.openxmlformats.org/officeDocument/2006/relationships/hyperlink" Target="http://www.idep.edu.co/?q=es/content/auditorias-internas" TargetMode="External"/><Relationship Id="rId2" Type="http://schemas.openxmlformats.org/officeDocument/2006/relationships/hyperlink" Target="https://drive.google.com/drive/folders/18EXe7VqV5VOV7iUDPSC2lBqlZ_eT8h5R?usp=sharing" TargetMode="External"/><Relationship Id="rId1" Type="http://schemas.openxmlformats.org/officeDocument/2006/relationships/hyperlink" Target="https://docs.google.com/spreadsheets/d/1JDupaphk3q7rb4-CCeYNwwBnYpn9ZEP7/edit" TargetMode="External"/><Relationship Id="rId6" Type="http://schemas.openxmlformats.org/officeDocument/2006/relationships/hyperlink" Target="https://drive.google.com/drive/folders/18EXe7VqV5VOV7iUDPSC2lBqlZ_eT8h5R?usp=sharing" TargetMode="External"/><Relationship Id="rId11" Type="http://schemas.openxmlformats.org/officeDocument/2006/relationships/hyperlink" Target="http://www.idep.edu.co/?q=es/content/auditorias-internas" TargetMode="External"/><Relationship Id="rId5" Type="http://schemas.openxmlformats.org/officeDocument/2006/relationships/hyperlink" Target="https://drive.google.com/drive/folders/18EXe7VqV5VOV7iUDPSC2lBqlZ_eT8h5R?usp=sharing" TargetMode="External"/><Relationship Id="rId10" Type="http://schemas.openxmlformats.org/officeDocument/2006/relationships/hyperlink" Target="http://www.idep.edu.co/?q=es/content/mapa-de-riesgos-por-proceso" TargetMode="External"/><Relationship Id="rId4" Type="http://schemas.openxmlformats.org/officeDocument/2006/relationships/hyperlink" Target="https://drive.google.com/drive/folders/18EXe7VqV5VOV7iUDPSC2lBqlZ_eT8h5R?usp=sharing" TargetMode="External"/><Relationship Id="rId9" Type="http://schemas.openxmlformats.org/officeDocument/2006/relationships/hyperlink" Target="https://drive.google.com/drive/folders/1jbq9_leEH9AnIUXlFLQdgdydUQp0RK1J"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V1000"/>
  <sheetViews>
    <sheetView zoomScale="48" zoomScaleNormal="48" workbookViewId="0">
      <selection sqref="A1:N1"/>
    </sheetView>
  </sheetViews>
  <sheetFormatPr baseColWidth="10" defaultColWidth="14.42578125" defaultRowHeight="15" customHeight="1"/>
  <cols>
    <col min="1" max="1" width="59.140625" customWidth="1"/>
    <col min="2" max="2" width="20.42578125" customWidth="1"/>
    <col min="3" max="3" width="24" customWidth="1"/>
    <col min="4" max="4" width="26" customWidth="1"/>
    <col min="5" max="5" width="28.140625" customWidth="1"/>
    <col min="6" max="6" width="34.7109375" customWidth="1"/>
    <col min="7" max="7" width="23.85546875" customWidth="1"/>
    <col min="8" max="8" width="30" customWidth="1"/>
    <col min="9" max="9" width="31.28515625" customWidth="1"/>
    <col min="10" max="10" width="24.28515625" customWidth="1"/>
    <col min="11" max="13" width="22.140625" customWidth="1"/>
    <col min="14" max="14" width="18.7109375" customWidth="1"/>
    <col min="15" max="20" width="10" customWidth="1"/>
  </cols>
  <sheetData>
    <row r="1" spans="1:22" ht="102.75" customHeight="1">
      <c r="A1" s="248" t="s">
        <v>0</v>
      </c>
      <c r="B1" s="249"/>
      <c r="C1" s="249"/>
      <c r="D1" s="249"/>
      <c r="E1" s="249"/>
      <c r="F1" s="249"/>
      <c r="G1" s="249"/>
      <c r="H1" s="249"/>
      <c r="I1" s="249"/>
      <c r="J1" s="249"/>
      <c r="K1" s="249"/>
      <c r="L1" s="249"/>
      <c r="M1" s="249"/>
      <c r="N1" s="250"/>
      <c r="O1" s="1"/>
      <c r="P1" s="1"/>
      <c r="Q1" s="1"/>
      <c r="R1" s="1"/>
      <c r="S1" s="1"/>
      <c r="T1" s="1"/>
      <c r="U1" s="1"/>
      <c r="V1" s="1"/>
    </row>
    <row r="2" spans="1:22" ht="15" customHeight="1">
      <c r="A2" s="238"/>
      <c r="B2" s="239"/>
      <c r="C2" s="239"/>
      <c r="D2" s="239"/>
      <c r="E2" s="239"/>
      <c r="F2" s="239"/>
      <c r="G2" s="239"/>
      <c r="H2" s="239"/>
      <c r="I2" s="239"/>
      <c r="J2" s="239"/>
      <c r="K2" s="239"/>
      <c r="L2" s="239"/>
      <c r="M2" s="239"/>
      <c r="N2" s="240"/>
      <c r="O2" s="1"/>
      <c r="P2" s="1"/>
      <c r="Q2" s="1"/>
      <c r="R2" s="1"/>
      <c r="S2" s="1"/>
      <c r="T2" s="1"/>
      <c r="U2" s="1"/>
      <c r="V2" s="1"/>
    </row>
    <row r="3" spans="1:22" ht="15.75" customHeight="1">
      <c r="A3" s="241"/>
      <c r="B3" s="242"/>
      <c r="C3" s="242"/>
      <c r="D3" s="242"/>
      <c r="E3" s="242"/>
      <c r="F3" s="242"/>
      <c r="G3" s="242"/>
      <c r="H3" s="242"/>
      <c r="I3" s="242"/>
      <c r="J3" s="242"/>
      <c r="K3" s="242"/>
      <c r="L3" s="242"/>
      <c r="M3" s="242"/>
      <c r="N3" s="243"/>
      <c r="O3" s="1"/>
      <c r="P3" s="1"/>
      <c r="Q3" s="1"/>
      <c r="R3" s="1"/>
      <c r="S3" s="1"/>
      <c r="T3" s="1"/>
      <c r="U3" s="1"/>
      <c r="V3" s="1"/>
    </row>
    <row r="4" spans="1:22" ht="15" customHeight="1">
      <c r="A4" s="241"/>
      <c r="B4" s="242"/>
      <c r="C4" s="242"/>
      <c r="D4" s="242"/>
      <c r="E4" s="242"/>
      <c r="F4" s="242"/>
      <c r="G4" s="242"/>
      <c r="H4" s="242"/>
      <c r="I4" s="242"/>
      <c r="J4" s="242"/>
      <c r="K4" s="242"/>
      <c r="L4" s="242"/>
      <c r="M4" s="242"/>
      <c r="N4" s="243"/>
      <c r="O4" s="1"/>
      <c r="P4" s="1"/>
      <c r="Q4" s="1"/>
      <c r="R4" s="1"/>
      <c r="S4" s="1"/>
      <c r="T4" s="1"/>
      <c r="U4" s="1"/>
      <c r="V4" s="1"/>
    </row>
    <row r="5" spans="1:22" ht="15.75" customHeight="1">
      <c r="A5" s="241"/>
      <c r="B5" s="242"/>
      <c r="C5" s="242"/>
      <c r="D5" s="242"/>
      <c r="E5" s="242"/>
      <c r="F5" s="242"/>
      <c r="G5" s="242"/>
      <c r="H5" s="242"/>
      <c r="I5" s="242"/>
      <c r="J5" s="242"/>
      <c r="K5" s="242"/>
      <c r="L5" s="242"/>
      <c r="M5" s="242"/>
      <c r="N5" s="243"/>
      <c r="O5" s="1"/>
      <c r="P5" s="1"/>
      <c r="Q5" s="1"/>
      <c r="R5" s="1"/>
      <c r="S5" s="1"/>
      <c r="T5" s="1"/>
      <c r="U5" s="1"/>
      <c r="V5" s="1"/>
    </row>
    <row r="6" spans="1:22" ht="48" customHeight="1">
      <c r="A6" s="244"/>
      <c r="B6" s="245"/>
      <c r="C6" s="245"/>
      <c r="D6" s="245"/>
      <c r="E6" s="245"/>
      <c r="F6" s="245"/>
      <c r="G6" s="245"/>
      <c r="H6" s="245"/>
      <c r="I6" s="245"/>
      <c r="J6" s="245"/>
      <c r="K6" s="245"/>
      <c r="L6" s="245"/>
      <c r="M6" s="245"/>
      <c r="N6" s="246"/>
      <c r="O6" s="1"/>
      <c r="P6" s="1"/>
      <c r="Q6" s="1"/>
      <c r="R6" s="1"/>
      <c r="S6" s="1"/>
      <c r="T6" s="1"/>
      <c r="U6" s="1"/>
      <c r="V6" s="1"/>
    </row>
    <row r="7" spans="1:22" ht="15.75" customHeight="1">
      <c r="A7" s="2"/>
      <c r="B7" s="2"/>
      <c r="C7" s="2"/>
      <c r="D7" s="2"/>
      <c r="E7" s="2"/>
      <c r="F7" s="2"/>
      <c r="G7" s="2"/>
      <c r="H7" s="2"/>
      <c r="I7" s="2"/>
      <c r="J7" s="2"/>
      <c r="K7" s="2"/>
      <c r="L7" s="2"/>
      <c r="M7" s="2"/>
      <c r="N7" s="2"/>
      <c r="O7" s="1"/>
      <c r="P7" s="1"/>
      <c r="Q7" s="1"/>
      <c r="R7" s="1"/>
      <c r="S7" s="1"/>
      <c r="T7" s="1"/>
      <c r="U7" s="1"/>
      <c r="V7" s="1"/>
    </row>
    <row r="8" spans="1:22" ht="18.75" customHeight="1">
      <c r="A8" s="251" t="s">
        <v>1</v>
      </c>
      <c r="B8" s="252"/>
      <c r="C8" s="252"/>
      <c r="D8" s="252"/>
      <c r="E8" s="252"/>
      <c r="F8" s="252"/>
      <c r="G8" s="252"/>
      <c r="H8" s="252"/>
      <c r="I8" s="252"/>
      <c r="J8" s="252"/>
      <c r="K8" s="252"/>
      <c r="L8" s="252"/>
      <c r="M8" s="252"/>
      <c r="N8" s="253"/>
      <c r="O8" s="1"/>
      <c r="P8" s="1"/>
      <c r="Q8" s="1"/>
      <c r="R8" s="1"/>
      <c r="S8" s="1"/>
      <c r="T8" s="1"/>
      <c r="U8" s="1"/>
      <c r="V8" s="1"/>
    </row>
    <row r="9" spans="1:22" ht="60" customHeight="1">
      <c r="A9" s="3" t="s">
        <v>2</v>
      </c>
      <c r="B9" s="3" t="s">
        <v>3</v>
      </c>
      <c r="C9" s="3" t="s">
        <v>4</v>
      </c>
      <c r="D9" s="3" t="s">
        <v>5</v>
      </c>
      <c r="E9" s="3" t="s">
        <v>6</v>
      </c>
      <c r="F9" s="3" t="s">
        <v>7</v>
      </c>
      <c r="G9" s="3" t="s">
        <v>8</v>
      </c>
      <c r="H9" s="4" t="s">
        <v>9</v>
      </c>
      <c r="I9" s="4" t="s">
        <v>10</v>
      </c>
      <c r="J9" s="3" t="s">
        <v>11</v>
      </c>
      <c r="K9" s="3" t="s">
        <v>12</v>
      </c>
      <c r="L9" s="3" t="s">
        <v>13</v>
      </c>
      <c r="M9" s="3" t="s">
        <v>14</v>
      </c>
      <c r="N9" s="3" t="s">
        <v>15</v>
      </c>
      <c r="O9" s="1"/>
      <c r="P9" s="1"/>
      <c r="Q9" s="1"/>
      <c r="R9" s="1"/>
      <c r="S9" s="1"/>
      <c r="T9" s="1"/>
      <c r="U9" s="1"/>
      <c r="V9" s="1"/>
    </row>
    <row r="10" spans="1:22">
      <c r="A10" s="5" t="s">
        <v>16</v>
      </c>
      <c r="B10" s="6">
        <v>2</v>
      </c>
      <c r="C10" s="7"/>
      <c r="D10" s="7"/>
      <c r="E10" s="7"/>
      <c r="F10" s="7"/>
      <c r="G10" s="7"/>
      <c r="H10" s="7"/>
      <c r="I10" s="7"/>
      <c r="J10" s="7"/>
      <c r="K10" s="7">
        <v>0</v>
      </c>
      <c r="L10" s="7"/>
      <c r="M10" s="7"/>
      <c r="N10" s="8">
        <f t="shared" ref="N10:N23" si="0">SUM(B10:M10)</f>
        <v>2</v>
      </c>
      <c r="O10" s="1"/>
      <c r="P10" s="1"/>
      <c r="Q10" s="1"/>
      <c r="R10" s="1"/>
      <c r="S10" s="1"/>
      <c r="T10" s="1"/>
      <c r="U10" s="1"/>
      <c r="V10" s="1"/>
    </row>
    <row r="11" spans="1:22">
      <c r="A11" s="5" t="s">
        <v>17</v>
      </c>
      <c r="B11" s="9"/>
      <c r="C11" s="10">
        <v>2</v>
      </c>
      <c r="D11" s="10"/>
      <c r="E11" s="10"/>
      <c r="F11" s="10"/>
      <c r="G11" s="10"/>
      <c r="H11" s="10"/>
      <c r="I11" s="10"/>
      <c r="J11" s="7"/>
      <c r="K11" s="10">
        <v>1</v>
      </c>
      <c r="L11" s="10"/>
      <c r="M11" s="10"/>
      <c r="N11" s="8">
        <f t="shared" si="0"/>
        <v>3</v>
      </c>
      <c r="O11" s="1"/>
      <c r="P11" s="1"/>
      <c r="Q11" s="1"/>
      <c r="R11" s="1"/>
      <c r="S11" s="1"/>
      <c r="T11" s="1"/>
      <c r="U11" s="1"/>
      <c r="V11" s="1"/>
    </row>
    <row r="12" spans="1:22">
      <c r="A12" s="5" t="s">
        <v>18</v>
      </c>
      <c r="B12" s="6">
        <v>1</v>
      </c>
      <c r="C12" s="7"/>
      <c r="D12" s="7"/>
      <c r="E12" s="7"/>
      <c r="F12" s="7"/>
      <c r="G12" s="7"/>
      <c r="H12" s="7"/>
      <c r="I12" s="7"/>
      <c r="J12" s="7"/>
      <c r="K12" s="7">
        <v>1</v>
      </c>
      <c r="L12" s="7"/>
      <c r="M12" s="7"/>
      <c r="N12" s="8">
        <f t="shared" si="0"/>
        <v>2</v>
      </c>
      <c r="O12" s="1"/>
      <c r="P12" s="1"/>
      <c r="Q12" s="1"/>
      <c r="R12" s="1"/>
      <c r="S12" s="1"/>
      <c r="T12" s="1"/>
      <c r="U12" s="1"/>
      <c r="V12" s="1"/>
    </row>
    <row r="13" spans="1:22">
      <c r="A13" s="11" t="s">
        <v>19</v>
      </c>
      <c r="B13" s="12">
        <v>1</v>
      </c>
      <c r="C13" s="13">
        <v>1</v>
      </c>
      <c r="D13" s="13"/>
      <c r="E13" s="13"/>
      <c r="F13" s="13"/>
      <c r="G13" s="13"/>
      <c r="H13" s="13"/>
      <c r="I13" s="13"/>
      <c r="J13" s="13"/>
      <c r="K13" s="13">
        <v>1</v>
      </c>
      <c r="L13" s="13"/>
      <c r="M13" s="13">
        <v>1</v>
      </c>
      <c r="N13" s="14">
        <f t="shared" si="0"/>
        <v>4</v>
      </c>
      <c r="O13" s="1"/>
      <c r="P13" s="1"/>
      <c r="Q13" s="1"/>
      <c r="R13" s="1"/>
      <c r="S13" s="1"/>
      <c r="T13" s="1"/>
      <c r="U13" s="1"/>
      <c r="V13" s="1"/>
    </row>
    <row r="14" spans="1:22">
      <c r="A14" s="15" t="s">
        <v>20</v>
      </c>
      <c r="B14" s="16"/>
      <c r="C14" s="17"/>
      <c r="D14" s="17">
        <v>1</v>
      </c>
      <c r="E14" s="17"/>
      <c r="F14" s="17"/>
      <c r="G14" s="17"/>
      <c r="H14" s="17"/>
      <c r="I14" s="17"/>
      <c r="J14" s="17"/>
      <c r="K14" s="17">
        <v>1</v>
      </c>
      <c r="L14" s="17"/>
      <c r="M14" s="17"/>
      <c r="N14" s="18">
        <f t="shared" si="0"/>
        <v>2</v>
      </c>
      <c r="O14" s="1"/>
      <c r="P14" s="1"/>
      <c r="Q14" s="1"/>
      <c r="R14" s="1"/>
      <c r="S14" s="1"/>
      <c r="T14" s="1"/>
      <c r="U14" s="1"/>
      <c r="V14" s="1"/>
    </row>
    <row r="15" spans="1:22">
      <c r="A15" s="15" t="s">
        <v>21</v>
      </c>
      <c r="B15" s="16">
        <v>1</v>
      </c>
      <c r="C15" s="17"/>
      <c r="D15" s="17"/>
      <c r="E15" s="17"/>
      <c r="F15" s="17"/>
      <c r="G15" s="17"/>
      <c r="H15" s="17"/>
      <c r="I15" s="17"/>
      <c r="J15" s="17"/>
      <c r="K15" s="17">
        <v>0</v>
      </c>
      <c r="L15" s="17"/>
      <c r="M15" s="17"/>
      <c r="N15" s="18">
        <f t="shared" si="0"/>
        <v>1</v>
      </c>
      <c r="O15" s="1"/>
      <c r="P15" s="1"/>
      <c r="Q15" s="1"/>
      <c r="R15" s="1"/>
      <c r="S15" s="1"/>
      <c r="T15" s="1"/>
      <c r="U15" s="1"/>
      <c r="V15" s="1"/>
    </row>
    <row r="16" spans="1:22">
      <c r="A16" s="15" t="s">
        <v>22</v>
      </c>
      <c r="B16" s="16"/>
      <c r="C16" s="17"/>
      <c r="D16" s="17">
        <v>2</v>
      </c>
      <c r="E16" s="17"/>
      <c r="F16" s="17"/>
      <c r="G16" s="17"/>
      <c r="H16" s="17"/>
      <c r="I16" s="17"/>
      <c r="J16" s="17"/>
      <c r="K16" s="17">
        <v>0</v>
      </c>
      <c r="L16" s="17"/>
      <c r="M16" s="17"/>
      <c r="N16" s="18">
        <f t="shared" si="0"/>
        <v>2</v>
      </c>
      <c r="O16" s="1"/>
      <c r="P16" s="1"/>
      <c r="Q16" s="1"/>
      <c r="R16" s="1"/>
      <c r="S16" s="1"/>
      <c r="T16" s="1"/>
      <c r="U16" s="1"/>
      <c r="V16" s="1"/>
    </row>
    <row r="17" spans="1:22">
      <c r="A17" s="15" t="s">
        <v>23</v>
      </c>
      <c r="B17" s="16"/>
      <c r="C17" s="17"/>
      <c r="D17" s="17"/>
      <c r="E17" s="17"/>
      <c r="F17" s="17"/>
      <c r="G17" s="17">
        <v>2</v>
      </c>
      <c r="H17" s="17"/>
      <c r="I17" s="17"/>
      <c r="J17" s="17"/>
      <c r="K17" s="17">
        <v>1</v>
      </c>
      <c r="L17" s="17"/>
      <c r="M17" s="17"/>
      <c r="N17" s="18">
        <f t="shared" si="0"/>
        <v>3</v>
      </c>
      <c r="O17" s="1"/>
      <c r="P17" s="1"/>
      <c r="Q17" s="1"/>
      <c r="R17" s="1"/>
      <c r="S17" s="1"/>
      <c r="T17" s="1"/>
      <c r="U17" s="1"/>
      <c r="V17" s="1"/>
    </row>
    <row r="18" spans="1:22" ht="15.75" customHeight="1">
      <c r="A18" s="15" t="s">
        <v>24</v>
      </c>
      <c r="B18" s="16"/>
      <c r="C18" s="17"/>
      <c r="D18" s="17"/>
      <c r="E18" s="17"/>
      <c r="F18" s="17"/>
      <c r="G18" s="17"/>
      <c r="H18" s="17"/>
      <c r="I18" s="17"/>
      <c r="J18" s="17"/>
      <c r="K18" s="17">
        <v>1</v>
      </c>
      <c r="L18" s="17"/>
      <c r="M18" s="17"/>
      <c r="N18" s="18">
        <f t="shared" si="0"/>
        <v>1</v>
      </c>
      <c r="O18" s="1"/>
      <c r="P18" s="1"/>
      <c r="Q18" s="1"/>
      <c r="R18" s="1"/>
      <c r="S18" s="1"/>
      <c r="T18" s="1"/>
      <c r="U18" s="1"/>
      <c r="V18" s="1"/>
    </row>
    <row r="19" spans="1:22">
      <c r="A19" s="15" t="s">
        <v>25</v>
      </c>
      <c r="B19" s="16">
        <v>2</v>
      </c>
      <c r="C19" s="17"/>
      <c r="D19" s="17"/>
      <c r="E19" s="17"/>
      <c r="F19" s="17">
        <v>2</v>
      </c>
      <c r="G19" s="17"/>
      <c r="H19" s="17"/>
      <c r="I19" s="17"/>
      <c r="J19" s="17"/>
      <c r="K19" s="17">
        <v>3</v>
      </c>
      <c r="L19" s="17"/>
      <c r="M19" s="17"/>
      <c r="N19" s="18">
        <f t="shared" si="0"/>
        <v>7</v>
      </c>
      <c r="O19" s="1"/>
      <c r="P19" s="1"/>
      <c r="Q19" s="1"/>
      <c r="R19" s="1"/>
      <c r="S19" s="1"/>
      <c r="T19" s="1"/>
      <c r="U19" s="1"/>
      <c r="V19" s="1"/>
    </row>
    <row r="20" spans="1:22">
      <c r="A20" s="15" t="s">
        <v>26</v>
      </c>
      <c r="B20" s="16">
        <v>1</v>
      </c>
      <c r="C20" s="17"/>
      <c r="D20" s="17"/>
      <c r="E20" s="17"/>
      <c r="F20" s="17"/>
      <c r="G20" s="17"/>
      <c r="H20" s="17"/>
      <c r="I20" s="17"/>
      <c r="J20" s="17"/>
      <c r="K20" s="17">
        <v>1</v>
      </c>
      <c r="L20" s="17"/>
      <c r="M20" s="17"/>
      <c r="N20" s="18">
        <f t="shared" si="0"/>
        <v>2</v>
      </c>
      <c r="O20" s="1"/>
      <c r="P20" s="1"/>
      <c r="Q20" s="1"/>
      <c r="R20" s="1"/>
      <c r="S20" s="1"/>
      <c r="T20" s="1"/>
      <c r="U20" s="1"/>
      <c r="V20" s="1"/>
    </row>
    <row r="21" spans="1:22" ht="15.75" customHeight="1">
      <c r="A21" s="15" t="s">
        <v>27</v>
      </c>
      <c r="B21" s="16"/>
      <c r="C21" s="17"/>
      <c r="D21" s="17"/>
      <c r="E21" s="17"/>
      <c r="F21" s="17"/>
      <c r="G21" s="17"/>
      <c r="H21" s="17"/>
      <c r="I21" s="17">
        <v>3</v>
      </c>
      <c r="J21" s="17"/>
      <c r="K21" s="17">
        <v>0</v>
      </c>
      <c r="L21" s="17"/>
      <c r="M21" s="17"/>
      <c r="N21" s="18">
        <f t="shared" si="0"/>
        <v>3</v>
      </c>
      <c r="O21" s="1"/>
      <c r="P21" s="1"/>
      <c r="Q21" s="1"/>
      <c r="R21" s="1"/>
      <c r="S21" s="1"/>
      <c r="T21" s="1"/>
      <c r="U21" s="1"/>
      <c r="V21" s="1"/>
    </row>
    <row r="22" spans="1:22" ht="15.75" customHeight="1">
      <c r="A22" s="19" t="s">
        <v>28</v>
      </c>
      <c r="B22" s="20"/>
      <c r="C22" s="21"/>
      <c r="D22" s="21"/>
      <c r="E22" s="21">
        <v>1</v>
      </c>
      <c r="F22" s="21"/>
      <c r="G22" s="21"/>
      <c r="H22" s="21"/>
      <c r="I22" s="21"/>
      <c r="J22" s="21"/>
      <c r="K22" s="21">
        <v>0</v>
      </c>
      <c r="L22" s="21"/>
      <c r="M22" s="21"/>
      <c r="N22" s="22">
        <f t="shared" si="0"/>
        <v>1</v>
      </c>
      <c r="O22" s="1"/>
      <c r="P22" s="1"/>
      <c r="Q22" s="1"/>
      <c r="R22" s="1"/>
      <c r="S22" s="1"/>
      <c r="T22" s="1"/>
      <c r="U22" s="1"/>
      <c r="V22" s="1"/>
    </row>
    <row r="23" spans="1:22" ht="15.75" customHeight="1">
      <c r="A23" s="19" t="s">
        <v>29</v>
      </c>
      <c r="B23" s="20"/>
      <c r="C23" s="21"/>
      <c r="D23" s="21"/>
      <c r="E23" s="21"/>
      <c r="F23" s="21"/>
      <c r="G23" s="21"/>
      <c r="H23" s="21">
        <v>1</v>
      </c>
      <c r="I23" s="21"/>
      <c r="J23" s="21"/>
      <c r="K23" s="21">
        <v>1</v>
      </c>
      <c r="L23" s="21"/>
      <c r="M23" s="21"/>
      <c r="N23" s="22">
        <f t="shared" si="0"/>
        <v>2</v>
      </c>
      <c r="O23" s="1"/>
      <c r="P23" s="1"/>
      <c r="Q23" s="1"/>
      <c r="R23" s="1"/>
      <c r="S23" s="1"/>
      <c r="T23" s="1"/>
      <c r="U23" s="1"/>
      <c r="V23" s="1"/>
    </row>
    <row r="24" spans="1:22" ht="15.75" customHeight="1">
      <c r="A24" s="23" t="s">
        <v>15</v>
      </c>
      <c r="B24" s="24">
        <f t="shared" ref="B24:N24" si="1">SUM(B10:B23)</f>
        <v>8</v>
      </c>
      <c r="C24" s="24">
        <f t="shared" si="1"/>
        <v>3</v>
      </c>
      <c r="D24" s="24">
        <f t="shared" si="1"/>
        <v>3</v>
      </c>
      <c r="E24" s="24">
        <f t="shared" si="1"/>
        <v>1</v>
      </c>
      <c r="F24" s="24">
        <f t="shared" si="1"/>
        <v>2</v>
      </c>
      <c r="G24" s="24">
        <f t="shared" si="1"/>
        <v>2</v>
      </c>
      <c r="H24" s="24">
        <f t="shared" si="1"/>
        <v>1</v>
      </c>
      <c r="I24" s="24">
        <f t="shared" si="1"/>
        <v>3</v>
      </c>
      <c r="J24" s="24">
        <f t="shared" si="1"/>
        <v>0</v>
      </c>
      <c r="K24" s="24">
        <f t="shared" si="1"/>
        <v>11</v>
      </c>
      <c r="L24" s="24">
        <f t="shared" si="1"/>
        <v>0</v>
      </c>
      <c r="M24" s="24">
        <f t="shared" si="1"/>
        <v>1</v>
      </c>
      <c r="N24" s="24">
        <f t="shared" si="1"/>
        <v>35</v>
      </c>
      <c r="O24" s="1"/>
      <c r="P24" s="1"/>
      <c r="Q24" s="1"/>
      <c r="R24" s="1"/>
      <c r="S24" s="1"/>
      <c r="T24" s="1"/>
      <c r="U24" s="1"/>
      <c r="V24" s="1"/>
    </row>
    <row r="25" spans="1:22" ht="15.75" customHeight="1">
      <c r="A25" s="2"/>
      <c r="B25" s="2"/>
      <c r="C25" s="2"/>
      <c r="D25" s="2"/>
      <c r="E25" s="2"/>
      <c r="F25" s="2"/>
      <c r="G25" s="2"/>
      <c r="H25" s="2"/>
      <c r="I25" s="2"/>
      <c r="J25" s="2"/>
      <c r="K25" s="2"/>
      <c r="L25" s="2"/>
      <c r="M25" s="2"/>
      <c r="N25" s="2"/>
      <c r="O25" s="1"/>
      <c r="P25" s="1"/>
      <c r="Q25" s="1"/>
      <c r="R25" s="1"/>
      <c r="S25" s="1"/>
      <c r="T25" s="1"/>
      <c r="U25" s="1"/>
      <c r="V25" s="1"/>
    </row>
    <row r="26" spans="1:22" ht="15.75" customHeight="1">
      <c r="A26" s="1"/>
      <c r="B26" s="1"/>
      <c r="C26" s="1"/>
      <c r="D26" s="1"/>
      <c r="E26" s="1"/>
      <c r="F26" s="1"/>
      <c r="G26" s="1"/>
      <c r="H26" s="1"/>
      <c r="I26" s="1"/>
      <c r="J26" s="1"/>
      <c r="K26" s="1"/>
      <c r="L26" s="1"/>
      <c r="M26" s="1"/>
      <c r="N26" s="1"/>
      <c r="O26" s="1"/>
      <c r="P26" s="1"/>
      <c r="Q26" s="1"/>
      <c r="R26" s="1"/>
      <c r="S26" s="1"/>
      <c r="T26" s="1"/>
      <c r="U26" s="1"/>
      <c r="V26" s="1"/>
    </row>
    <row r="27" spans="1:22" ht="15.75" customHeight="1">
      <c r="A27" s="1"/>
      <c r="B27" s="1"/>
      <c r="C27" s="1"/>
      <c r="D27" s="1"/>
      <c r="E27" s="1"/>
      <c r="F27" s="1"/>
      <c r="G27" s="1"/>
      <c r="H27" s="1"/>
      <c r="I27" s="1"/>
      <c r="J27" s="1"/>
      <c r="K27" s="1"/>
      <c r="L27" s="1"/>
      <c r="M27" s="1"/>
      <c r="N27" s="1"/>
      <c r="O27" s="1"/>
      <c r="P27" s="1"/>
      <c r="Q27" s="1"/>
      <c r="R27" s="1"/>
      <c r="S27" s="1"/>
      <c r="T27" s="1"/>
      <c r="U27" s="1"/>
      <c r="V27" s="1"/>
    </row>
    <row r="28" spans="1:22" ht="15.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1"/>
      <c r="B29" s="1"/>
      <c r="C29" s="1"/>
      <c r="D29" s="1"/>
      <c r="E29" s="1"/>
      <c r="F29" s="1"/>
      <c r="G29" s="1"/>
      <c r="H29" s="1"/>
      <c r="I29" s="1"/>
      <c r="J29" s="1"/>
      <c r="K29" s="1"/>
      <c r="L29" s="1"/>
      <c r="M29" s="1"/>
      <c r="N29" s="1"/>
      <c r="O29" s="1"/>
      <c r="P29" s="1"/>
      <c r="Q29" s="1"/>
      <c r="R29" s="1"/>
      <c r="S29" s="1"/>
      <c r="T29" s="1"/>
      <c r="U29" s="1"/>
      <c r="V29" s="1"/>
    </row>
    <row r="30" spans="1:22" ht="15.75" customHeight="1">
      <c r="A30" s="1"/>
      <c r="B30" s="1"/>
      <c r="C30" s="1"/>
      <c r="D30" s="1"/>
      <c r="E30" s="1"/>
      <c r="F30" s="1"/>
      <c r="G30" s="1"/>
      <c r="H30" s="1"/>
      <c r="I30" s="1"/>
      <c r="J30" s="1"/>
      <c r="K30" s="1"/>
      <c r="L30" s="1"/>
      <c r="M30" s="1"/>
      <c r="N30" s="1"/>
      <c r="O30" s="1"/>
      <c r="P30" s="1"/>
      <c r="Q30" s="1"/>
      <c r="R30" s="1"/>
      <c r="S30" s="1"/>
      <c r="T30" s="1"/>
      <c r="U30" s="1"/>
      <c r="V30" s="1"/>
    </row>
    <row r="31" spans="1:22" ht="15.75" customHeight="1">
      <c r="A31" s="1"/>
      <c r="B31" s="1"/>
      <c r="C31" s="1"/>
      <c r="D31" s="1"/>
      <c r="E31" s="1"/>
      <c r="F31" s="1"/>
      <c r="G31" s="1"/>
      <c r="H31" s="1"/>
      <c r="I31" s="1"/>
      <c r="J31" s="1"/>
      <c r="K31" s="1"/>
      <c r="L31" s="1"/>
      <c r="M31" s="1"/>
      <c r="N31" s="1"/>
      <c r="O31" s="1"/>
      <c r="P31" s="1"/>
      <c r="Q31" s="1"/>
      <c r="R31" s="1"/>
      <c r="S31" s="1"/>
      <c r="T31" s="1"/>
      <c r="U31" s="1"/>
      <c r="V31" s="1"/>
    </row>
    <row r="32" spans="1:22" ht="15.75" customHeight="1">
      <c r="A32" s="1"/>
      <c r="B32" s="1"/>
      <c r="C32" s="1"/>
      <c r="D32" s="1"/>
      <c r="E32" s="1"/>
      <c r="F32" s="1"/>
      <c r="G32" s="1"/>
      <c r="H32" s="1"/>
      <c r="I32" s="1"/>
      <c r="J32" s="1"/>
      <c r="K32" s="1"/>
      <c r="L32" s="1"/>
      <c r="M32" s="1"/>
      <c r="N32" s="1"/>
      <c r="O32" s="1"/>
      <c r="P32" s="1"/>
      <c r="Q32" s="1"/>
      <c r="R32" s="1"/>
      <c r="S32" s="1"/>
      <c r="T32" s="1"/>
      <c r="U32" s="1"/>
      <c r="V32" s="1"/>
    </row>
    <row r="33" spans="1:22" ht="15.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1"/>
      <c r="B34" s="1"/>
      <c r="C34" s="1"/>
      <c r="D34" s="1"/>
      <c r="E34" s="1"/>
      <c r="F34" s="1"/>
      <c r="G34" s="1"/>
      <c r="H34" s="1"/>
      <c r="I34" s="1"/>
      <c r="J34" s="1"/>
      <c r="K34" s="1"/>
      <c r="L34" s="1"/>
      <c r="M34" s="1"/>
      <c r="N34" s="1"/>
      <c r="O34" s="1"/>
      <c r="P34" s="1"/>
      <c r="Q34" s="1"/>
      <c r="R34" s="1"/>
      <c r="S34" s="1"/>
      <c r="T34" s="1"/>
      <c r="U34" s="1"/>
      <c r="V34" s="1"/>
    </row>
    <row r="35" spans="1:22" ht="15.75" customHeight="1">
      <c r="A35" s="1"/>
      <c r="B35" s="1"/>
      <c r="C35" s="1"/>
      <c r="D35" s="1"/>
      <c r="E35" s="1"/>
      <c r="F35" s="1"/>
      <c r="G35" s="1"/>
      <c r="H35" s="1"/>
      <c r="I35" s="1"/>
      <c r="J35" s="1"/>
      <c r="K35" s="1"/>
      <c r="L35" s="1"/>
      <c r="M35" s="1"/>
      <c r="N35" s="1"/>
      <c r="O35" s="1"/>
      <c r="P35" s="1"/>
      <c r="Q35" s="1"/>
      <c r="R35" s="1"/>
      <c r="S35" s="1"/>
      <c r="T35" s="1"/>
      <c r="U35" s="1"/>
      <c r="V35" s="1"/>
    </row>
    <row r="36" spans="1:22" ht="15.75" customHeight="1">
      <c r="A36" s="1"/>
      <c r="B36" s="1"/>
      <c r="C36" s="1"/>
      <c r="D36" s="1"/>
      <c r="E36" s="1"/>
      <c r="F36" s="1"/>
      <c r="G36" s="1"/>
      <c r="H36" s="1"/>
      <c r="I36" s="1"/>
      <c r="J36" s="1"/>
      <c r="K36" s="1"/>
      <c r="L36" s="1"/>
      <c r="M36" s="1"/>
      <c r="N36" s="1"/>
      <c r="O36" s="1"/>
      <c r="P36" s="1"/>
      <c r="Q36" s="1"/>
      <c r="R36" s="1"/>
      <c r="S36" s="1"/>
      <c r="T36" s="1"/>
      <c r="U36" s="1"/>
      <c r="V36" s="1"/>
    </row>
    <row r="37" spans="1:22" ht="15.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1"/>
      <c r="B38" s="1"/>
      <c r="C38" s="1"/>
      <c r="D38" s="1"/>
      <c r="E38" s="1"/>
      <c r="F38" s="1"/>
      <c r="G38" s="1"/>
      <c r="H38" s="1"/>
      <c r="I38" s="1"/>
      <c r="J38" s="1"/>
      <c r="K38" s="1"/>
      <c r="L38" s="1"/>
      <c r="M38" s="1"/>
      <c r="N38" s="1"/>
      <c r="O38" s="1"/>
      <c r="P38" s="1"/>
      <c r="Q38" s="1"/>
      <c r="R38" s="1"/>
      <c r="S38" s="1"/>
      <c r="T38" s="1"/>
      <c r="U38" s="1"/>
      <c r="V38" s="1"/>
    </row>
    <row r="39" spans="1:22" ht="15.75" customHeight="1">
      <c r="A39" s="1"/>
      <c r="B39" s="1"/>
      <c r="C39" s="1"/>
      <c r="D39" s="1"/>
      <c r="E39" s="1"/>
      <c r="F39" s="1"/>
      <c r="G39" s="1"/>
      <c r="H39" s="1"/>
      <c r="I39" s="1"/>
      <c r="J39" s="1"/>
      <c r="K39" s="1"/>
      <c r="L39" s="1"/>
      <c r="M39" s="1"/>
      <c r="N39" s="1"/>
      <c r="O39" s="1"/>
      <c r="P39" s="1"/>
      <c r="Q39" s="1"/>
      <c r="R39" s="1"/>
      <c r="S39" s="1"/>
      <c r="T39" s="1"/>
      <c r="U39" s="1"/>
      <c r="V39" s="1"/>
    </row>
    <row r="40" spans="1:22" ht="15.75" customHeight="1">
      <c r="A40" s="1"/>
      <c r="B40" s="1"/>
      <c r="C40" s="1"/>
      <c r="D40" s="1"/>
      <c r="E40" s="1"/>
      <c r="F40" s="1"/>
      <c r="G40" s="1"/>
      <c r="H40" s="1"/>
      <c r="I40" s="1"/>
      <c r="J40" s="1"/>
      <c r="K40" s="1"/>
      <c r="L40" s="1"/>
      <c r="M40" s="1"/>
      <c r="N40" s="1"/>
      <c r="O40" s="1"/>
      <c r="P40" s="1"/>
      <c r="Q40" s="1"/>
      <c r="R40" s="1"/>
      <c r="S40" s="1"/>
      <c r="T40" s="1"/>
      <c r="U40" s="1"/>
      <c r="V40" s="1"/>
    </row>
    <row r="41" spans="1:22" ht="15.75" customHeight="1">
      <c r="A41" s="1"/>
      <c r="B41" s="1"/>
      <c r="C41" s="1"/>
      <c r="D41" s="1"/>
      <c r="E41" s="1"/>
      <c r="F41" s="1"/>
      <c r="G41" s="1"/>
      <c r="H41" s="1"/>
      <c r="I41" s="1"/>
      <c r="J41" s="1"/>
      <c r="K41" s="1"/>
      <c r="L41" s="1"/>
      <c r="M41" s="1"/>
      <c r="N41" s="1"/>
      <c r="O41" s="1"/>
      <c r="P41" s="1"/>
      <c r="Q41" s="1"/>
      <c r="R41" s="1"/>
      <c r="S41" s="1"/>
      <c r="T41" s="1"/>
      <c r="U41" s="1"/>
      <c r="V41" s="1"/>
    </row>
    <row r="42" spans="1:22" ht="15.75" customHeight="1">
      <c r="A42" s="1"/>
      <c r="B42" s="1"/>
      <c r="C42" s="1"/>
      <c r="D42" s="1"/>
      <c r="E42" s="1"/>
      <c r="F42" s="1"/>
      <c r="G42" s="1"/>
      <c r="H42" s="1"/>
      <c r="I42" s="1"/>
      <c r="J42" s="1"/>
      <c r="K42" s="1"/>
      <c r="L42" s="1"/>
      <c r="M42" s="1"/>
      <c r="N42" s="1"/>
      <c r="O42" s="1"/>
      <c r="P42" s="1"/>
      <c r="Q42" s="1"/>
      <c r="R42" s="1"/>
      <c r="S42" s="1"/>
      <c r="T42" s="1"/>
      <c r="U42" s="1"/>
      <c r="V42" s="1"/>
    </row>
    <row r="43" spans="1:22" ht="15.75" customHeight="1">
      <c r="A43" s="1"/>
      <c r="B43" s="1"/>
      <c r="C43" s="1"/>
      <c r="D43" s="1"/>
      <c r="E43" s="1"/>
      <c r="F43" s="1"/>
      <c r="G43" s="1"/>
      <c r="H43" s="1"/>
      <c r="I43" s="1"/>
      <c r="J43" s="1"/>
      <c r="K43" s="1"/>
      <c r="L43" s="1"/>
      <c r="M43" s="1"/>
      <c r="N43" s="1"/>
      <c r="O43" s="1"/>
      <c r="P43" s="1"/>
      <c r="Q43" s="1"/>
      <c r="R43" s="1"/>
      <c r="S43" s="1"/>
      <c r="T43" s="1"/>
      <c r="U43" s="1"/>
      <c r="V43" s="1"/>
    </row>
    <row r="44" spans="1:22" ht="15.75" customHeight="1">
      <c r="A44" s="1"/>
      <c r="B44" s="1"/>
      <c r="C44" s="1"/>
      <c r="D44" s="1"/>
      <c r="E44" s="1"/>
      <c r="F44" s="1"/>
      <c r="G44" s="1"/>
      <c r="H44" s="1"/>
      <c r="I44" s="1"/>
      <c r="J44" s="1"/>
      <c r="K44" s="1"/>
      <c r="L44" s="1"/>
      <c r="M44" s="1"/>
      <c r="N44" s="1"/>
      <c r="O44" s="1"/>
      <c r="P44" s="1"/>
      <c r="Q44" s="1"/>
      <c r="R44" s="1"/>
      <c r="S44" s="1"/>
      <c r="T44" s="1"/>
      <c r="U44" s="1"/>
      <c r="V44" s="1"/>
    </row>
    <row r="45" spans="1:22" ht="15.75" customHeight="1">
      <c r="A45" s="1"/>
      <c r="B45" s="1"/>
      <c r="C45" s="1"/>
      <c r="D45" s="1"/>
      <c r="E45" s="1"/>
      <c r="F45" s="1"/>
      <c r="G45" s="1"/>
      <c r="H45" s="1"/>
      <c r="I45" s="1"/>
      <c r="J45" s="1"/>
      <c r="K45" s="1"/>
      <c r="L45" s="1"/>
      <c r="M45" s="1"/>
      <c r="N45" s="1"/>
      <c r="O45" s="1"/>
      <c r="P45" s="1"/>
      <c r="Q45" s="1"/>
      <c r="R45" s="1"/>
      <c r="S45" s="1"/>
      <c r="T45" s="1"/>
      <c r="U45" s="1"/>
      <c r="V45" s="1"/>
    </row>
    <row r="46" spans="1:22" ht="15.75" customHeight="1">
      <c r="A46" s="1"/>
      <c r="B46" s="1"/>
      <c r="C46" s="1"/>
      <c r="D46" s="1"/>
      <c r="E46" s="1"/>
      <c r="F46" s="1"/>
      <c r="G46" s="1"/>
      <c r="H46" s="1"/>
      <c r="I46" s="1"/>
      <c r="J46" s="1"/>
      <c r="K46" s="1"/>
      <c r="L46" s="1"/>
      <c r="M46" s="1"/>
      <c r="N46" s="1"/>
      <c r="O46" s="1"/>
      <c r="P46" s="1"/>
      <c r="Q46" s="1"/>
      <c r="R46" s="1"/>
      <c r="S46" s="1"/>
      <c r="T46" s="1"/>
      <c r="U46" s="1"/>
      <c r="V46" s="1"/>
    </row>
    <row r="47" spans="1:22" ht="15.75" customHeight="1">
      <c r="A47" s="25"/>
      <c r="B47" s="25"/>
      <c r="C47" s="25"/>
      <c r="D47" s="25"/>
      <c r="E47" s="25"/>
      <c r="F47" s="26"/>
      <c r="G47" s="26"/>
      <c r="H47" s="1"/>
      <c r="I47" s="1"/>
      <c r="J47" s="1"/>
      <c r="K47" s="1"/>
      <c r="L47" s="1"/>
      <c r="M47" s="1"/>
      <c r="N47" s="1"/>
      <c r="O47" s="1"/>
      <c r="P47" s="1"/>
      <c r="Q47" s="1"/>
      <c r="R47" s="1"/>
      <c r="S47" s="1"/>
      <c r="T47" s="1"/>
      <c r="U47" s="1"/>
      <c r="V47" s="1"/>
    </row>
    <row r="48" spans="1:22" ht="15.75" customHeight="1">
      <c r="A48" s="25"/>
      <c r="B48" s="25"/>
      <c r="C48" s="25"/>
      <c r="D48" s="25"/>
      <c r="E48" s="25"/>
      <c r="F48" s="27"/>
      <c r="G48" s="27"/>
      <c r="H48" s="1"/>
      <c r="I48" s="1"/>
      <c r="J48" s="1"/>
      <c r="K48" s="1"/>
      <c r="L48" s="1"/>
      <c r="M48" s="1"/>
      <c r="N48" s="1"/>
      <c r="O48" s="1"/>
      <c r="P48" s="1"/>
      <c r="Q48" s="1"/>
      <c r="R48" s="1"/>
      <c r="S48" s="1"/>
      <c r="T48" s="1"/>
      <c r="U48" s="1"/>
      <c r="V48" s="1"/>
    </row>
    <row r="49" spans="1:22" ht="15.75" customHeight="1">
      <c r="A49" s="25"/>
      <c r="B49" s="25"/>
      <c r="C49" s="25"/>
      <c r="D49" s="25"/>
      <c r="E49" s="25"/>
      <c r="F49" s="27"/>
      <c r="G49" s="27"/>
      <c r="H49" s="1"/>
      <c r="I49" s="1"/>
      <c r="J49" s="1"/>
      <c r="K49" s="1"/>
      <c r="L49" s="1"/>
      <c r="M49" s="1"/>
      <c r="N49" s="1"/>
      <c r="O49" s="1"/>
      <c r="P49" s="1"/>
      <c r="Q49" s="1"/>
      <c r="R49" s="1"/>
      <c r="S49" s="1"/>
      <c r="T49" s="1"/>
      <c r="U49" s="1"/>
      <c r="V49" s="1"/>
    </row>
    <row r="50" spans="1:22" ht="15.75" customHeight="1">
      <c r="A50" s="25"/>
      <c r="B50" s="25"/>
      <c r="C50" s="25"/>
      <c r="D50" s="25"/>
      <c r="E50" s="25"/>
      <c r="F50" s="27"/>
      <c r="G50" s="27"/>
      <c r="H50" s="1"/>
      <c r="I50" s="1"/>
      <c r="J50" s="1"/>
      <c r="K50" s="1"/>
      <c r="L50" s="1"/>
      <c r="M50" s="1"/>
      <c r="N50" s="1"/>
      <c r="O50" s="1"/>
      <c r="P50" s="1"/>
      <c r="Q50" s="1"/>
      <c r="R50" s="1"/>
      <c r="S50" s="1"/>
      <c r="T50" s="1"/>
      <c r="U50" s="1"/>
      <c r="V50" s="1"/>
    </row>
    <row r="51" spans="1:22" ht="15.75" customHeight="1">
      <c r="A51" s="25"/>
      <c r="B51" s="25"/>
      <c r="C51" s="25"/>
      <c r="D51" s="25"/>
      <c r="E51" s="25"/>
      <c r="F51" s="27"/>
      <c r="G51" s="27"/>
      <c r="H51" s="1"/>
      <c r="I51" s="1"/>
      <c r="J51" s="1"/>
      <c r="K51" s="1"/>
      <c r="L51" s="1"/>
      <c r="M51" s="1"/>
      <c r="N51" s="1"/>
      <c r="O51" s="1"/>
      <c r="P51" s="1"/>
      <c r="Q51" s="1"/>
      <c r="R51" s="1"/>
      <c r="S51" s="1"/>
      <c r="T51" s="1"/>
      <c r="U51" s="1"/>
      <c r="V51" s="1"/>
    </row>
    <row r="52" spans="1:22" ht="15.75" customHeight="1">
      <c r="A52" s="25"/>
      <c r="B52" s="25"/>
      <c r="C52" s="25"/>
      <c r="D52" s="25"/>
      <c r="E52" s="25"/>
      <c r="F52" s="27"/>
      <c r="G52" s="27"/>
      <c r="H52" s="1"/>
      <c r="I52" s="1"/>
      <c r="J52" s="1"/>
      <c r="K52" s="1"/>
      <c r="L52" s="1"/>
      <c r="M52" s="1"/>
      <c r="N52" s="1"/>
      <c r="O52" s="1"/>
      <c r="P52" s="1"/>
      <c r="Q52" s="1"/>
      <c r="R52" s="1"/>
      <c r="S52" s="1"/>
      <c r="T52" s="1"/>
      <c r="U52" s="1"/>
      <c r="V52" s="1"/>
    </row>
    <row r="53" spans="1:22" ht="15.75" customHeight="1">
      <c r="A53" s="25"/>
      <c r="B53" s="25"/>
      <c r="C53" s="25"/>
      <c r="D53" s="25"/>
      <c r="E53" s="25"/>
      <c r="F53" s="27"/>
      <c r="G53" s="27"/>
      <c r="H53" s="1"/>
      <c r="I53" s="1"/>
      <c r="J53" s="1"/>
      <c r="K53" s="1"/>
      <c r="L53" s="1"/>
      <c r="M53" s="1"/>
      <c r="N53" s="1"/>
      <c r="O53" s="1"/>
      <c r="P53" s="1"/>
      <c r="Q53" s="1"/>
      <c r="R53" s="1"/>
      <c r="S53" s="1"/>
      <c r="T53" s="1"/>
      <c r="U53" s="1"/>
      <c r="V53" s="1"/>
    </row>
    <row r="54" spans="1:22" ht="15.75" customHeight="1">
      <c r="A54" s="25"/>
      <c r="B54" s="25"/>
      <c r="C54" s="25"/>
      <c r="D54" s="25"/>
      <c r="E54" s="25"/>
      <c r="F54" s="27"/>
      <c r="G54" s="27"/>
      <c r="H54" s="1"/>
      <c r="I54" s="1"/>
      <c r="J54" s="1"/>
      <c r="K54" s="1"/>
      <c r="L54" s="1"/>
      <c r="M54" s="1"/>
      <c r="N54" s="1"/>
      <c r="O54" s="1"/>
      <c r="P54" s="1"/>
      <c r="Q54" s="1"/>
      <c r="R54" s="1"/>
      <c r="S54" s="1"/>
      <c r="T54" s="1"/>
      <c r="U54" s="1"/>
      <c r="V54" s="1"/>
    </row>
    <row r="55" spans="1:22" ht="15.75" customHeight="1">
      <c r="A55" s="25"/>
      <c r="B55" s="25"/>
      <c r="C55" s="25"/>
      <c r="D55" s="25"/>
      <c r="E55" s="25"/>
      <c r="F55" s="27"/>
      <c r="G55" s="27"/>
      <c r="H55" s="1"/>
      <c r="I55" s="1"/>
      <c r="J55" s="1"/>
      <c r="K55" s="1"/>
      <c r="L55" s="1"/>
      <c r="M55" s="1"/>
      <c r="N55" s="1"/>
      <c r="O55" s="1"/>
      <c r="P55" s="1"/>
      <c r="Q55" s="1"/>
      <c r="R55" s="1"/>
      <c r="S55" s="1"/>
      <c r="T55" s="1"/>
      <c r="U55" s="1"/>
      <c r="V55" s="1"/>
    </row>
    <row r="56" spans="1:22" ht="15.75" customHeight="1">
      <c r="A56" s="247"/>
      <c r="B56" s="242"/>
      <c r="C56" s="242"/>
      <c r="D56" s="242"/>
      <c r="E56" s="242"/>
      <c r="F56" s="242"/>
      <c r="G56" s="242"/>
      <c r="H56" s="242"/>
      <c r="I56" s="242"/>
      <c r="J56" s="242"/>
      <c r="K56" s="242"/>
      <c r="L56" s="242"/>
      <c r="M56" s="242"/>
      <c r="N56" s="242"/>
      <c r="O56" s="1"/>
      <c r="P56" s="1"/>
      <c r="Q56" s="1"/>
      <c r="R56" s="1"/>
      <c r="S56" s="1"/>
      <c r="T56" s="1"/>
      <c r="U56" s="1"/>
      <c r="V56" s="1"/>
    </row>
    <row r="57" spans="1:22" ht="15.75" customHeight="1">
      <c r="A57" s="242"/>
      <c r="B57" s="242"/>
      <c r="C57" s="242"/>
      <c r="D57" s="242"/>
      <c r="E57" s="242"/>
      <c r="F57" s="242"/>
      <c r="G57" s="242"/>
      <c r="H57" s="242"/>
      <c r="I57" s="242"/>
      <c r="J57" s="242"/>
      <c r="K57" s="242"/>
      <c r="L57" s="242"/>
      <c r="M57" s="242"/>
      <c r="N57" s="242"/>
      <c r="O57" s="1"/>
      <c r="P57" s="1"/>
      <c r="Q57" s="1"/>
      <c r="R57" s="1"/>
      <c r="S57" s="1"/>
      <c r="T57" s="1"/>
      <c r="U57" s="1"/>
      <c r="V57" s="1"/>
    </row>
    <row r="58" spans="1:22" ht="15.75" customHeight="1">
      <c r="A58" s="242"/>
      <c r="B58" s="242"/>
      <c r="C58" s="242"/>
      <c r="D58" s="242"/>
      <c r="E58" s="242"/>
      <c r="F58" s="242"/>
      <c r="G58" s="242"/>
      <c r="H58" s="242"/>
      <c r="I58" s="242"/>
      <c r="J58" s="242"/>
      <c r="K58" s="242"/>
      <c r="L58" s="242"/>
      <c r="M58" s="242"/>
      <c r="N58" s="242"/>
      <c r="O58" s="1"/>
      <c r="P58" s="1"/>
      <c r="Q58" s="1"/>
      <c r="R58" s="1"/>
      <c r="S58" s="1"/>
      <c r="T58" s="1"/>
      <c r="U58" s="1"/>
      <c r="V58" s="1"/>
    </row>
    <row r="59" spans="1:22" ht="15.75" customHeight="1">
      <c r="A59" s="242"/>
      <c r="B59" s="242"/>
      <c r="C59" s="242"/>
      <c r="D59" s="242"/>
      <c r="E59" s="242"/>
      <c r="F59" s="242"/>
      <c r="G59" s="242"/>
      <c r="H59" s="242"/>
      <c r="I59" s="242"/>
      <c r="J59" s="242"/>
      <c r="K59" s="242"/>
      <c r="L59" s="242"/>
      <c r="M59" s="242"/>
      <c r="N59" s="242"/>
      <c r="O59" s="1"/>
      <c r="P59" s="1"/>
      <c r="Q59" s="1"/>
      <c r="R59" s="1"/>
      <c r="S59" s="1"/>
      <c r="T59" s="1"/>
      <c r="U59" s="1"/>
      <c r="V59" s="1"/>
    </row>
    <row r="60" spans="1:22" ht="15.75" customHeight="1">
      <c r="A60" s="242"/>
      <c r="B60" s="242"/>
      <c r="C60" s="242"/>
      <c r="D60" s="242"/>
      <c r="E60" s="242"/>
      <c r="F60" s="242"/>
      <c r="G60" s="242"/>
      <c r="H60" s="242"/>
      <c r="I60" s="242"/>
      <c r="J60" s="242"/>
      <c r="K60" s="242"/>
      <c r="L60" s="242"/>
      <c r="M60" s="242"/>
      <c r="N60" s="242"/>
      <c r="O60" s="1"/>
      <c r="P60" s="1"/>
      <c r="Q60" s="1"/>
      <c r="R60" s="1"/>
      <c r="S60" s="1"/>
      <c r="T60" s="1"/>
      <c r="U60" s="1"/>
      <c r="V60" s="1"/>
    </row>
    <row r="61" spans="1:22" ht="15.75" customHeight="1">
      <c r="A61" s="242"/>
      <c r="B61" s="242"/>
      <c r="C61" s="242"/>
      <c r="D61" s="242"/>
      <c r="E61" s="242"/>
      <c r="F61" s="242"/>
      <c r="G61" s="242"/>
      <c r="H61" s="242"/>
      <c r="I61" s="242"/>
      <c r="J61" s="242"/>
      <c r="K61" s="242"/>
      <c r="L61" s="242"/>
      <c r="M61" s="242"/>
      <c r="N61" s="242"/>
      <c r="O61" s="1"/>
      <c r="P61" s="1"/>
      <c r="Q61" s="1"/>
      <c r="R61" s="1"/>
      <c r="S61" s="1"/>
      <c r="T61" s="1"/>
      <c r="U61" s="1"/>
      <c r="V61" s="1"/>
    </row>
    <row r="62" spans="1:22" ht="15.75" customHeight="1">
      <c r="A62" s="242"/>
      <c r="B62" s="242"/>
      <c r="C62" s="242"/>
      <c r="D62" s="242"/>
      <c r="E62" s="242"/>
      <c r="F62" s="242"/>
      <c r="G62" s="242"/>
      <c r="H62" s="242"/>
      <c r="I62" s="242"/>
      <c r="J62" s="242"/>
      <c r="K62" s="242"/>
      <c r="L62" s="242"/>
      <c r="M62" s="242"/>
      <c r="N62" s="242"/>
      <c r="O62" s="1"/>
      <c r="P62" s="1"/>
      <c r="Q62" s="1"/>
      <c r="R62" s="1"/>
      <c r="S62" s="1"/>
      <c r="T62" s="1"/>
      <c r="U62" s="1"/>
      <c r="V62" s="1"/>
    </row>
    <row r="63" spans="1:22" ht="15.75" customHeight="1">
      <c r="A63" s="242"/>
      <c r="B63" s="242"/>
      <c r="C63" s="242"/>
      <c r="D63" s="242"/>
      <c r="E63" s="242"/>
      <c r="F63" s="242"/>
      <c r="G63" s="242"/>
      <c r="H63" s="242"/>
      <c r="I63" s="242"/>
      <c r="J63" s="242"/>
      <c r="K63" s="242"/>
      <c r="L63" s="242"/>
      <c r="M63" s="242"/>
      <c r="N63" s="242"/>
      <c r="O63" s="1"/>
      <c r="P63" s="1"/>
      <c r="Q63" s="1"/>
      <c r="R63" s="1"/>
      <c r="S63" s="1"/>
      <c r="T63" s="1"/>
      <c r="U63" s="1"/>
      <c r="V63" s="1"/>
    </row>
    <row r="64" spans="1:22" ht="15.75" customHeight="1">
      <c r="A64" s="242"/>
      <c r="B64" s="242"/>
      <c r="C64" s="242"/>
      <c r="D64" s="242"/>
      <c r="E64" s="242"/>
      <c r="F64" s="242"/>
      <c r="G64" s="242"/>
      <c r="H64" s="242"/>
      <c r="I64" s="242"/>
      <c r="J64" s="242"/>
      <c r="K64" s="242"/>
      <c r="L64" s="242"/>
      <c r="M64" s="242"/>
      <c r="N64" s="242"/>
      <c r="O64" s="1"/>
      <c r="P64" s="1"/>
      <c r="Q64" s="1"/>
      <c r="R64" s="1"/>
      <c r="S64" s="1"/>
      <c r="T64" s="1"/>
      <c r="U64" s="1"/>
      <c r="V64" s="1"/>
    </row>
    <row r="65" spans="1:22" ht="15.75" customHeight="1">
      <c r="A65" s="242"/>
      <c r="B65" s="242"/>
      <c r="C65" s="242"/>
      <c r="D65" s="242"/>
      <c r="E65" s="242"/>
      <c r="F65" s="242"/>
      <c r="G65" s="242"/>
      <c r="H65" s="242"/>
      <c r="I65" s="242"/>
      <c r="J65" s="242"/>
      <c r="K65" s="242"/>
      <c r="L65" s="242"/>
      <c r="M65" s="242"/>
      <c r="N65" s="242"/>
      <c r="O65" s="1"/>
      <c r="P65" s="1"/>
      <c r="Q65" s="1"/>
      <c r="R65" s="1"/>
      <c r="S65" s="1"/>
      <c r="T65" s="1"/>
      <c r="U65" s="1"/>
      <c r="V65" s="1"/>
    </row>
    <row r="66" spans="1:22" ht="15.75" customHeight="1">
      <c r="A66" s="242"/>
      <c r="B66" s="242"/>
      <c r="C66" s="242"/>
      <c r="D66" s="242"/>
      <c r="E66" s="242"/>
      <c r="F66" s="242"/>
      <c r="G66" s="242"/>
      <c r="H66" s="242"/>
      <c r="I66" s="242"/>
      <c r="J66" s="242"/>
      <c r="K66" s="242"/>
      <c r="L66" s="242"/>
      <c r="M66" s="242"/>
      <c r="N66" s="242"/>
      <c r="O66" s="1"/>
      <c r="P66" s="1"/>
      <c r="Q66" s="1"/>
      <c r="R66" s="1"/>
      <c r="S66" s="1"/>
      <c r="T66" s="1"/>
      <c r="U66" s="1"/>
      <c r="V66" s="1"/>
    </row>
    <row r="67" spans="1:22" ht="15.75" customHeight="1">
      <c r="A67" s="242"/>
      <c r="B67" s="242"/>
      <c r="C67" s="242"/>
      <c r="D67" s="242"/>
      <c r="E67" s="242"/>
      <c r="F67" s="242"/>
      <c r="G67" s="242"/>
      <c r="H67" s="242"/>
      <c r="I67" s="242"/>
      <c r="J67" s="242"/>
      <c r="K67" s="242"/>
      <c r="L67" s="242"/>
      <c r="M67" s="242"/>
      <c r="N67" s="242"/>
      <c r="O67" s="1"/>
      <c r="P67" s="1"/>
      <c r="Q67" s="1"/>
      <c r="R67" s="1"/>
      <c r="S67" s="1"/>
      <c r="T67" s="1"/>
      <c r="U67" s="1"/>
      <c r="V67" s="1"/>
    </row>
    <row r="68" spans="1:22" ht="15.75" customHeight="1">
      <c r="A68" s="242"/>
      <c r="B68" s="242"/>
      <c r="C68" s="242"/>
      <c r="D68" s="242"/>
      <c r="E68" s="242"/>
      <c r="F68" s="242"/>
      <c r="G68" s="242"/>
      <c r="H68" s="242"/>
      <c r="I68" s="242"/>
      <c r="J68" s="242"/>
      <c r="K68" s="242"/>
      <c r="L68" s="242"/>
      <c r="M68" s="242"/>
      <c r="N68" s="242"/>
      <c r="O68" s="1"/>
      <c r="P68" s="1"/>
      <c r="Q68" s="1"/>
      <c r="R68" s="1"/>
      <c r="S68" s="1"/>
      <c r="T68" s="1"/>
      <c r="U68" s="1"/>
      <c r="V68" s="1"/>
    </row>
    <row r="69" spans="1:22" ht="15.75" customHeight="1">
      <c r="A69" s="242"/>
      <c r="B69" s="242"/>
      <c r="C69" s="242"/>
      <c r="D69" s="242"/>
      <c r="E69" s="242"/>
      <c r="F69" s="242"/>
      <c r="G69" s="242"/>
      <c r="H69" s="242"/>
      <c r="I69" s="242"/>
      <c r="J69" s="242"/>
      <c r="K69" s="242"/>
      <c r="L69" s="242"/>
      <c r="M69" s="242"/>
      <c r="N69" s="242"/>
      <c r="O69" s="1"/>
      <c r="P69" s="1"/>
      <c r="Q69" s="1"/>
      <c r="R69" s="1"/>
      <c r="S69" s="1"/>
      <c r="T69" s="1"/>
      <c r="U69" s="1"/>
      <c r="V69" s="1"/>
    </row>
    <row r="70" spans="1:22" ht="15.75" customHeight="1">
      <c r="A70" s="28"/>
      <c r="B70" s="29"/>
      <c r="C70" s="29"/>
      <c r="D70" s="29"/>
      <c r="E70" s="29"/>
      <c r="F70" s="29"/>
      <c r="G70" s="29"/>
      <c r="H70" s="29"/>
      <c r="I70" s="29"/>
      <c r="J70" s="29"/>
      <c r="K70" s="29"/>
      <c r="L70" s="29"/>
      <c r="M70" s="29"/>
      <c r="N70" s="29"/>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1"/>
      <c r="C224" s="1"/>
      <c r="D224" s="1"/>
      <c r="E224" s="1"/>
      <c r="F224" s="1"/>
      <c r="G224" s="1"/>
      <c r="H224" s="1"/>
      <c r="I224" s="1"/>
      <c r="J224" s="1"/>
      <c r="K224" s="1"/>
      <c r="L224" s="1"/>
      <c r="M224" s="1"/>
      <c r="N224" s="1"/>
      <c r="O224" s="1"/>
      <c r="P224" s="1"/>
      <c r="Q224" s="1"/>
      <c r="R224" s="1"/>
      <c r="S224" s="1"/>
      <c r="T224" s="1"/>
      <c r="U224" s="1"/>
      <c r="V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N6"/>
    <mergeCell ref="A56:N69"/>
    <mergeCell ref="A1:N1"/>
    <mergeCell ref="A8:N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1000"/>
  <sheetViews>
    <sheetView topLeftCell="R1" zoomScale="73" zoomScaleNormal="73" workbookViewId="0">
      <selection activeCell="AQ58" sqref="AQ58"/>
    </sheetView>
  </sheetViews>
  <sheetFormatPr baseColWidth="10" defaultColWidth="14.42578125" defaultRowHeight="15" customHeight="1"/>
  <cols>
    <col min="1" max="1" width="4" customWidth="1"/>
    <col min="2" max="2" width="20.140625" customWidth="1"/>
    <col min="3" max="3" width="14.140625" customWidth="1"/>
    <col min="4" max="4" width="41" customWidth="1"/>
    <col min="5" max="5" width="45.85546875" customWidth="1"/>
    <col min="6" max="6" width="56.42578125" customWidth="1"/>
    <col min="7" max="7" width="19" customWidth="1"/>
    <col min="8" max="8" width="32" customWidth="1"/>
    <col min="9" max="9" width="16.5703125" customWidth="1"/>
    <col min="10" max="10" width="12.140625" customWidth="1"/>
    <col min="11" max="11" width="37.7109375" customWidth="1"/>
    <col min="12" max="12" width="30.5703125" customWidth="1"/>
    <col min="13" max="13" width="17.5703125" customWidth="1"/>
    <col min="14" max="14" width="7.42578125" customWidth="1"/>
    <col min="15" max="15" width="16" customWidth="1"/>
    <col min="16" max="16" width="5.85546875" customWidth="1"/>
    <col min="17" max="17" width="94.42578125" customWidth="1"/>
    <col min="18" max="18" width="15.140625" customWidth="1"/>
    <col min="19" max="19" width="6.85546875" customWidth="1"/>
    <col min="20" max="20" width="5" customWidth="1"/>
    <col min="21" max="21" width="5.5703125" customWidth="1"/>
    <col min="22" max="22" width="7.140625" customWidth="1"/>
    <col min="23" max="23" width="6.7109375" customWidth="1"/>
    <col min="24" max="24" width="7.5703125" customWidth="1"/>
    <col min="25" max="25" width="14.28515625" customWidth="1"/>
    <col min="26" max="26" width="8.7109375" customWidth="1"/>
    <col min="27" max="27" width="10.28515625" customWidth="1"/>
    <col min="28" max="28" width="9.5703125" customWidth="1"/>
    <col min="29" max="29" width="9.140625" customWidth="1"/>
    <col min="30" max="30" width="8.42578125" customWidth="1"/>
    <col min="31" max="31" width="7.140625" customWidth="1"/>
    <col min="32" max="32" width="79.285156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customWidth="1"/>
    <col min="41" max="41" width="4.140625" customWidth="1"/>
    <col min="42" max="42" width="62.7109375" customWidth="1"/>
    <col min="43" max="43" width="72.42578125" customWidth="1"/>
    <col min="44" max="44" width="55.7109375" customWidth="1"/>
    <col min="45" max="45" width="59.28515625" customWidth="1"/>
  </cols>
  <sheetData>
    <row r="1" spans="1:60" ht="21" customHeight="1">
      <c r="A1" s="280"/>
      <c r="B1" s="281"/>
      <c r="C1" s="270" t="s">
        <v>30</v>
      </c>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71"/>
      <c r="AN1" s="276" t="s">
        <v>31</v>
      </c>
      <c r="AO1" s="277"/>
      <c r="AP1" s="278"/>
    </row>
    <row r="2" spans="1:60" ht="12" customHeight="1">
      <c r="A2" s="272"/>
      <c r="B2" s="271"/>
      <c r="C2" s="27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71"/>
      <c r="AN2" s="270" t="s">
        <v>32</v>
      </c>
      <c r="AO2" s="242"/>
      <c r="AP2" s="242"/>
    </row>
    <row r="3" spans="1:60" ht="11.25" customHeight="1">
      <c r="A3" s="272"/>
      <c r="B3" s="271"/>
      <c r="C3" s="27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71"/>
      <c r="AN3" s="276" t="s">
        <v>33</v>
      </c>
      <c r="AO3" s="277"/>
      <c r="AP3" s="278"/>
    </row>
    <row r="4" spans="1:60" ht="16.5" customHeight="1">
      <c r="A4" s="273"/>
      <c r="B4" s="275"/>
      <c r="C4" s="273"/>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5"/>
      <c r="AN4" s="276" t="s">
        <v>34</v>
      </c>
      <c r="AO4" s="277"/>
      <c r="AP4" s="278"/>
    </row>
    <row r="5" spans="1:60" ht="23.25" customHeight="1">
      <c r="A5" s="279" t="s">
        <v>35</v>
      </c>
      <c r="B5" s="265"/>
      <c r="C5" s="260" t="s">
        <v>36</v>
      </c>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2"/>
      <c r="AQ5" s="31"/>
      <c r="AR5" s="31"/>
      <c r="AS5" s="31"/>
      <c r="AT5" s="31"/>
      <c r="AU5" s="31"/>
      <c r="AV5" s="31"/>
      <c r="AW5" s="31"/>
      <c r="AX5" s="31"/>
      <c r="AY5" s="31"/>
      <c r="AZ5" s="31"/>
      <c r="BA5" s="31"/>
      <c r="BB5" s="31"/>
      <c r="BC5" s="32"/>
      <c r="BD5" s="32"/>
      <c r="BE5" s="32"/>
      <c r="BF5" s="32"/>
      <c r="BG5" s="32"/>
      <c r="BH5" s="32"/>
    </row>
    <row r="6" spans="1:60" ht="25.5" customHeight="1">
      <c r="A6" s="279" t="s">
        <v>37</v>
      </c>
      <c r="B6" s="265"/>
      <c r="C6" s="260" t="s">
        <v>38</v>
      </c>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2"/>
      <c r="AQ6" s="31"/>
      <c r="AR6" s="31"/>
      <c r="AS6" s="31"/>
      <c r="AT6" s="31"/>
      <c r="AU6" s="31"/>
      <c r="AV6" s="31"/>
      <c r="AW6" s="31"/>
      <c r="AX6" s="31"/>
      <c r="AY6" s="31"/>
      <c r="AZ6" s="31"/>
      <c r="BA6" s="31"/>
      <c r="BB6" s="31"/>
      <c r="BC6" s="32"/>
      <c r="BD6" s="32"/>
      <c r="BE6" s="32"/>
      <c r="BF6" s="32"/>
      <c r="BG6" s="32"/>
      <c r="BH6" s="32"/>
    </row>
    <row r="7" spans="1:60" ht="43.5" customHeight="1">
      <c r="A7" s="279" t="s">
        <v>39</v>
      </c>
      <c r="B7" s="265"/>
      <c r="C7" s="260" t="s">
        <v>40</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2"/>
      <c r="AQ7" s="31"/>
      <c r="AR7" s="31"/>
      <c r="AS7" s="31"/>
      <c r="AT7" s="31"/>
      <c r="AU7" s="31"/>
      <c r="AV7" s="31"/>
      <c r="AW7" s="31"/>
      <c r="AX7" s="31"/>
      <c r="AY7" s="31"/>
      <c r="AZ7" s="31"/>
      <c r="BA7" s="31"/>
      <c r="BB7" s="31"/>
      <c r="BC7" s="32"/>
      <c r="BD7" s="32"/>
      <c r="BE7" s="32"/>
      <c r="BF7" s="32"/>
      <c r="BG7" s="32"/>
      <c r="BH7" s="32"/>
    </row>
    <row r="8" spans="1:60" ht="43.5" customHeight="1">
      <c r="A8" s="279" t="s">
        <v>41</v>
      </c>
      <c r="B8" s="265"/>
      <c r="C8" s="260" t="s">
        <v>42</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2"/>
      <c r="AQ8" s="266"/>
      <c r="AR8" s="242"/>
      <c r="AS8" s="33"/>
      <c r="AT8" s="31"/>
      <c r="AU8" s="31"/>
      <c r="AV8" s="31"/>
      <c r="AW8" s="31"/>
      <c r="AX8" s="31"/>
      <c r="AY8" s="31"/>
      <c r="AZ8" s="31"/>
      <c r="BA8" s="31"/>
      <c r="BB8" s="31"/>
      <c r="BC8" s="32"/>
      <c r="BD8" s="32"/>
      <c r="BE8" s="32"/>
      <c r="BF8" s="32"/>
      <c r="BG8" s="32"/>
      <c r="BH8" s="32"/>
    </row>
    <row r="9" spans="1:60" ht="46.5" customHeight="1">
      <c r="A9" s="34" t="s">
        <v>43</v>
      </c>
      <c r="B9" s="35" t="s">
        <v>44</v>
      </c>
      <c r="C9" s="35" t="s">
        <v>45</v>
      </c>
      <c r="D9" s="35" t="s">
        <v>46</v>
      </c>
      <c r="E9" s="35" t="s">
        <v>47</v>
      </c>
      <c r="F9" s="35" t="s">
        <v>48</v>
      </c>
      <c r="G9" s="35" t="s">
        <v>49</v>
      </c>
      <c r="H9" s="36" t="s">
        <v>50</v>
      </c>
      <c r="I9" s="35" t="s">
        <v>51</v>
      </c>
      <c r="J9" s="37" t="s">
        <v>52</v>
      </c>
      <c r="K9" s="38" t="s">
        <v>53</v>
      </c>
      <c r="L9" s="38" t="s">
        <v>54</v>
      </c>
      <c r="M9" s="35" t="s">
        <v>55</v>
      </c>
      <c r="N9" s="35" t="s">
        <v>52</v>
      </c>
      <c r="O9" s="35" t="s">
        <v>56</v>
      </c>
      <c r="P9" s="35" t="s">
        <v>57</v>
      </c>
      <c r="Q9" s="35" t="s">
        <v>58</v>
      </c>
      <c r="R9" s="38" t="s">
        <v>59</v>
      </c>
      <c r="S9" s="267" t="s">
        <v>60</v>
      </c>
      <c r="T9" s="261"/>
      <c r="U9" s="261"/>
      <c r="V9" s="261"/>
      <c r="W9" s="261"/>
      <c r="X9" s="265"/>
      <c r="Y9" s="39" t="s">
        <v>61</v>
      </c>
      <c r="Z9" s="39" t="s">
        <v>62</v>
      </c>
      <c r="AA9" s="39" t="s">
        <v>52</v>
      </c>
      <c r="AB9" s="39" t="s">
        <v>63</v>
      </c>
      <c r="AC9" s="39" t="s">
        <v>52</v>
      </c>
      <c r="AD9" s="39" t="s">
        <v>64</v>
      </c>
      <c r="AE9" s="39" t="s">
        <v>65</v>
      </c>
      <c r="AF9" s="36" t="s">
        <v>66</v>
      </c>
      <c r="AG9" s="36" t="s">
        <v>67</v>
      </c>
      <c r="AH9" s="38" t="s">
        <v>68</v>
      </c>
      <c r="AI9" s="38" t="s">
        <v>69</v>
      </c>
      <c r="AJ9" s="36" t="s">
        <v>70</v>
      </c>
      <c r="AK9" s="268" t="s">
        <v>71</v>
      </c>
      <c r="AL9" s="265"/>
      <c r="AM9" s="269" t="s">
        <v>72</v>
      </c>
      <c r="AN9" s="265"/>
      <c r="AO9" s="263" t="s">
        <v>73</v>
      </c>
      <c r="AP9" s="262"/>
      <c r="AQ9" s="264" t="s">
        <v>74</v>
      </c>
      <c r="AR9" s="265"/>
      <c r="AS9" s="225" t="s">
        <v>75</v>
      </c>
    </row>
    <row r="10" spans="1:60" ht="46.5" customHeight="1">
      <c r="A10" s="40"/>
      <c r="B10" s="41"/>
      <c r="C10" s="41"/>
      <c r="D10" s="41"/>
      <c r="E10" s="41"/>
      <c r="F10" s="41"/>
      <c r="G10" s="41"/>
      <c r="H10" s="42"/>
      <c r="I10" s="41"/>
      <c r="J10" s="43"/>
      <c r="K10" s="44"/>
      <c r="L10" s="44"/>
      <c r="M10" s="41"/>
      <c r="N10" s="41"/>
      <c r="O10" s="41"/>
      <c r="P10" s="41"/>
      <c r="Q10" s="41"/>
      <c r="R10" s="44"/>
      <c r="S10" s="45" t="s">
        <v>76</v>
      </c>
      <c r="T10" s="45" t="s">
        <v>77</v>
      </c>
      <c r="U10" s="45" t="s">
        <v>78</v>
      </c>
      <c r="V10" s="45" t="s">
        <v>79</v>
      </c>
      <c r="W10" s="45" t="s">
        <v>80</v>
      </c>
      <c r="X10" s="45" t="s">
        <v>81</v>
      </c>
      <c r="Y10" s="46"/>
      <c r="Z10" s="46"/>
      <c r="AA10" s="46"/>
      <c r="AB10" s="46"/>
      <c r="AC10" s="46"/>
      <c r="AD10" s="46"/>
      <c r="AE10" s="46"/>
      <c r="AF10" s="42"/>
      <c r="AG10" s="42"/>
      <c r="AH10" s="44"/>
      <c r="AI10" s="44"/>
      <c r="AJ10" s="42"/>
      <c r="AK10" s="47" t="s">
        <v>82</v>
      </c>
      <c r="AL10" s="48" t="s">
        <v>83</v>
      </c>
      <c r="AM10" s="47" t="s">
        <v>82</v>
      </c>
      <c r="AN10" s="48" t="s">
        <v>83</v>
      </c>
      <c r="AO10" s="49" t="s">
        <v>82</v>
      </c>
      <c r="AP10" s="50" t="s">
        <v>83</v>
      </c>
      <c r="AQ10" s="51" t="s">
        <v>84</v>
      </c>
      <c r="AR10" s="51" t="s">
        <v>85</v>
      </c>
      <c r="AS10" s="226" t="s">
        <v>84</v>
      </c>
    </row>
    <row r="11" spans="1:60" ht="130.5" customHeight="1">
      <c r="A11" s="52">
        <v>1</v>
      </c>
      <c r="B11" s="53" t="s">
        <v>86</v>
      </c>
      <c r="C11" s="54" t="s">
        <v>87</v>
      </c>
      <c r="D11" s="54" t="s">
        <v>88</v>
      </c>
      <c r="E11" s="54" t="s">
        <v>89</v>
      </c>
      <c r="F11" s="54" t="s">
        <v>90</v>
      </c>
      <c r="G11" s="54" t="s">
        <v>91</v>
      </c>
      <c r="H11" s="55">
        <v>12</v>
      </c>
      <c r="I11" s="56" t="str">
        <f t="shared" ref="I11:I13" si="0">IF(H11&lt;=0,"",IF(H11&lt;=2,"Muy Baja",IF(H11&lt;=24,"Baja",IF(H11&lt;=500,"Media",IF(H11&lt;=5000,"Alta","Muy Alta")))))</f>
        <v>Baja</v>
      </c>
      <c r="J11" s="57">
        <f t="shared" ref="J11:J13" si="1">IF(I11="","",IF(I11="Muy Baja",0.2,IF(I11="Baja",0.4,IF(I11="Media",0.6,IF(I11="Alta",0.8,IF(I11="Muy Alta",1,))))))</f>
        <v>0.4</v>
      </c>
      <c r="K11" s="57" t="s">
        <v>92</v>
      </c>
      <c r="L11" s="57" t="str">
        <f ca="1">IF(NOT(ISERROR(MATCH(K11,'Tabla Impacto'!$B$152:$B$154,0))),'Tabla Impacto'!$F$154&amp;"Por favor no seleccionar los criterios de impacto(Afectación Económica o presupuestal y Pérdida Reputacional)",K11)</f>
        <v xml:space="preserve">     El riesgo afecta la imagen de la entidad con algunos usuarios de relevancia frente al logro de los objetivos</v>
      </c>
      <c r="M11" s="56" t="str">
        <f ca="1">IF(OR(L11='Tabla Impacto'!$C$11,L11='Tabla Impacto'!$D$11),"Leve",IF(OR(L11='Tabla Impacto'!$C$12,L11='Tabla Impacto'!$D$12),"Menor",IF(OR(L11='Tabla Impacto'!$C$13,L11='Tabla Impacto'!$D$13),"Moderado",IF(OR(#REF!='Tabla Impacto'!$C$14,L11='Tabla Impacto'!$D$14),"Mayor",IF(OR(L11='Tabla Impacto'!$C$15,L34='Tabla Impacto'!$D$15),"Catastrófico","")))))</f>
        <v>Moderado</v>
      </c>
      <c r="N11" s="57">
        <f t="shared" ref="N11:N13" ca="1" si="2">IF(M11="","",IF(M11="Leve",0.2,IF(M11="Menor",0.4,IF(M11="Moderado",0.6,IF(M11="Mayor",0.8,IF(M11="Catastrófico",1,))))))</f>
        <v>0.6</v>
      </c>
      <c r="O11" s="58" t="str">
        <f t="shared" ref="O11:O13" ca="1"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55">
        <v>1</v>
      </c>
      <c r="Q11" s="59" t="s">
        <v>93</v>
      </c>
      <c r="R11" s="55" t="str">
        <f t="shared" ref="R11:R26" si="4">IF(OR(S11="Preventivo",S11="Detectivo"),"Probabilidad",IF(S11="Correctivo","Impacto",""))</f>
        <v>Probabilidad</v>
      </c>
      <c r="S11" s="60" t="s">
        <v>94</v>
      </c>
      <c r="T11" s="60" t="s">
        <v>95</v>
      </c>
      <c r="U11" s="61" t="str">
        <f t="shared" ref="U11:U58" si="5">IF(AND(S11="Preventivo",T11="Automático"),"50%",IF(AND(S11="Preventivo",T11="Manual"),"40%",IF(AND(S11="Detectivo",T11="Automático"),"40%",IF(AND(S11="Detectivo",T11="Manual"),"30%",IF(AND(S11="Correctivo",T11="Automático"),"35%",IF(AND(S11="Correctivo",T11="Manual"),"25%",""))))))</f>
        <v>40%</v>
      </c>
      <c r="V11" s="60" t="s">
        <v>96</v>
      </c>
      <c r="W11" s="60" t="s">
        <v>97</v>
      </c>
      <c r="X11" s="60" t="s">
        <v>98</v>
      </c>
      <c r="Y11" s="62">
        <f t="shared" ref="Y11:Y58" si="6">IFERROR(IF(R11="Probabilidad",(J11-(+J11*U11)),IF(R11="Impacto",J11,"")),"")</f>
        <v>0.24</v>
      </c>
      <c r="Z11" s="63" t="str">
        <f t="shared" ref="Z11:Z58" si="7">IFERROR(IF(Y11="","",IF(Y11&lt;=0.2,"Muy Baja",IF(Y11&lt;=0.4,"Baja",IF(Y11&lt;=0.6,"Media",IF(Y11&lt;=0.8,"Alta","Muy Alta"))))),"")</f>
        <v>Baja</v>
      </c>
      <c r="AA11" s="61">
        <f t="shared" ref="AA11:AA58" si="8">+Y11</f>
        <v>0.24</v>
      </c>
      <c r="AB11" s="63" t="str">
        <f t="shared" ref="AB11:AB58" ca="1" si="9">IFERROR(IF(AC11="","",IF(AC11&lt;=0.2,"Leve",IF(AC11&lt;=0.4,"Menor",IF(AC11&lt;=0.6,"Moderado",IF(AC11&lt;=0.8,"Mayor","Catastrófico"))))),"")</f>
        <v>Moderado</v>
      </c>
      <c r="AC11" s="61">
        <f t="shared" ref="AC11:AC58" ca="1" si="10">IFERROR(IF(R11="Impacto",(N11-(+N11*U11)),IF(R11="Probabilidad",N11,"")),"")</f>
        <v>0.6</v>
      </c>
      <c r="AD11" s="64" t="str">
        <f t="shared" ref="AD11:AD58" ca="1"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60" t="s">
        <v>99</v>
      </c>
      <c r="AF11" s="65" t="s">
        <v>100</v>
      </c>
      <c r="AG11" s="54" t="s">
        <v>101</v>
      </c>
      <c r="AH11" s="66">
        <v>44652</v>
      </c>
      <c r="AI11" s="66">
        <v>44926</v>
      </c>
      <c r="AJ11" s="67" t="s">
        <v>102</v>
      </c>
      <c r="AK11" s="55">
        <v>1</v>
      </c>
      <c r="AL11" s="68" t="s">
        <v>103</v>
      </c>
      <c r="AM11" s="55">
        <v>1</v>
      </c>
      <c r="AN11" s="69" t="s">
        <v>104</v>
      </c>
      <c r="AO11" s="55">
        <v>1</v>
      </c>
      <c r="AP11" s="70" t="s">
        <v>105</v>
      </c>
      <c r="AQ11" s="71" t="s">
        <v>106</v>
      </c>
      <c r="AR11" s="72" t="s">
        <v>107</v>
      </c>
      <c r="AS11" s="72" t="s">
        <v>108</v>
      </c>
      <c r="AT11" s="1"/>
      <c r="AU11" s="1"/>
      <c r="AV11" s="1"/>
      <c r="AW11" s="1"/>
      <c r="AX11" s="1"/>
      <c r="AY11" s="1"/>
      <c r="AZ11" s="1"/>
      <c r="BA11" s="1"/>
      <c r="BB11" s="1"/>
      <c r="BC11" s="1"/>
      <c r="BD11" s="1"/>
      <c r="BE11" s="1"/>
      <c r="BF11" s="1"/>
      <c r="BG11" s="1"/>
      <c r="BH11" s="1"/>
    </row>
    <row r="12" spans="1:60" ht="120.75" customHeight="1">
      <c r="A12" s="52">
        <v>2</v>
      </c>
      <c r="B12" s="53" t="s">
        <v>86</v>
      </c>
      <c r="C12" s="54" t="s">
        <v>87</v>
      </c>
      <c r="D12" s="54" t="s">
        <v>109</v>
      </c>
      <c r="E12" s="54" t="s">
        <v>110</v>
      </c>
      <c r="F12" s="54" t="s">
        <v>111</v>
      </c>
      <c r="G12" s="54" t="s">
        <v>91</v>
      </c>
      <c r="H12" s="55">
        <v>4</v>
      </c>
      <c r="I12" s="56" t="str">
        <f t="shared" si="0"/>
        <v>Baja</v>
      </c>
      <c r="J12" s="57">
        <f t="shared" si="1"/>
        <v>0.4</v>
      </c>
      <c r="K12" s="57" t="s">
        <v>92</v>
      </c>
      <c r="L12" s="57" t="str">
        <f ca="1">IF(NOT(ISERROR(MATCH(K12,'Tabla Impacto'!$B$152:$B$154,0))),'Tabla Impacto'!$F$154&amp;"Por favor no seleccionar los criterios de impacto(Afectación Económica o presupuestal y Pérdida Reputacional)",K12)</f>
        <v xml:space="preserve">     El riesgo afecta la imagen de la entidad con algunos usuarios de relevancia frente al logro de los objetivos</v>
      </c>
      <c r="M12" s="56" t="str">
        <f ca="1">IF(OR(L12='Tabla Impacto'!$C$11,L12='Tabla Impacto'!$D$11),"Leve",IF(OR(L12='Tabla Impacto'!$C$12,L12='Tabla Impacto'!$D$12),"Menor",IF(OR(L12='Tabla Impacto'!$C$13,L12='Tabla Impacto'!$D$13),"Moderado",IF(OR(#REF!='Tabla Impacto'!$C$14,L12='Tabla Impacto'!$D$14),"Mayor",IF(OR(L12='Tabla Impacto'!$C$15,L37='Tabla Impacto'!$D$15),"Catastrófico","")))))</f>
        <v>Moderado</v>
      </c>
      <c r="N12" s="57">
        <f t="shared" ca="1" si="2"/>
        <v>0.6</v>
      </c>
      <c r="O12" s="58" t="str">
        <f t="shared" ca="1" si="3"/>
        <v>Moderado</v>
      </c>
      <c r="P12" s="55">
        <v>1</v>
      </c>
      <c r="Q12" s="59" t="s">
        <v>112</v>
      </c>
      <c r="R12" s="55" t="str">
        <f t="shared" si="4"/>
        <v>Probabilidad</v>
      </c>
      <c r="S12" s="60" t="s">
        <v>94</v>
      </c>
      <c r="T12" s="60" t="s">
        <v>95</v>
      </c>
      <c r="U12" s="61" t="str">
        <f t="shared" si="5"/>
        <v>40%</v>
      </c>
      <c r="V12" s="60" t="s">
        <v>96</v>
      </c>
      <c r="W12" s="60" t="s">
        <v>97</v>
      </c>
      <c r="X12" s="60" t="s">
        <v>98</v>
      </c>
      <c r="Y12" s="62">
        <f t="shared" si="6"/>
        <v>0.24</v>
      </c>
      <c r="Z12" s="63" t="str">
        <f t="shared" si="7"/>
        <v>Baja</v>
      </c>
      <c r="AA12" s="61">
        <f t="shared" si="8"/>
        <v>0.24</v>
      </c>
      <c r="AB12" s="63" t="str">
        <f t="shared" ca="1" si="9"/>
        <v>Moderado</v>
      </c>
      <c r="AC12" s="61">
        <f t="shared" ca="1" si="10"/>
        <v>0.6</v>
      </c>
      <c r="AD12" s="64" t="str">
        <f t="shared" ca="1" si="11"/>
        <v>Moderado</v>
      </c>
      <c r="AE12" s="60" t="s">
        <v>99</v>
      </c>
      <c r="AF12" s="73" t="s">
        <v>113</v>
      </c>
      <c r="AG12" s="54" t="s">
        <v>114</v>
      </c>
      <c r="AH12" s="66">
        <v>44652</v>
      </c>
      <c r="AI12" s="66">
        <v>44926</v>
      </c>
      <c r="AJ12" s="67" t="s">
        <v>102</v>
      </c>
      <c r="AK12" s="55">
        <v>1</v>
      </c>
      <c r="AL12" s="68" t="s">
        <v>103</v>
      </c>
      <c r="AM12" s="55">
        <v>1</v>
      </c>
      <c r="AN12" s="69" t="s">
        <v>104</v>
      </c>
      <c r="AO12" s="55">
        <v>1</v>
      </c>
      <c r="AP12" s="70" t="s">
        <v>105</v>
      </c>
      <c r="AQ12" s="72" t="s">
        <v>115</v>
      </c>
      <c r="AR12" s="74" t="s">
        <v>116</v>
      </c>
      <c r="AS12" s="72" t="s">
        <v>108</v>
      </c>
      <c r="AT12" s="1"/>
      <c r="AU12" s="1"/>
      <c r="AV12" s="1"/>
      <c r="AW12" s="1"/>
      <c r="AX12" s="1"/>
      <c r="AY12" s="1"/>
      <c r="AZ12" s="1"/>
      <c r="BA12" s="1"/>
      <c r="BB12" s="1"/>
      <c r="BC12" s="1"/>
      <c r="BD12" s="1"/>
      <c r="BE12" s="1"/>
      <c r="BF12" s="1"/>
      <c r="BG12" s="1"/>
      <c r="BH12" s="1"/>
    </row>
    <row r="13" spans="1:60" ht="90.75" customHeight="1">
      <c r="A13" s="254">
        <v>3</v>
      </c>
      <c r="B13" s="257" t="s">
        <v>117</v>
      </c>
      <c r="C13" s="257" t="s">
        <v>118</v>
      </c>
      <c r="D13" s="75" t="s">
        <v>119</v>
      </c>
      <c r="E13" s="75" t="s">
        <v>120</v>
      </c>
      <c r="F13" s="75" t="s">
        <v>121</v>
      </c>
      <c r="G13" s="75" t="s">
        <v>91</v>
      </c>
      <c r="H13" s="52">
        <v>12</v>
      </c>
      <c r="I13" s="76" t="str">
        <f t="shared" si="0"/>
        <v>Baja</v>
      </c>
      <c r="J13" s="77">
        <f t="shared" si="1"/>
        <v>0.4</v>
      </c>
      <c r="K13" s="77" t="s">
        <v>92</v>
      </c>
      <c r="L13" s="77" t="str">
        <f ca="1">IF(NOT(ISERROR(MATCH(K13,'Tabla Impacto'!$B$152:$B$154,0))),'Tabla Impacto'!$F$154&amp;"Por favor no seleccionar los criterios de impacto(Afectación Económica o presupuestal y Pérdida Reputacional)",K13)</f>
        <v xml:space="preserve">     El riesgo afecta la imagen de la entidad con algunos usuarios de relevancia frente al logro de los objetivos</v>
      </c>
      <c r="M13" s="76" t="str">
        <f ca="1">IF(OR(L13='Tabla Impacto'!$C$11,L13='Tabla Impacto'!$D$11),"Leve",IF(OR(L13='Tabla Impacto'!$C$12,L13='Tabla Impacto'!$D$12),"Menor",IF(OR(L13='Tabla Impacto'!$C$13,L13='Tabla Impacto'!$D$13),"Moderado",IF(OR(#REF!='Tabla Impacto'!$C$14,L13='Tabla Impacto'!$D$14),"Mayor",IF(OR(L13='Tabla Impacto'!$C$15,L3='Tabla Impacto'!$D$15),"Catastrófico","")))))</f>
        <v>Moderado</v>
      </c>
      <c r="N13" s="77">
        <f t="shared" ca="1" si="2"/>
        <v>0.6</v>
      </c>
      <c r="O13" s="78" t="str">
        <f t="shared" ca="1" si="3"/>
        <v>Moderado</v>
      </c>
      <c r="P13" s="55">
        <v>1</v>
      </c>
      <c r="Q13" s="59" t="s">
        <v>122</v>
      </c>
      <c r="R13" s="55" t="str">
        <f t="shared" si="4"/>
        <v>Probabilidad</v>
      </c>
      <c r="S13" s="60" t="s">
        <v>94</v>
      </c>
      <c r="T13" s="60" t="s">
        <v>95</v>
      </c>
      <c r="U13" s="61" t="str">
        <f t="shared" si="5"/>
        <v>40%</v>
      </c>
      <c r="V13" s="60" t="s">
        <v>96</v>
      </c>
      <c r="W13" s="60" t="s">
        <v>97</v>
      </c>
      <c r="X13" s="60" t="s">
        <v>98</v>
      </c>
      <c r="Y13" s="62">
        <f t="shared" si="6"/>
        <v>0.24</v>
      </c>
      <c r="Z13" s="63" t="str">
        <f t="shared" si="7"/>
        <v>Baja</v>
      </c>
      <c r="AA13" s="61">
        <f t="shared" si="8"/>
        <v>0.24</v>
      </c>
      <c r="AB13" s="63" t="str">
        <f t="shared" ca="1" si="9"/>
        <v>Moderado</v>
      </c>
      <c r="AC13" s="61">
        <f t="shared" ca="1" si="10"/>
        <v>0.6</v>
      </c>
      <c r="AD13" s="64" t="str">
        <f t="shared" ca="1" si="11"/>
        <v>Moderado</v>
      </c>
      <c r="AE13" s="60" t="s">
        <v>99</v>
      </c>
      <c r="AF13" s="65" t="s">
        <v>123</v>
      </c>
      <c r="AG13" s="54" t="s">
        <v>124</v>
      </c>
      <c r="AH13" s="66">
        <v>44652</v>
      </c>
      <c r="AI13" s="66">
        <v>44910</v>
      </c>
      <c r="AJ13" s="67" t="s">
        <v>125</v>
      </c>
      <c r="AK13" s="55">
        <v>1</v>
      </c>
      <c r="AL13" s="68" t="s">
        <v>126</v>
      </c>
      <c r="AM13" s="55">
        <v>1</v>
      </c>
      <c r="AN13" s="69" t="s">
        <v>104</v>
      </c>
      <c r="AO13" s="55">
        <v>1</v>
      </c>
      <c r="AP13" s="70" t="s">
        <v>105</v>
      </c>
      <c r="AQ13" s="79" t="s">
        <v>127</v>
      </c>
      <c r="AR13" s="80" t="s">
        <v>128</v>
      </c>
      <c r="AS13" s="72" t="s">
        <v>108</v>
      </c>
    </row>
    <row r="14" spans="1:60" ht="64.5" customHeight="1">
      <c r="A14" s="255"/>
      <c r="B14" s="258"/>
      <c r="C14" s="258"/>
      <c r="D14" s="81"/>
      <c r="E14" s="81"/>
      <c r="F14" s="81"/>
      <c r="G14" s="81"/>
      <c r="H14" s="81"/>
      <c r="I14" s="81"/>
      <c r="J14" s="81"/>
      <c r="K14" s="81"/>
      <c r="L14" s="81"/>
      <c r="M14" s="81"/>
      <c r="N14" s="81"/>
      <c r="O14" s="81"/>
      <c r="P14" s="55">
        <v>2</v>
      </c>
      <c r="Q14" s="59" t="s">
        <v>129</v>
      </c>
      <c r="R14" s="55" t="str">
        <f t="shared" si="4"/>
        <v>Probabilidad</v>
      </c>
      <c r="S14" s="60" t="s">
        <v>130</v>
      </c>
      <c r="T14" s="60" t="s">
        <v>95</v>
      </c>
      <c r="U14" s="61" t="str">
        <f t="shared" si="5"/>
        <v>30%</v>
      </c>
      <c r="V14" s="60" t="s">
        <v>96</v>
      </c>
      <c r="W14" s="60" t="s">
        <v>97</v>
      </c>
      <c r="X14" s="60" t="s">
        <v>98</v>
      </c>
      <c r="Y14" s="62">
        <f t="shared" si="6"/>
        <v>0</v>
      </c>
      <c r="Z14" s="63" t="str">
        <f t="shared" si="7"/>
        <v>Muy Baja</v>
      </c>
      <c r="AA14" s="61">
        <f t="shared" si="8"/>
        <v>0</v>
      </c>
      <c r="AB14" s="63" t="str">
        <f t="shared" si="9"/>
        <v>Leve</v>
      </c>
      <c r="AC14" s="61">
        <f t="shared" si="10"/>
        <v>0</v>
      </c>
      <c r="AD14" s="64" t="str">
        <f t="shared" si="11"/>
        <v>Bajo</v>
      </c>
      <c r="AE14" s="60" t="s">
        <v>99</v>
      </c>
      <c r="AF14" s="65" t="s">
        <v>129</v>
      </c>
      <c r="AG14" s="54" t="s">
        <v>114</v>
      </c>
      <c r="AH14" s="66">
        <v>44652</v>
      </c>
      <c r="AI14" s="66">
        <v>44896</v>
      </c>
      <c r="AJ14" s="67" t="s">
        <v>131</v>
      </c>
      <c r="AK14" s="55">
        <v>2</v>
      </c>
      <c r="AL14" s="68" t="s">
        <v>132</v>
      </c>
      <c r="AM14" s="55">
        <v>2</v>
      </c>
      <c r="AN14" s="69" t="s">
        <v>104</v>
      </c>
      <c r="AO14" s="55">
        <v>2</v>
      </c>
      <c r="AP14" s="70" t="s">
        <v>105</v>
      </c>
      <c r="AQ14" s="79" t="s">
        <v>133</v>
      </c>
      <c r="AR14" s="80" t="s">
        <v>134</v>
      </c>
      <c r="AS14" s="72" t="s">
        <v>108</v>
      </c>
    </row>
    <row r="15" spans="1:60" ht="65.25" customHeight="1">
      <c r="A15" s="256"/>
      <c r="B15" s="259"/>
      <c r="C15" s="259"/>
      <c r="D15" s="82"/>
      <c r="E15" s="82"/>
      <c r="F15" s="82"/>
      <c r="G15" s="82"/>
      <c r="H15" s="82"/>
      <c r="I15" s="82"/>
      <c r="J15" s="82"/>
      <c r="K15" s="82"/>
      <c r="L15" s="82"/>
      <c r="M15" s="82"/>
      <c r="N15" s="82"/>
      <c r="O15" s="82"/>
      <c r="P15" s="55">
        <v>3</v>
      </c>
      <c r="Q15" s="59" t="s">
        <v>135</v>
      </c>
      <c r="R15" s="55" t="str">
        <f t="shared" si="4"/>
        <v>Probabilidad</v>
      </c>
      <c r="S15" s="60" t="s">
        <v>94</v>
      </c>
      <c r="T15" s="60" t="s">
        <v>95</v>
      </c>
      <c r="U15" s="61" t="str">
        <f t="shared" si="5"/>
        <v>40%</v>
      </c>
      <c r="V15" s="60" t="s">
        <v>96</v>
      </c>
      <c r="W15" s="60" t="s">
        <v>97</v>
      </c>
      <c r="X15" s="60" t="s">
        <v>98</v>
      </c>
      <c r="Y15" s="62">
        <f t="shared" si="6"/>
        <v>0</v>
      </c>
      <c r="Z15" s="63" t="str">
        <f t="shared" si="7"/>
        <v>Muy Baja</v>
      </c>
      <c r="AA15" s="61">
        <f t="shared" si="8"/>
        <v>0</v>
      </c>
      <c r="AB15" s="63" t="str">
        <f t="shared" si="9"/>
        <v>Leve</v>
      </c>
      <c r="AC15" s="61">
        <f t="shared" si="10"/>
        <v>0</v>
      </c>
      <c r="AD15" s="64" t="str">
        <f t="shared" si="11"/>
        <v>Bajo</v>
      </c>
      <c r="AE15" s="60" t="s">
        <v>99</v>
      </c>
      <c r="AF15" s="65" t="s">
        <v>135</v>
      </c>
      <c r="AG15" s="54" t="s">
        <v>124</v>
      </c>
      <c r="AH15" s="66">
        <v>44652</v>
      </c>
      <c r="AI15" s="66">
        <v>44896</v>
      </c>
      <c r="AJ15" s="67" t="s">
        <v>136</v>
      </c>
      <c r="AK15" s="55">
        <v>3</v>
      </c>
      <c r="AL15" s="68" t="s">
        <v>137</v>
      </c>
      <c r="AM15" s="55">
        <v>3</v>
      </c>
      <c r="AN15" s="69" t="s">
        <v>104</v>
      </c>
      <c r="AO15" s="55">
        <v>3</v>
      </c>
      <c r="AP15" s="70" t="s">
        <v>105</v>
      </c>
      <c r="AQ15" s="79" t="s">
        <v>138</v>
      </c>
      <c r="AR15" s="80" t="s">
        <v>139</v>
      </c>
      <c r="AS15" s="72" t="s">
        <v>108</v>
      </c>
    </row>
    <row r="16" spans="1:60" ht="69.75" customHeight="1">
      <c r="A16" s="55">
        <v>4</v>
      </c>
      <c r="B16" s="83" t="s">
        <v>17</v>
      </c>
      <c r="C16" s="54" t="s">
        <v>118</v>
      </c>
      <c r="D16" s="54" t="s">
        <v>140</v>
      </c>
      <c r="E16" s="54" t="s">
        <v>141</v>
      </c>
      <c r="F16" s="54" t="s">
        <v>142</v>
      </c>
      <c r="G16" s="54" t="s">
        <v>143</v>
      </c>
      <c r="H16" s="55">
        <v>12</v>
      </c>
      <c r="I16" s="56" t="str">
        <f t="shared" ref="I16:I17" si="12">IF(H16&lt;=0,"",IF(H16&lt;=2,"Muy Baja",IF(H16&lt;=24,"Baja",IF(H16&lt;=500,"Media",IF(H16&lt;=5000,"Alta","Muy Alta")))))</f>
        <v>Baja</v>
      </c>
      <c r="J16" s="57">
        <f t="shared" ref="J16:J17" si="13">IF(I16="","",IF(I16="Muy Baja",0.2,IF(I16="Baja",0.4,IF(I16="Media",0.6,IF(I16="Alta",0.8,IF(I16="Muy Alta",1,))))))</f>
        <v>0.4</v>
      </c>
      <c r="K16" s="54" t="s">
        <v>92</v>
      </c>
      <c r="L16" s="57" t="str">
        <f ca="1">IF(NOT(ISERROR(MATCH(K16,'Tabla Impacto'!$B$152:$B$154,0))),'Tabla Impacto'!$F$154&amp;"Por favor no seleccionar los criterios de impacto(Afectación Económica o presupuestal y Pérdida Reputacional)",K16)</f>
        <v xml:space="preserve">     El riesgo afecta la imagen de la entidad con algunos usuarios de relevancia frente al logro de los objetivos</v>
      </c>
      <c r="M16" s="56" t="str">
        <f ca="1">IF(OR(L16='Tabla Impacto'!$C$11,L16='Tabla Impacto'!$D$11),"Leve",IF(OR(L16='Tabla Impacto'!$C$12,L16='Tabla Impacto'!$D$12),"Menor",IF(OR(L16='Tabla Impacto'!$C$13,L16='Tabla Impacto'!$D$13),"Moderado",IF(OR(#REF!='Tabla Impacto'!$C$14,L16='Tabla Impacto'!$D$14),"Mayor",IF(OR(L16='Tabla Impacto'!$C$15,L40='Tabla Impacto'!$D$15),"Catastrófico","")))))</f>
        <v>Moderado</v>
      </c>
      <c r="N16" s="57">
        <f t="shared" ref="N16:N17" ca="1" si="14">IF(M16="","",IF(M16="Leve",0.2,IF(M16="Menor",0.4,IF(M16="Moderado",0.6,IF(M16="Mayor",0.8,IF(M16="Catastrófico",1,))))))</f>
        <v>0.6</v>
      </c>
      <c r="O16" s="58" t="str">
        <f t="shared" ref="O16:O17" ca="1"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55">
        <v>1</v>
      </c>
      <c r="Q16" s="73" t="s">
        <v>144</v>
      </c>
      <c r="R16" s="55" t="str">
        <f t="shared" si="4"/>
        <v>Probabilidad</v>
      </c>
      <c r="S16" s="60" t="s">
        <v>94</v>
      </c>
      <c r="T16" s="60" t="s">
        <v>95</v>
      </c>
      <c r="U16" s="61" t="str">
        <f t="shared" si="5"/>
        <v>40%</v>
      </c>
      <c r="V16" s="60" t="s">
        <v>96</v>
      </c>
      <c r="W16" s="60" t="s">
        <v>97</v>
      </c>
      <c r="X16" s="60" t="s">
        <v>98</v>
      </c>
      <c r="Y16" s="62">
        <f t="shared" si="6"/>
        <v>0.24</v>
      </c>
      <c r="Z16" s="63" t="str">
        <f t="shared" si="7"/>
        <v>Baja</v>
      </c>
      <c r="AA16" s="61">
        <f t="shared" si="8"/>
        <v>0.24</v>
      </c>
      <c r="AB16" s="63" t="str">
        <f t="shared" ca="1" si="9"/>
        <v>Moderado</v>
      </c>
      <c r="AC16" s="61">
        <f t="shared" ca="1" si="10"/>
        <v>0.6</v>
      </c>
      <c r="AD16" s="64" t="str">
        <f t="shared" ca="1" si="11"/>
        <v>Moderado</v>
      </c>
      <c r="AE16" s="60" t="s">
        <v>99</v>
      </c>
      <c r="AF16" s="65" t="s">
        <v>145</v>
      </c>
      <c r="AG16" s="54" t="s">
        <v>124</v>
      </c>
      <c r="AH16" s="66">
        <v>44652</v>
      </c>
      <c r="AI16" s="66">
        <v>44896</v>
      </c>
      <c r="AJ16" s="84" t="s">
        <v>146</v>
      </c>
      <c r="AK16" s="55">
        <v>1</v>
      </c>
      <c r="AL16" s="68" t="s">
        <v>147</v>
      </c>
      <c r="AM16" s="55">
        <v>1</v>
      </c>
      <c r="AN16" s="69" t="s">
        <v>104</v>
      </c>
      <c r="AO16" s="55">
        <v>1</v>
      </c>
      <c r="AP16" s="70" t="s">
        <v>105</v>
      </c>
      <c r="AQ16" s="79" t="s">
        <v>148</v>
      </c>
      <c r="AR16" s="85"/>
      <c r="AS16" s="72" t="s">
        <v>149</v>
      </c>
    </row>
    <row r="17" spans="1:60" ht="61.5" customHeight="1">
      <c r="A17" s="254">
        <v>5</v>
      </c>
      <c r="B17" s="257" t="s">
        <v>18</v>
      </c>
      <c r="C17" s="257" t="s">
        <v>118</v>
      </c>
      <c r="D17" s="75" t="s">
        <v>150</v>
      </c>
      <c r="E17" s="75" t="s">
        <v>151</v>
      </c>
      <c r="F17" s="75" t="s">
        <v>152</v>
      </c>
      <c r="G17" s="75" t="s">
        <v>91</v>
      </c>
      <c r="H17" s="52">
        <v>365</v>
      </c>
      <c r="I17" s="76" t="str">
        <f t="shared" si="12"/>
        <v>Media</v>
      </c>
      <c r="J17" s="77">
        <f t="shared" si="13"/>
        <v>0.6</v>
      </c>
      <c r="K17" s="77" t="s">
        <v>92</v>
      </c>
      <c r="L17" s="77" t="str">
        <f ca="1">IF(NOT(ISERROR(MATCH(K17,'Tabla Impacto'!$B$152:$B$154,0))),'Tabla Impacto'!$F$154&amp;"Por favor no seleccionar los criterios de impacto(Afectación Económica o presupuestal y Pérdida Reputacional)",K17)</f>
        <v xml:space="preserve">     El riesgo afecta la imagen de la entidad con algunos usuarios de relevancia frente al logro de los objetivos</v>
      </c>
      <c r="M17" s="76" t="str">
        <f ca="1">IF(OR(L17='Tabla Impacto'!$C$11,L17='Tabla Impacto'!$D$11),"Leve",IF(OR(L17='Tabla Impacto'!$C$12,L17='Tabla Impacto'!$D$12),"Menor",IF(OR(L17='Tabla Impacto'!$C$13,L17='Tabla Impacto'!$D$13),"Moderado",IF(OR(L13='Tabla Impacto'!$C$14,L17='Tabla Impacto'!$D$14),"Mayor",IF(OR(L17='Tabla Impacto'!$C$15,#REF!='Tabla Impacto'!$D$15),"Catastrófico","")))))</f>
        <v>Moderado</v>
      </c>
      <c r="N17" s="77">
        <f t="shared" ca="1" si="14"/>
        <v>0.6</v>
      </c>
      <c r="O17" s="78" t="str">
        <f t="shared" ca="1" si="15"/>
        <v>Moderado</v>
      </c>
      <c r="P17" s="55">
        <v>1</v>
      </c>
      <c r="Q17" s="59" t="s">
        <v>153</v>
      </c>
      <c r="R17" s="55" t="str">
        <f t="shared" si="4"/>
        <v>Probabilidad</v>
      </c>
      <c r="S17" s="60" t="s">
        <v>94</v>
      </c>
      <c r="T17" s="60" t="s">
        <v>95</v>
      </c>
      <c r="U17" s="61" t="str">
        <f t="shared" si="5"/>
        <v>40%</v>
      </c>
      <c r="V17" s="60" t="s">
        <v>96</v>
      </c>
      <c r="W17" s="60" t="s">
        <v>97</v>
      </c>
      <c r="X17" s="60" t="s">
        <v>98</v>
      </c>
      <c r="Y17" s="62">
        <f t="shared" si="6"/>
        <v>0.36</v>
      </c>
      <c r="Z17" s="63" t="str">
        <f t="shared" si="7"/>
        <v>Baja</v>
      </c>
      <c r="AA17" s="61">
        <f t="shared" si="8"/>
        <v>0.36</v>
      </c>
      <c r="AB17" s="63" t="str">
        <f t="shared" ca="1" si="9"/>
        <v>Moderado</v>
      </c>
      <c r="AC17" s="61">
        <f t="shared" ca="1" si="10"/>
        <v>0.6</v>
      </c>
      <c r="AD17" s="64" t="str">
        <f t="shared" ca="1" si="11"/>
        <v>Moderado</v>
      </c>
      <c r="AE17" s="60" t="s">
        <v>99</v>
      </c>
      <c r="AF17" s="65" t="s">
        <v>153</v>
      </c>
      <c r="AG17" s="54" t="s">
        <v>124</v>
      </c>
      <c r="AH17" s="66">
        <v>44652</v>
      </c>
      <c r="AI17" s="66">
        <v>44896</v>
      </c>
      <c r="AJ17" s="59" t="s">
        <v>154</v>
      </c>
      <c r="AK17" s="55">
        <v>1</v>
      </c>
      <c r="AL17" s="68" t="s">
        <v>155</v>
      </c>
      <c r="AM17" s="55">
        <v>1</v>
      </c>
      <c r="AN17" s="69" t="s">
        <v>104</v>
      </c>
      <c r="AO17" s="55">
        <v>1</v>
      </c>
      <c r="AP17" s="70" t="s">
        <v>105</v>
      </c>
      <c r="AQ17" s="86" t="s">
        <v>156</v>
      </c>
      <c r="AR17" s="86" t="s">
        <v>157</v>
      </c>
      <c r="AS17" s="72" t="s">
        <v>108</v>
      </c>
    </row>
    <row r="18" spans="1:60" ht="109.5" customHeight="1">
      <c r="A18" s="255"/>
      <c r="B18" s="258"/>
      <c r="C18" s="258"/>
      <c r="D18" s="81"/>
      <c r="E18" s="81"/>
      <c r="F18" s="81"/>
      <c r="G18" s="81"/>
      <c r="H18" s="81"/>
      <c r="I18" s="81"/>
      <c r="J18" s="81"/>
      <c r="K18" s="81"/>
      <c r="L18" s="81"/>
      <c r="M18" s="81"/>
      <c r="N18" s="81"/>
      <c r="O18" s="81"/>
      <c r="P18" s="55">
        <v>2</v>
      </c>
      <c r="Q18" s="59" t="s">
        <v>158</v>
      </c>
      <c r="R18" s="55" t="str">
        <f t="shared" si="4"/>
        <v>Probabilidad</v>
      </c>
      <c r="S18" s="60" t="s">
        <v>94</v>
      </c>
      <c r="T18" s="60" t="s">
        <v>95</v>
      </c>
      <c r="U18" s="61" t="str">
        <f t="shared" si="5"/>
        <v>40%</v>
      </c>
      <c r="V18" s="60" t="s">
        <v>96</v>
      </c>
      <c r="W18" s="60" t="s">
        <v>97</v>
      </c>
      <c r="X18" s="60" t="s">
        <v>98</v>
      </c>
      <c r="Y18" s="62">
        <f t="shared" si="6"/>
        <v>0</v>
      </c>
      <c r="Z18" s="63" t="str">
        <f t="shared" si="7"/>
        <v>Muy Baja</v>
      </c>
      <c r="AA18" s="61">
        <f t="shared" si="8"/>
        <v>0</v>
      </c>
      <c r="AB18" s="63" t="str">
        <f t="shared" si="9"/>
        <v>Leve</v>
      </c>
      <c r="AC18" s="61">
        <f t="shared" si="10"/>
        <v>0</v>
      </c>
      <c r="AD18" s="64" t="str">
        <f t="shared" si="11"/>
        <v>Bajo</v>
      </c>
      <c r="AE18" s="60" t="s">
        <v>99</v>
      </c>
      <c r="AF18" s="65" t="s">
        <v>158</v>
      </c>
      <c r="AG18" s="55" t="s">
        <v>159</v>
      </c>
      <c r="AH18" s="66">
        <v>44652</v>
      </c>
      <c r="AI18" s="66">
        <v>44896</v>
      </c>
      <c r="AJ18" s="87" t="s">
        <v>160</v>
      </c>
      <c r="AK18" s="55">
        <v>2</v>
      </c>
      <c r="AL18" s="88" t="s">
        <v>161</v>
      </c>
      <c r="AM18" s="55">
        <v>2</v>
      </c>
      <c r="AN18" s="69" t="s">
        <v>104</v>
      </c>
      <c r="AO18" s="55">
        <v>2</v>
      </c>
      <c r="AP18" s="70" t="s">
        <v>105</v>
      </c>
      <c r="AQ18" s="79" t="s">
        <v>162</v>
      </c>
      <c r="AR18" s="68" t="s">
        <v>163</v>
      </c>
      <c r="AS18" s="72" t="s">
        <v>108</v>
      </c>
    </row>
    <row r="19" spans="1:60" ht="60.75" customHeight="1">
      <c r="A19" s="255"/>
      <c r="B19" s="258"/>
      <c r="C19" s="258"/>
      <c r="D19" s="81"/>
      <c r="E19" s="81"/>
      <c r="F19" s="81"/>
      <c r="G19" s="81"/>
      <c r="H19" s="81"/>
      <c r="I19" s="81"/>
      <c r="J19" s="81"/>
      <c r="K19" s="81"/>
      <c r="L19" s="81"/>
      <c r="M19" s="81"/>
      <c r="N19" s="81"/>
      <c r="O19" s="81"/>
      <c r="P19" s="55">
        <v>3</v>
      </c>
      <c r="Q19" s="59" t="s">
        <v>164</v>
      </c>
      <c r="R19" s="55" t="str">
        <f t="shared" si="4"/>
        <v>Probabilidad</v>
      </c>
      <c r="S19" s="60" t="s">
        <v>94</v>
      </c>
      <c r="T19" s="60" t="s">
        <v>95</v>
      </c>
      <c r="U19" s="61" t="str">
        <f t="shared" si="5"/>
        <v>40%</v>
      </c>
      <c r="V19" s="60" t="s">
        <v>96</v>
      </c>
      <c r="W19" s="60" t="s">
        <v>97</v>
      </c>
      <c r="X19" s="60" t="s">
        <v>98</v>
      </c>
      <c r="Y19" s="62">
        <f t="shared" si="6"/>
        <v>0</v>
      </c>
      <c r="Z19" s="63" t="str">
        <f t="shared" si="7"/>
        <v>Muy Baja</v>
      </c>
      <c r="AA19" s="61">
        <f t="shared" si="8"/>
        <v>0</v>
      </c>
      <c r="AB19" s="63" t="str">
        <f t="shared" si="9"/>
        <v>Leve</v>
      </c>
      <c r="AC19" s="61">
        <f t="shared" si="10"/>
        <v>0</v>
      </c>
      <c r="AD19" s="64" t="str">
        <f t="shared" si="11"/>
        <v>Bajo</v>
      </c>
      <c r="AE19" s="60" t="s">
        <v>99</v>
      </c>
      <c r="AF19" s="65" t="s">
        <v>164</v>
      </c>
      <c r="AG19" s="54" t="s">
        <v>124</v>
      </c>
      <c r="AH19" s="66">
        <v>44652</v>
      </c>
      <c r="AI19" s="66">
        <v>44896</v>
      </c>
      <c r="AJ19" s="87" t="s">
        <v>165</v>
      </c>
      <c r="AK19" s="55">
        <v>3</v>
      </c>
      <c r="AL19" s="88" t="s">
        <v>166</v>
      </c>
      <c r="AM19" s="55">
        <v>3</v>
      </c>
      <c r="AN19" s="69" t="s">
        <v>104</v>
      </c>
      <c r="AO19" s="55">
        <v>3</v>
      </c>
      <c r="AP19" s="70" t="s">
        <v>105</v>
      </c>
      <c r="AQ19" s="79" t="s">
        <v>127</v>
      </c>
      <c r="AR19" s="80" t="s">
        <v>167</v>
      </c>
      <c r="AS19" s="72" t="s">
        <v>108</v>
      </c>
    </row>
    <row r="20" spans="1:60" ht="76.5" customHeight="1">
      <c r="A20" s="255"/>
      <c r="B20" s="258"/>
      <c r="C20" s="258"/>
      <c r="D20" s="81"/>
      <c r="E20" s="81"/>
      <c r="F20" s="81"/>
      <c r="G20" s="81"/>
      <c r="H20" s="81"/>
      <c r="I20" s="81"/>
      <c r="J20" s="81"/>
      <c r="K20" s="81"/>
      <c r="L20" s="81"/>
      <c r="M20" s="81"/>
      <c r="N20" s="81"/>
      <c r="O20" s="81"/>
      <c r="P20" s="55">
        <v>4</v>
      </c>
      <c r="Q20" s="59" t="s">
        <v>168</v>
      </c>
      <c r="R20" s="55" t="str">
        <f t="shared" si="4"/>
        <v>Probabilidad</v>
      </c>
      <c r="S20" s="60" t="s">
        <v>130</v>
      </c>
      <c r="T20" s="60" t="s">
        <v>95</v>
      </c>
      <c r="U20" s="61" t="str">
        <f t="shared" si="5"/>
        <v>30%</v>
      </c>
      <c r="V20" s="60" t="s">
        <v>96</v>
      </c>
      <c r="W20" s="60" t="s">
        <v>97</v>
      </c>
      <c r="X20" s="60" t="s">
        <v>98</v>
      </c>
      <c r="Y20" s="62">
        <f t="shared" si="6"/>
        <v>0</v>
      </c>
      <c r="Z20" s="63" t="str">
        <f t="shared" si="7"/>
        <v>Muy Baja</v>
      </c>
      <c r="AA20" s="61">
        <f t="shared" si="8"/>
        <v>0</v>
      </c>
      <c r="AB20" s="63" t="str">
        <f t="shared" si="9"/>
        <v>Leve</v>
      </c>
      <c r="AC20" s="61">
        <f t="shared" si="10"/>
        <v>0</v>
      </c>
      <c r="AD20" s="64" t="str">
        <f t="shared" si="11"/>
        <v>Bajo</v>
      </c>
      <c r="AE20" s="60" t="s">
        <v>99</v>
      </c>
      <c r="AF20" s="65" t="s">
        <v>168</v>
      </c>
      <c r="AG20" s="55" t="s">
        <v>114</v>
      </c>
      <c r="AH20" s="66">
        <v>44652</v>
      </c>
      <c r="AI20" s="66">
        <v>44896</v>
      </c>
      <c r="AJ20" s="89" t="s">
        <v>131</v>
      </c>
      <c r="AK20" s="55">
        <v>4</v>
      </c>
      <c r="AL20" s="88" t="s">
        <v>169</v>
      </c>
      <c r="AM20" s="55">
        <v>4</v>
      </c>
      <c r="AN20" s="69" t="s">
        <v>104</v>
      </c>
      <c r="AO20" s="55">
        <v>4</v>
      </c>
      <c r="AP20" s="70" t="s">
        <v>105</v>
      </c>
      <c r="AQ20" s="79" t="s">
        <v>133</v>
      </c>
      <c r="AR20" s="80" t="s">
        <v>134</v>
      </c>
      <c r="AS20" s="72" t="s">
        <v>108</v>
      </c>
    </row>
    <row r="21" spans="1:60" ht="89.25" customHeight="1">
      <c r="A21" s="256"/>
      <c r="B21" s="259"/>
      <c r="C21" s="259"/>
      <c r="D21" s="82"/>
      <c r="E21" s="82"/>
      <c r="F21" s="82"/>
      <c r="G21" s="82"/>
      <c r="H21" s="82"/>
      <c r="I21" s="82"/>
      <c r="J21" s="82"/>
      <c r="K21" s="82"/>
      <c r="L21" s="82"/>
      <c r="M21" s="82"/>
      <c r="N21" s="82"/>
      <c r="O21" s="82"/>
      <c r="P21" s="55">
        <v>5</v>
      </c>
      <c r="Q21" s="59" t="s">
        <v>170</v>
      </c>
      <c r="R21" s="55" t="str">
        <f t="shared" si="4"/>
        <v>Impacto</v>
      </c>
      <c r="S21" s="60" t="s">
        <v>171</v>
      </c>
      <c r="T21" s="60" t="s">
        <v>95</v>
      </c>
      <c r="U21" s="61" t="str">
        <f t="shared" si="5"/>
        <v>25%</v>
      </c>
      <c r="V21" s="60" t="s">
        <v>96</v>
      </c>
      <c r="W21" s="60" t="s">
        <v>172</v>
      </c>
      <c r="X21" s="60" t="s">
        <v>98</v>
      </c>
      <c r="Y21" s="62">
        <f t="shared" si="6"/>
        <v>0</v>
      </c>
      <c r="Z21" s="63" t="str">
        <f t="shared" si="7"/>
        <v>Muy Baja</v>
      </c>
      <c r="AA21" s="61">
        <f t="shared" si="8"/>
        <v>0</v>
      </c>
      <c r="AB21" s="63" t="str">
        <f t="shared" si="9"/>
        <v>Leve</v>
      </c>
      <c r="AC21" s="61">
        <f t="shared" si="10"/>
        <v>0</v>
      </c>
      <c r="AD21" s="64" t="str">
        <f t="shared" si="11"/>
        <v>Bajo</v>
      </c>
      <c r="AE21" s="60" t="s">
        <v>99</v>
      </c>
      <c r="AF21" s="65" t="s">
        <v>170</v>
      </c>
      <c r="AG21" s="55" t="s">
        <v>173</v>
      </c>
      <c r="AH21" s="66">
        <v>44652</v>
      </c>
      <c r="AI21" s="66">
        <v>44926</v>
      </c>
      <c r="AJ21" s="89" t="s">
        <v>131</v>
      </c>
      <c r="AK21" s="55">
        <v>5</v>
      </c>
      <c r="AL21" s="88" t="s">
        <v>174</v>
      </c>
      <c r="AM21" s="55">
        <v>5</v>
      </c>
      <c r="AN21" s="69" t="s">
        <v>104</v>
      </c>
      <c r="AO21" s="55">
        <v>5</v>
      </c>
      <c r="AP21" s="70" t="s">
        <v>105</v>
      </c>
      <c r="AQ21" s="79" t="s">
        <v>175</v>
      </c>
      <c r="AR21" s="80" t="s">
        <v>176</v>
      </c>
      <c r="AS21" s="72" t="s">
        <v>108</v>
      </c>
      <c r="AT21" s="1"/>
      <c r="AU21" s="1"/>
      <c r="AV21" s="1"/>
      <c r="AW21" s="1"/>
      <c r="AX21" s="1"/>
      <c r="AY21" s="1"/>
      <c r="AZ21" s="1"/>
      <c r="BA21" s="1"/>
      <c r="BB21" s="1"/>
      <c r="BC21" s="1"/>
      <c r="BD21" s="1"/>
      <c r="BE21" s="1"/>
      <c r="BF21" s="1"/>
      <c r="BG21" s="1"/>
      <c r="BH21" s="1"/>
    </row>
    <row r="22" spans="1:60" ht="63" customHeight="1">
      <c r="A22" s="254">
        <v>6</v>
      </c>
      <c r="B22" s="257" t="s">
        <v>177</v>
      </c>
      <c r="C22" s="257" t="s">
        <v>87</v>
      </c>
      <c r="D22" s="75" t="s">
        <v>178</v>
      </c>
      <c r="E22" s="75" t="s">
        <v>179</v>
      </c>
      <c r="F22" s="75" t="s">
        <v>180</v>
      </c>
      <c r="G22" s="75" t="s">
        <v>91</v>
      </c>
      <c r="H22" s="52">
        <v>3</v>
      </c>
      <c r="I22" s="76" t="str">
        <f>IF(H22&lt;=0,"",IF(H22&lt;=2,"Muy Baja",IF(H22&lt;=24,"Baja",IF(H22&lt;=500,"Media",IF(H22&lt;=5000,"Alta","Muy Alta")))))</f>
        <v>Baja</v>
      </c>
      <c r="J22" s="77">
        <f>IF(I22="","",IF(I22="Muy Baja",0.2,IF(I22="Baja",0.4,IF(I22="Media",0.6,IF(I22="Alta",0.8,IF(I22="Muy Alta",1,))))))</f>
        <v>0.4</v>
      </c>
      <c r="K22" s="77" t="s">
        <v>181</v>
      </c>
      <c r="L22" s="77" t="str">
        <f ca="1">IF(NOT(ISERROR(MATCH(K22,'Tabla Impacto'!$B$152:$B$154,0))),'Tabla Impacto'!$F$154&amp;"Por favor no seleccionar los criterios de impacto(Afectación Económica o presupuestal y Pérdida Reputacional)",K22)</f>
        <v xml:space="preserve">     Entre 100 y 500 SMLMV </v>
      </c>
      <c r="M22" s="76" t="s">
        <v>182</v>
      </c>
      <c r="N22" s="77">
        <f>IF(M22="","",IF(M22="Leve",0.2,IF(M22="Menor",0.4,IF(M22="Moderado",0.6,IF(M22="Mayor",0.8,IF(M22="Catastrófico",1,))))))</f>
        <v>0.6</v>
      </c>
      <c r="O22" s="78"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55">
        <v>1</v>
      </c>
      <c r="Q22" s="59" t="s">
        <v>183</v>
      </c>
      <c r="R22" s="55" t="str">
        <f t="shared" si="4"/>
        <v>Probabilidad</v>
      </c>
      <c r="S22" s="60" t="s">
        <v>94</v>
      </c>
      <c r="T22" s="60" t="s">
        <v>95</v>
      </c>
      <c r="U22" s="61" t="str">
        <f t="shared" si="5"/>
        <v>40%</v>
      </c>
      <c r="V22" s="60" t="s">
        <v>96</v>
      </c>
      <c r="W22" s="60" t="s">
        <v>97</v>
      </c>
      <c r="X22" s="60" t="s">
        <v>98</v>
      </c>
      <c r="Y22" s="62">
        <f t="shared" si="6"/>
        <v>0.24</v>
      </c>
      <c r="Z22" s="63" t="str">
        <f t="shared" si="7"/>
        <v>Baja</v>
      </c>
      <c r="AA22" s="61">
        <f t="shared" si="8"/>
        <v>0.24</v>
      </c>
      <c r="AB22" s="63" t="str">
        <f t="shared" si="9"/>
        <v>Moderado</v>
      </c>
      <c r="AC22" s="61">
        <f t="shared" si="10"/>
        <v>0.6</v>
      </c>
      <c r="AD22" s="64" t="str">
        <f t="shared" si="11"/>
        <v>Moderado</v>
      </c>
      <c r="AE22" s="60" t="s">
        <v>99</v>
      </c>
      <c r="AF22" s="65" t="s">
        <v>184</v>
      </c>
      <c r="AG22" s="54" t="s">
        <v>114</v>
      </c>
      <c r="AH22" s="66">
        <v>44652</v>
      </c>
      <c r="AI22" s="66">
        <v>44896</v>
      </c>
      <c r="AJ22" s="67" t="s">
        <v>185</v>
      </c>
      <c r="AK22" s="55">
        <v>1</v>
      </c>
      <c r="AL22" s="68" t="s">
        <v>186</v>
      </c>
      <c r="AM22" s="55">
        <v>1</v>
      </c>
      <c r="AN22" s="69" t="s">
        <v>104</v>
      </c>
      <c r="AO22" s="55">
        <v>1</v>
      </c>
      <c r="AP22" s="70" t="s">
        <v>105</v>
      </c>
      <c r="AQ22" s="90" t="s">
        <v>187</v>
      </c>
      <c r="AR22" s="91" t="s">
        <v>188</v>
      </c>
      <c r="AS22" s="72" t="s">
        <v>108</v>
      </c>
    </row>
    <row r="23" spans="1:60" ht="56.25" customHeight="1">
      <c r="A23" s="256"/>
      <c r="B23" s="259"/>
      <c r="C23" s="259"/>
      <c r="D23" s="82"/>
      <c r="E23" s="82"/>
      <c r="F23" s="82"/>
      <c r="G23" s="82"/>
      <c r="H23" s="82"/>
      <c r="I23" s="82"/>
      <c r="J23" s="82"/>
      <c r="K23" s="82"/>
      <c r="L23" s="82"/>
      <c r="M23" s="82"/>
      <c r="N23" s="82"/>
      <c r="O23" s="82"/>
      <c r="P23" s="55">
        <v>2</v>
      </c>
      <c r="Q23" s="59" t="s">
        <v>189</v>
      </c>
      <c r="R23" s="55" t="str">
        <f t="shared" si="4"/>
        <v>Probabilidad</v>
      </c>
      <c r="S23" s="60" t="s">
        <v>94</v>
      </c>
      <c r="T23" s="60" t="s">
        <v>95</v>
      </c>
      <c r="U23" s="61" t="str">
        <f t="shared" si="5"/>
        <v>40%</v>
      </c>
      <c r="V23" s="60" t="s">
        <v>96</v>
      </c>
      <c r="W23" s="60" t="s">
        <v>97</v>
      </c>
      <c r="X23" s="60" t="s">
        <v>98</v>
      </c>
      <c r="Y23" s="62">
        <f t="shared" si="6"/>
        <v>0</v>
      </c>
      <c r="Z23" s="63" t="str">
        <f t="shared" si="7"/>
        <v>Muy Baja</v>
      </c>
      <c r="AA23" s="61">
        <f t="shared" si="8"/>
        <v>0</v>
      </c>
      <c r="AB23" s="63" t="str">
        <f t="shared" si="9"/>
        <v>Leve</v>
      </c>
      <c r="AC23" s="61">
        <f t="shared" si="10"/>
        <v>0</v>
      </c>
      <c r="AD23" s="64" t="str">
        <f t="shared" si="11"/>
        <v>Bajo</v>
      </c>
      <c r="AE23" s="60" t="s">
        <v>99</v>
      </c>
      <c r="AF23" s="65" t="s">
        <v>189</v>
      </c>
      <c r="AG23" s="55" t="s">
        <v>159</v>
      </c>
      <c r="AH23" s="66">
        <v>44652</v>
      </c>
      <c r="AI23" s="66">
        <v>44896</v>
      </c>
      <c r="AJ23" s="87" t="s">
        <v>190</v>
      </c>
      <c r="AK23" s="55">
        <v>2</v>
      </c>
      <c r="AL23" s="88" t="s">
        <v>191</v>
      </c>
      <c r="AM23" s="55">
        <v>2</v>
      </c>
      <c r="AN23" s="69" t="s">
        <v>104</v>
      </c>
      <c r="AO23" s="55">
        <v>2</v>
      </c>
      <c r="AP23" s="70" t="s">
        <v>105</v>
      </c>
      <c r="AQ23" s="79" t="s">
        <v>192</v>
      </c>
      <c r="AR23" s="79" t="s">
        <v>193</v>
      </c>
      <c r="AS23" s="72" t="s">
        <v>108</v>
      </c>
    </row>
    <row r="24" spans="1:60" ht="53.25" customHeight="1">
      <c r="A24" s="55">
        <v>7</v>
      </c>
      <c r="B24" s="92" t="s">
        <v>177</v>
      </c>
      <c r="C24" s="75" t="s">
        <v>118</v>
      </c>
      <c r="D24" s="75" t="s">
        <v>194</v>
      </c>
      <c r="E24" s="75" t="s">
        <v>195</v>
      </c>
      <c r="F24" s="75" t="s">
        <v>196</v>
      </c>
      <c r="G24" s="75" t="s">
        <v>91</v>
      </c>
      <c r="H24" s="52">
        <v>12</v>
      </c>
      <c r="I24" s="76" t="str">
        <f t="shared" ref="I24:I25" si="16">IF(H24&lt;=0,"",IF(H24&lt;=2,"Muy Baja",IF(H24&lt;=24,"Baja",IF(H24&lt;=500,"Media",IF(H24&lt;=5000,"Alta","Muy Alta")))))</f>
        <v>Baja</v>
      </c>
      <c r="J24" s="77">
        <f t="shared" ref="J24:J25" si="17">IF(I24="","",IF(I24="Muy Baja",0.2,IF(I24="Baja",0.4,IF(I24="Media",0.6,IF(I24="Alta",0.8,IF(I24="Muy Alta",1,))))))</f>
        <v>0.4</v>
      </c>
      <c r="K24" s="77" t="s">
        <v>92</v>
      </c>
      <c r="L24" s="77" t="str">
        <f ca="1">IF(NOT(ISERROR(MATCH(K24,'Tabla Impacto'!$B$152:$B$154,0))),'Tabla Impacto'!$F$154&amp;"Por favor no seleccionar los criterios de impacto(Afectación Económica o presupuestal y Pérdida Reputacional)",K24)</f>
        <v xml:space="preserve">     El riesgo afecta la imagen de la entidad con algunos usuarios de relevancia frente al logro de los objetivos</v>
      </c>
      <c r="M24" s="76" t="s">
        <v>182</v>
      </c>
      <c r="N24" s="77">
        <f t="shared" ref="N24:N25" si="18">IF(M24="","",IF(M24="Leve",0.2,IF(M24="Menor",0.4,IF(M24="Moderado",0.6,IF(M24="Mayor",0.8,IF(M24="Catastrófico",1,))))))</f>
        <v>0.6</v>
      </c>
      <c r="O24" s="78" t="str">
        <f t="shared" ref="O24:O25" si="19">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52">
        <v>1</v>
      </c>
      <c r="Q24" s="93" t="s">
        <v>197</v>
      </c>
      <c r="R24" s="55" t="str">
        <f t="shared" si="4"/>
        <v>Probabilidad</v>
      </c>
      <c r="S24" s="60" t="s">
        <v>94</v>
      </c>
      <c r="T24" s="60" t="s">
        <v>95</v>
      </c>
      <c r="U24" s="61" t="str">
        <f t="shared" si="5"/>
        <v>40%</v>
      </c>
      <c r="V24" s="60" t="s">
        <v>96</v>
      </c>
      <c r="W24" s="60" t="s">
        <v>97</v>
      </c>
      <c r="X24" s="60" t="s">
        <v>98</v>
      </c>
      <c r="Y24" s="62">
        <f t="shared" si="6"/>
        <v>0.24</v>
      </c>
      <c r="Z24" s="63" t="str">
        <f t="shared" si="7"/>
        <v>Baja</v>
      </c>
      <c r="AA24" s="61">
        <f t="shared" si="8"/>
        <v>0.24</v>
      </c>
      <c r="AB24" s="63" t="str">
        <f t="shared" si="9"/>
        <v>Moderado</v>
      </c>
      <c r="AC24" s="61">
        <f t="shared" si="10"/>
        <v>0.6</v>
      </c>
      <c r="AD24" s="64" t="str">
        <f t="shared" si="11"/>
        <v>Moderado</v>
      </c>
      <c r="AE24" s="60" t="s">
        <v>99</v>
      </c>
      <c r="AF24" s="65" t="s">
        <v>197</v>
      </c>
      <c r="AG24" s="54" t="s">
        <v>198</v>
      </c>
      <c r="AH24" s="66">
        <v>44652</v>
      </c>
      <c r="AI24" s="66">
        <v>44896</v>
      </c>
      <c r="AJ24" s="87" t="s">
        <v>199</v>
      </c>
      <c r="AK24" s="55">
        <v>1</v>
      </c>
      <c r="AL24" s="68" t="s">
        <v>200</v>
      </c>
      <c r="AM24" s="55">
        <v>1</v>
      </c>
      <c r="AN24" s="69" t="s">
        <v>104</v>
      </c>
      <c r="AO24" s="55">
        <v>1</v>
      </c>
      <c r="AP24" s="70" t="s">
        <v>105</v>
      </c>
      <c r="AQ24" s="68" t="s">
        <v>201</v>
      </c>
      <c r="AR24" s="94" t="s">
        <v>202</v>
      </c>
      <c r="AS24" s="72" t="s">
        <v>149</v>
      </c>
      <c r="AT24" s="1"/>
      <c r="AU24" s="1"/>
      <c r="AV24" s="1"/>
      <c r="AW24" s="1"/>
      <c r="AX24" s="1"/>
      <c r="AY24" s="1"/>
      <c r="AZ24" s="1"/>
      <c r="BA24" s="1"/>
      <c r="BB24" s="1"/>
      <c r="BC24" s="1"/>
      <c r="BD24" s="1"/>
      <c r="BE24" s="1"/>
      <c r="BF24" s="1"/>
      <c r="BG24" s="1"/>
      <c r="BH24" s="1"/>
    </row>
    <row r="25" spans="1:60" ht="67.5" customHeight="1">
      <c r="A25" s="254">
        <v>8</v>
      </c>
      <c r="B25" s="257" t="s">
        <v>177</v>
      </c>
      <c r="C25" s="257" t="s">
        <v>87</v>
      </c>
      <c r="D25" s="75" t="s">
        <v>203</v>
      </c>
      <c r="E25" s="75" t="s">
        <v>204</v>
      </c>
      <c r="F25" s="75" t="s">
        <v>205</v>
      </c>
      <c r="G25" s="75" t="s">
        <v>206</v>
      </c>
      <c r="H25" s="52">
        <v>180</v>
      </c>
      <c r="I25" s="76" t="str">
        <f t="shared" si="16"/>
        <v>Media</v>
      </c>
      <c r="J25" s="77">
        <f t="shared" si="17"/>
        <v>0.6</v>
      </c>
      <c r="K25" s="77" t="s">
        <v>207</v>
      </c>
      <c r="L25" s="77" t="str">
        <f ca="1">IF(NOT(ISERROR(MATCH(K25,'Tabla Impacto'!$B$152:$B$154,0))),'Tabla Impacto'!$F$154&amp;"Por favor no seleccionar los criterios de impacto(Afectación Económica o presupuestal y Pérdida Reputacional)",K25)</f>
        <v xml:space="preserve">     El riesgo afecta la imagen de de la entidad con efecto publicitario sostenido a nivel de sector administrativo, nivel departamental o municipal</v>
      </c>
      <c r="M25" s="76" t="str">
        <f ca="1">IF(OR(L25='Tabla Impacto'!$C$11,L25='Tabla Impacto'!$D$11),"Leve",IF(OR(L25='Tabla Impacto'!$C$12,L25='Tabla Impacto'!$D$12),"Menor",IF(OR(L25='Tabla Impacto'!$C$13,L25='Tabla Impacto'!$D$13),"Moderado",IF(OR(L27='Tabla Impacto'!$C$14,L25='Tabla Impacto'!$D$14),"Mayor",IF(OR(L25='Tabla Impacto'!$C$15,#REF!='Tabla Impacto'!$D$15),"Catastrófico","")))))</f>
        <v>Mayor</v>
      </c>
      <c r="N25" s="77">
        <f t="shared" ca="1" si="18"/>
        <v>0.8</v>
      </c>
      <c r="O25" s="78" t="str">
        <f t="shared" ca="1" si="19"/>
        <v>Alto</v>
      </c>
      <c r="P25" s="55">
        <v>1</v>
      </c>
      <c r="Q25" s="95" t="s">
        <v>208</v>
      </c>
      <c r="R25" s="55" t="str">
        <f t="shared" si="4"/>
        <v>Probabilidad</v>
      </c>
      <c r="S25" s="60" t="s">
        <v>130</v>
      </c>
      <c r="T25" s="60" t="s">
        <v>209</v>
      </c>
      <c r="U25" s="61" t="str">
        <f t="shared" si="5"/>
        <v>40%</v>
      </c>
      <c r="V25" s="60" t="s">
        <v>96</v>
      </c>
      <c r="W25" s="60" t="s">
        <v>97</v>
      </c>
      <c r="X25" s="60" t="s">
        <v>98</v>
      </c>
      <c r="Y25" s="62">
        <f t="shared" si="6"/>
        <v>0.36</v>
      </c>
      <c r="Z25" s="63" t="str">
        <f t="shared" si="7"/>
        <v>Baja</v>
      </c>
      <c r="AA25" s="61">
        <f t="shared" si="8"/>
        <v>0.36</v>
      </c>
      <c r="AB25" s="63" t="str">
        <f t="shared" ca="1" si="9"/>
        <v>Mayor</v>
      </c>
      <c r="AC25" s="61">
        <f t="shared" ca="1" si="10"/>
        <v>0.8</v>
      </c>
      <c r="AD25" s="64" t="str">
        <f t="shared" ca="1" si="11"/>
        <v>Alto</v>
      </c>
      <c r="AE25" s="60" t="s">
        <v>99</v>
      </c>
      <c r="AF25" s="65" t="s">
        <v>208</v>
      </c>
      <c r="AG25" s="54" t="s">
        <v>198</v>
      </c>
      <c r="AH25" s="66">
        <v>44652</v>
      </c>
      <c r="AI25" s="66">
        <v>44926</v>
      </c>
      <c r="AJ25" s="87" t="s">
        <v>210</v>
      </c>
      <c r="AK25" s="55">
        <v>1</v>
      </c>
      <c r="AL25" s="68" t="s">
        <v>211</v>
      </c>
      <c r="AM25" s="55">
        <v>1</v>
      </c>
      <c r="AN25" s="69" t="s">
        <v>104</v>
      </c>
      <c r="AO25" s="55">
        <v>1</v>
      </c>
      <c r="AP25" s="70" t="s">
        <v>105</v>
      </c>
      <c r="AQ25" s="68" t="s">
        <v>212</v>
      </c>
      <c r="AR25" s="91" t="s">
        <v>213</v>
      </c>
      <c r="AS25" s="72" t="s">
        <v>108</v>
      </c>
    </row>
    <row r="26" spans="1:60" ht="73.5" customHeight="1">
      <c r="A26" s="256"/>
      <c r="B26" s="259"/>
      <c r="C26" s="259"/>
      <c r="D26" s="82"/>
      <c r="E26" s="82"/>
      <c r="F26" s="82"/>
      <c r="G26" s="82"/>
      <c r="H26" s="82"/>
      <c r="I26" s="82"/>
      <c r="J26" s="82"/>
      <c r="K26" s="82"/>
      <c r="L26" s="82"/>
      <c r="M26" s="82"/>
      <c r="N26" s="82"/>
      <c r="O26" s="82"/>
      <c r="P26" s="55">
        <v>2</v>
      </c>
      <c r="Q26" s="95" t="s">
        <v>214</v>
      </c>
      <c r="R26" s="55" t="str">
        <f t="shared" si="4"/>
        <v>Probabilidad</v>
      </c>
      <c r="S26" s="60" t="s">
        <v>130</v>
      </c>
      <c r="T26" s="60" t="s">
        <v>95</v>
      </c>
      <c r="U26" s="61" t="str">
        <f t="shared" si="5"/>
        <v>30%</v>
      </c>
      <c r="V26" s="60" t="s">
        <v>96</v>
      </c>
      <c r="W26" s="60" t="s">
        <v>97</v>
      </c>
      <c r="X26" s="60" t="s">
        <v>98</v>
      </c>
      <c r="Y26" s="62">
        <f t="shared" si="6"/>
        <v>0</v>
      </c>
      <c r="Z26" s="63" t="str">
        <f t="shared" si="7"/>
        <v>Muy Baja</v>
      </c>
      <c r="AA26" s="61">
        <f t="shared" si="8"/>
        <v>0</v>
      </c>
      <c r="AB26" s="63" t="str">
        <f t="shared" si="9"/>
        <v>Leve</v>
      </c>
      <c r="AC26" s="61">
        <f t="shared" si="10"/>
        <v>0</v>
      </c>
      <c r="AD26" s="64" t="str">
        <f t="shared" si="11"/>
        <v>Bajo</v>
      </c>
      <c r="AE26" s="60" t="s">
        <v>99</v>
      </c>
      <c r="AF26" s="65" t="s">
        <v>214</v>
      </c>
      <c r="AG26" s="55" t="s">
        <v>159</v>
      </c>
      <c r="AH26" s="66">
        <v>44652</v>
      </c>
      <c r="AI26" s="66">
        <v>44896</v>
      </c>
      <c r="AJ26" s="87" t="s">
        <v>215</v>
      </c>
      <c r="AK26" s="55">
        <v>2</v>
      </c>
      <c r="AL26" s="88" t="s">
        <v>216</v>
      </c>
      <c r="AM26" s="55">
        <v>2</v>
      </c>
      <c r="AN26" s="69" t="s">
        <v>104</v>
      </c>
      <c r="AO26" s="55">
        <v>2</v>
      </c>
      <c r="AP26" s="70" t="s">
        <v>105</v>
      </c>
      <c r="AQ26" s="79" t="s">
        <v>217</v>
      </c>
      <c r="AR26" s="85"/>
      <c r="AS26" s="72" t="s">
        <v>149</v>
      </c>
    </row>
    <row r="27" spans="1:60" ht="66" customHeight="1">
      <c r="A27" s="254">
        <v>9</v>
      </c>
      <c r="B27" s="257" t="s">
        <v>20</v>
      </c>
      <c r="C27" s="257" t="s">
        <v>118</v>
      </c>
      <c r="D27" s="75" t="s">
        <v>218</v>
      </c>
      <c r="E27" s="75" t="s">
        <v>219</v>
      </c>
      <c r="F27" s="75" t="s">
        <v>220</v>
      </c>
      <c r="G27" s="75" t="s">
        <v>91</v>
      </c>
      <c r="H27" s="52">
        <v>12</v>
      </c>
      <c r="I27" s="76" t="str">
        <f>IF(H27&lt;=0,"",IF(H27&lt;=2,"Muy Baja",IF(H27&lt;=24,"Baja",IF(H27&lt;=500,"Media",IF(H27&lt;=5000,"Alta","Muy Alta")))))</f>
        <v>Baja</v>
      </c>
      <c r="J27" s="77">
        <f>IF(I27="","",IF(I27="Muy Baja",0.2,IF(I27="Baja",0.4,IF(I27="Media",0.6,IF(I27="Alta",0.8,IF(I27="Muy Alta",1,))))))</f>
        <v>0.4</v>
      </c>
      <c r="K27" s="77" t="s">
        <v>92</v>
      </c>
      <c r="L27" s="77" t="str">
        <f ca="1">IF(NOT(ISERROR(MATCH(K27,'Tabla Impacto'!$B$152:$B$154,0))),'Tabla Impacto'!$F$154&amp;"Por favor no seleccionar los criterios de impacto(Afectación Económica o presupuestal y Pérdida Reputacional)",K27)</f>
        <v xml:space="preserve">     El riesgo afecta la imagen de la entidad con algunos usuarios de relevancia frente al logro de los objetivos</v>
      </c>
      <c r="M27" s="76" t="str">
        <f ca="1">IF(OR(L27='Tabla Impacto'!$C$11,L27='Tabla Impacto'!$D$11),"Leve",IF(OR(L27='Tabla Impacto'!$C$12,L27='Tabla Impacto'!$D$12),"Menor",IF(OR(L27='Tabla Impacto'!$C$13,L27='Tabla Impacto'!$D$13),"Moderado",IF(OR(#REF!='Tabla Impacto'!$C$14,L27='Tabla Impacto'!$D$14),"Mayor",IF(OR(L27='Tabla Impacto'!$C$15,L3='Tabla Impacto'!$D$15),"Catastrófico","")))))</f>
        <v>Moderado</v>
      </c>
      <c r="N27" s="77">
        <f ca="1">IF(M27="","",IF(M27="Leve",0.2,IF(M27="Menor",0.4,IF(M27="Moderado",0.6,IF(M27="Mayor",0.8,IF(M27="Catastrófico",1,))))))</f>
        <v>0.6</v>
      </c>
      <c r="O27" s="78" t="str">
        <f ca="1">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Moderado</v>
      </c>
      <c r="P27" s="55">
        <v>1</v>
      </c>
      <c r="Q27" s="59" t="s">
        <v>221</v>
      </c>
      <c r="R27" s="55" t="s">
        <v>222</v>
      </c>
      <c r="S27" s="60" t="s">
        <v>94</v>
      </c>
      <c r="T27" s="60" t="s">
        <v>95</v>
      </c>
      <c r="U27" s="61" t="str">
        <f t="shared" si="5"/>
        <v>40%</v>
      </c>
      <c r="V27" s="60" t="s">
        <v>96</v>
      </c>
      <c r="W27" s="60" t="s">
        <v>97</v>
      </c>
      <c r="X27" s="60" t="s">
        <v>98</v>
      </c>
      <c r="Y27" s="62">
        <f t="shared" si="6"/>
        <v>0.24</v>
      </c>
      <c r="Z27" s="63" t="str">
        <f t="shared" si="7"/>
        <v>Baja</v>
      </c>
      <c r="AA27" s="61">
        <f t="shared" si="8"/>
        <v>0.24</v>
      </c>
      <c r="AB27" s="63" t="str">
        <f t="shared" ca="1" si="9"/>
        <v>Moderado</v>
      </c>
      <c r="AC27" s="61">
        <f t="shared" ca="1" si="10"/>
        <v>0.6</v>
      </c>
      <c r="AD27" s="64" t="str">
        <f t="shared" ca="1" si="11"/>
        <v>Moderado</v>
      </c>
      <c r="AE27" s="60" t="s">
        <v>99</v>
      </c>
      <c r="AF27" s="65" t="s">
        <v>223</v>
      </c>
      <c r="AG27" s="54" t="s">
        <v>173</v>
      </c>
      <c r="AH27" s="66">
        <v>44652</v>
      </c>
      <c r="AI27" s="66">
        <v>44896</v>
      </c>
      <c r="AJ27" s="54" t="s">
        <v>224</v>
      </c>
      <c r="AK27" s="55">
        <v>1</v>
      </c>
      <c r="AL27" s="68" t="s">
        <v>225</v>
      </c>
      <c r="AM27" s="55">
        <v>1</v>
      </c>
      <c r="AN27" s="69" t="s">
        <v>104</v>
      </c>
      <c r="AO27" s="55">
        <v>1</v>
      </c>
      <c r="AP27" s="70" t="s">
        <v>105</v>
      </c>
      <c r="AQ27" s="86" t="s">
        <v>226</v>
      </c>
      <c r="AR27" s="96" t="s">
        <v>227</v>
      </c>
      <c r="AS27" s="72" t="s">
        <v>108</v>
      </c>
    </row>
    <row r="28" spans="1:60" ht="63" customHeight="1">
      <c r="A28" s="255"/>
      <c r="B28" s="258"/>
      <c r="C28" s="258"/>
      <c r="D28" s="81"/>
      <c r="E28" s="81"/>
      <c r="F28" s="81"/>
      <c r="G28" s="81"/>
      <c r="H28" s="81"/>
      <c r="I28" s="81"/>
      <c r="J28" s="81"/>
      <c r="K28" s="81"/>
      <c r="L28" s="81"/>
      <c r="M28" s="81"/>
      <c r="N28" s="81"/>
      <c r="O28" s="81"/>
      <c r="P28" s="55">
        <v>2</v>
      </c>
      <c r="Q28" s="59" t="s">
        <v>228</v>
      </c>
      <c r="R28" s="55" t="s">
        <v>222</v>
      </c>
      <c r="S28" s="60" t="s">
        <v>94</v>
      </c>
      <c r="T28" s="60" t="s">
        <v>95</v>
      </c>
      <c r="U28" s="61" t="str">
        <f t="shared" si="5"/>
        <v>40%</v>
      </c>
      <c r="V28" s="60" t="s">
        <v>96</v>
      </c>
      <c r="W28" s="60" t="s">
        <v>97</v>
      </c>
      <c r="X28" s="60" t="s">
        <v>98</v>
      </c>
      <c r="Y28" s="62">
        <f t="shared" si="6"/>
        <v>0</v>
      </c>
      <c r="Z28" s="63" t="str">
        <f t="shared" si="7"/>
        <v>Muy Baja</v>
      </c>
      <c r="AA28" s="61">
        <f t="shared" si="8"/>
        <v>0</v>
      </c>
      <c r="AB28" s="63" t="str">
        <f t="shared" si="9"/>
        <v>Leve</v>
      </c>
      <c r="AC28" s="61">
        <f t="shared" si="10"/>
        <v>0</v>
      </c>
      <c r="AD28" s="64" t="str">
        <f t="shared" si="11"/>
        <v>Bajo</v>
      </c>
      <c r="AE28" s="60" t="s">
        <v>99</v>
      </c>
      <c r="AF28" s="65" t="s">
        <v>229</v>
      </c>
      <c r="AG28" s="55" t="s">
        <v>173</v>
      </c>
      <c r="AH28" s="66">
        <v>44652</v>
      </c>
      <c r="AI28" s="66">
        <v>44896</v>
      </c>
      <c r="AJ28" s="54" t="s">
        <v>230</v>
      </c>
      <c r="AK28" s="55">
        <v>2</v>
      </c>
      <c r="AL28" s="68" t="s">
        <v>231</v>
      </c>
      <c r="AM28" s="55">
        <v>2</v>
      </c>
      <c r="AN28" s="69" t="s">
        <v>104</v>
      </c>
      <c r="AO28" s="55">
        <v>2</v>
      </c>
      <c r="AP28" s="70" t="s">
        <v>105</v>
      </c>
      <c r="AQ28" s="96" t="s">
        <v>232</v>
      </c>
      <c r="AR28" s="96" t="s">
        <v>233</v>
      </c>
      <c r="AS28" s="72" t="s">
        <v>108</v>
      </c>
    </row>
    <row r="29" spans="1:60" ht="51.75" customHeight="1">
      <c r="A29" s="256"/>
      <c r="B29" s="259"/>
      <c r="C29" s="259"/>
      <c r="D29" s="82"/>
      <c r="E29" s="82"/>
      <c r="F29" s="82"/>
      <c r="G29" s="82"/>
      <c r="H29" s="82"/>
      <c r="I29" s="82"/>
      <c r="J29" s="82"/>
      <c r="K29" s="82"/>
      <c r="L29" s="82"/>
      <c r="M29" s="82"/>
      <c r="N29" s="82"/>
      <c r="O29" s="82"/>
      <c r="P29" s="55">
        <v>3</v>
      </c>
      <c r="Q29" s="59" t="s">
        <v>234</v>
      </c>
      <c r="R29" s="55" t="s">
        <v>222</v>
      </c>
      <c r="S29" s="60" t="s">
        <v>130</v>
      </c>
      <c r="T29" s="60" t="s">
        <v>95</v>
      </c>
      <c r="U29" s="61" t="str">
        <f t="shared" si="5"/>
        <v>30%</v>
      </c>
      <c r="V29" s="60" t="s">
        <v>96</v>
      </c>
      <c r="W29" s="60" t="s">
        <v>97</v>
      </c>
      <c r="X29" s="60" t="s">
        <v>98</v>
      </c>
      <c r="Y29" s="62">
        <f t="shared" si="6"/>
        <v>0</v>
      </c>
      <c r="Z29" s="63" t="str">
        <f t="shared" si="7"/>
        <v>Muy Baja</v>
      </c>
      <c r="AA29" s="61">
        <f t="shared" si="8"/>
        <v>0</v>
      </c>
      <c r="AB29" s="63" t="str">
        <f t="shared" si="9"/>
        <v>Leve</v>
      </c>
      <c r="AC29" s="61">
        <f t="shared" si="10"/>
        <v>0</v>
      </c>
      <c r="AD29" s="64" t="str">
        <f t="shared" si="11"/>
        <v>Bajo</v>
      </c>
      <c r="AE29" s="60" t="s">
        <v>99</v>
      </c>
      <c r="AF29" s="65" t="s">
        <v>235</v>
      </c>
      <c r="AG29" s="55" t="s">
        <v>198</v>
      </c>
      <c r="AH29" s="66">
        <v>44652</v>
      </c>
      <c r="AI29" s="66">
        <v>44896</v>
      </c>
      <c r="AJ29" s="54" t="s">
        <v>236</v>
      </c>
      <c r="AK29" s="55">
        <v>3</v>
      </c>
      <c r="AL29" s="68" t="s">
        <v>231</v>
      </c>
      <c r="AM29" s="55">
        <v>3</v>
      </c>
      <c r="AN29" s="69" t="s">
        <v>104</v>
      </c>
      <c r="AO29" s="55">
        <v>3</v>
      </c>
      <c r="AP29" s="70" t="s">
        <v>105</v>
      </c>
      <c r="AQ29" s="96" t="s">
        <v>237</v>
      </c>
      <c r="AR29" s="96" t="s">
        <v>227</v>
      </c>
      <c r="AS29" s="72" t="s">
        <v>108</v>
      </c>
    </row>
    <row r="30" spans="1:60" ht="109.5" customHeight="1">
      <c r="A30" s="254">
        <v>10</v>
      </c>
      <c r="B30" s="257" t="s">
        <v>21</v>
      </c>
      <c r="C30" s="257" t="s">
        <v>238</v>
      </c>
      <c r="D30" s="75" t="s">
        <v>239</v>
      </c>
      <c r="E30" s="75" t="s">
        <v>240</v>
      </c>
      <c r="F30" s="75" t="s">
        <v>241</v>
      </c>
      <c r="G30" s="75" t="s">
        <v>91</v>
      </c>
      <c r="H30" s="52">
        <v>16</v>
      </c>
      <c r="I30" s="76" t="str">
        <f>IF(H30&lt;=0,"",IF(H30&lt;=2,"Muy Baja",IF(H30&lt;=24,"Baja",IF(H30&lt;=500,"Media",IF(H30&lt;=5000,"Alta","Muy Alta")))))</f>
        <v>Baja</v>
      </c>
      <c r="J30" s="77">
        <f>IF(I30="","",IF(I30="Muy Baja",0.2,IF(I30="Baja",0.4,IF(I30="Media",0.6,IF(I30="Alta",0.8,IF(I30="Muy Alta",1,))))))</f>
        <v>0.4</v>
      </c>
      <c r="K30" s="77" t="s">
        <v>242</v>
      </c>
      <c r="L30" s="77" t="str">
        <f ca="1">IF(NOT(ISERROR(MATCH(K30,'Tabla Impacto'!$B$152:$B$154,0))),'Tabla Impacto'!$F$154&amp;"Por favor no seleccionar los criterios de impacto(Afectación Económica o presupuestal y Pérdida Reputacional)",K30)</f>
        <v xml:space="preserve">     Afectación menor a 10 SMLMV .</v>
      </c>
      <c r="M30" s="76" t="str">
        <f ca="1">IF(OR(L30='Tabla Impacto'!$C$11,L30='Tabla Impacto'!$D$11),"Leve",IF(OR(L30='Tabla Impacto'!$C$12,L30='Tabla Impacto'!$D$12),"Menor",IF(OR(L30='Tabla Impacto'!$C$13,L30='Tabla Impacto'!$D$13),"Moderado",IF(OR(#REF!='Tabla Impacto'!$C$14,L30='Tabla Impacto'!$D$14),"Mayor",IF(OR(L30='Tabla Impacto'!$C$15,#REF!='Tabla Impacto'!$D$15),"Catastrófico","")))))</f>
        <v>Leve</v>
      </c>
      <c r="N30" s="77">
        <f ca="1">IF(M30="","",IF(M30="Leve",0.2,IF(M30="Menor",0.4,IF(M30="Moderado",0.6,IF(M30="Mayor",0.8,IF(M30="Catastrófico",1,))))))</f>
        <v>0.2</v>
      </c>
      <c r="O30" s="78" t="str">
        <f ca="1">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Bajo</v>
      </c>
      <c r="P30" s="55">
        <v>1</v>
      </c>
      <c r="Q30" s="59" t="s">
        <v>243</v>
      </c>
      <c r="R30" s="55" t="str">
        <f t="shared" ref="R30:R58" si="20">IF(OR(S30="Preventivo",S30="Detectivo"),"Probabilidad",IF(S30="Correctivo","Impacto",""))</f>
        <v>Probabilidad</v>
      </c>
      <c r="S30" s="60" t="s">
        <v>130</v>
      </c>
      <c r="T30" s="60" t="s">
        <v>95</v>
      </c>
      <c r="U30" s="61" t="str">
        <f t="shared" si="5"/>
        <v>30%</v>
      </c>
      <c r="V30" s="60" t="s">
        <v>96</v>
      </c>
      <c r="W30" s="60" t="s">
        <v>97</v>
      </c>
      <c r="X30" s="60" t="s">
        <v>98</v>
      </c>
      <c r="Y30" s="62">
        <f t="shared" si="6"/>
        <v>0.28000000000000003</v>
      </c>
      <c r="Z30" s="63" t="str">
        <f t="shared" si="7"/>
        <v>Baja</v>
      </c>
      <c r="AA30" s="61">
        <f t="shared" si="8"/>
        <v>0.28000000000000003</v>
      </c>
      <c r="AB30" s="63" t="str">
        <f t="shared" ca="1" si="9"/>
        <v>Leve</v>
      </c>
      <c r="AC30" s="61">
        <f t="shared" ca="1" si="10"/>
        <v>0.2</v>
      </c>
      <c r="AD30" s="64" t="str">
        <f t="shared" ca="1" si="11"/>
        <v>Bajo</v>
      </c>
      <c r="AE30" s="60" t="s">
        <v>99</v>
      </c>
      <c r="AF30" s="65" t="s">
        <v>243</v>
      </c>
      <c r="AG30" s="54" t="s">
        <v>101</v>
      </c>
      <c r="AH30" s="66">
        <v>44652</v>
      </c>
      <c r="AI30" s="66">
        <v>44896</v>
      </c>
      <c r="AJ30" s="67" t="s">
        <v>244</v>
      </c>
      <c r="AK30" s="55">
        <v>1</v>
      </c>
      <c r="AL30" s="68" t="s">
        <v>245</v>
      </c>
      <c r="AM30" s="55">
        <v>1</v>
      </c>
      <c r="AN30" s="69" t="s">
        <v>104</v>
      </c>
      <c r="AO30" s="55">
        <v>1</v>
      </c>
      <c r="AP30" s="70" t="s">
        <v>105</v>
      </c>
      <c r="AQ30" s="86" t="s">
        <v>246</v>
      </c>
      <c r="AR30" s="97" t="s">
        <v>247</v>
      </c>
      <c r="AS30" s="72" t="s">
        <v>108</v>
      </c>
    </row>
    <row r="31" spans="1:60" ht="66.75" customHeight="1">
      <c r="A31" s="255"/>
      <c r="B31" s="258"/>
      <c r="C31" s="258"/>
      <c r="D31" s="81"/>
      <c r="E31" s="81"/>
      <c r="F31" s="81"/>
      <c r="G31" s="81"/>
      <c r="H31" s="81"/>
      <c r="I31" s="81"/>
      <c r="J31" s="81"/>
      <c r="K31" s="81"/>
      <c r="L31" s="81"/>
      <c r="M31" s="81"/>
      <c r="N31" s="81"/>
      <c r="O31" s="81"/>
      <c r="P31" s="55">
        <v>2</v>
      </c>
      <c r="Q31" s="59" t="s">
        <v>248</v>
      </c>
      <c r="R31" s="55" t="str">
        <f t="shared" si="20"/>
        <v>Probabilidad</v>
      </c>
      <c r="S31" s="60" t="s">
        <v>94</v>
      </c>
      <c r="T31" s="60" t="s">
        <v>95</v>
      </c>
      <c r="U31" s="61" t="str">
        <f t="shared" si="5"/>
        <v>40%</v>
      </c>
      <c r="V31" s="60" t="s">
        <v>96</v>
      </c>
      <c r="W31" s="60" t="s">
        <v>97</v>
      </c>
      <c r="X31" s="60" t="s">
        <v>98</v>
      </c>
      <c r="Y31" s="62">
        <f t="shared" si="6"/>
        <v>0</v>
      </c>
      <c r="Z31" s="63" t="str">
        <f t="shared" si="7"/>
        <v>Muy Baja</v>
      </c>
      <c r="AA31" s="61">
        <f t="shared" si="8"/>
        <v>0</v>
      </c>
      <c r="AB31" s="63" t="str">
        <f t="shared" si="9"/>
        <v>Leve</v>
      </c>
      <c r="AC31" s="61">
        <f t="shared" si="10"/>
        <v>0</v>
      </c>
      <c r="AD31" s="64" t="str">
        <f t="shared" si="11"/>
        <v>Bajo</v>
      </c>
      <c r="AE31" s="60" t="s">
        <v>99</v>
      </c>
      <c r="AF31" s="65" t="s">
        <v>248</v>
      </c>
      <c r="AG31" s="54" t="s">
        <v>101</v>
      </c>
      <c r="AH31" s="66">
        <v>44652</v>
      </c>
      <c r="AI31" s="66">
        <v>44896</v>
      </c>
      <c r="AJ31" s="67" t="s">
        <v>249</v>
      </c>
      <c r="AK31" s="55">
        <v>2</v>
      </c>
      <c r="AL31" s="68" t="s">
        <v>250</v>
      </c>
      <c r="AM31" s="55">
        <v>2</v>
      </c>
      <c r="AN31" s="69" t="s">
        <v>104</v>
      </c>
      <c r="AO31" s="55">
        <v>2</v>
      </c>
      <c r="AP31" s="70" t="s">
        <v>105</v>
      </c>
      <c r="AQ31" s="85"/>
      <c r="AR31" s="97"/>
      <c r="AS31" s="72" t="s">
        <v>251</v>
      </c>
    </row>
    <row r="32" spans="1:60" ht="84" customHeight="1">
      <c r="A32" s="256"/>
      <c r="B32" s="259"/>
      <c r="C32" s="259"/>
      <c r="D32" s="82"/>
      <c r="E32" s="82"/>
      <c r="F32" s="82"/>
      <c r="G32" s="82"/>
      <c r="H32" s="82"/>
      <c r="I32" s="82"/>
      <c r="J32" s="82"/>
      <c r="K32" s="82"/>
      <c r="L32" s="82"/>
      <c r="M32" s="82"/>
      <c r="N32" s="82"/>
      <c r="O32" s="82"/>
      <c r="P32" s="55">
        <v>3</v>
      </c>
      <c r="Q32" s="98" t="s">
        <v>252</v>
      </c>
      <c r="R32" s="55" t="str">
        <f t="shared" si="20"/>
        <v>Probabilidad</v>
      </c>
      <c r="S32" s="60" t="s">
        <v>94</v>
      </c>
      <c r="T32" s="60" t="s">
        <v>95</v>
      </c>
      <c r="U32" s="61" t="str">
        <f t="shared" si="5"/>
        <v>40%</v>
      </c>
      <c r="V32" s="60" t="s">
        <v>96</v>
      </c>
      <c r="W32" s="60" t="s">
        <v>97</v>
      </c>
      <c r="X32" s="60" t="s">
        <v>98</v>
      </c>
      <c r="Y32" s="62">
        <f t="shared" si="6"/>
        <v>0</v>
      </c>
      <c r="Z32" s="63" t="str">
        <f t="shared" si="7"/>
        <v>Muy Baja</v>
      </c>
      <c r="AA32" s="61">
        <f t="shared" si="8"/>
        <v>0</v>
      </c>
      <c r="AB32" s="63" t="str">
        <f t="shared" si="9"/>
        <v>Leve</v>
      </c>
      <c r="AC32" s="61">
        <f t="shared" si="10"/>
        <v>0</v>
      </c>
      <c r="AD32" s="64" t="str">
        <f t="shared" si="11"/>
        <v>Bajo</v>
      </c>
      <c r="AE32" s="60" t="s">
        <v>99</v>
      </c>
      <c r="AF32" s="65" t="s">
        <v>252</v>
      </c>
      <c r="AG32" s="54" t="s">
        <v>101</v>
      </c>
      <c r="AH32" s="66">
        <v>44652</v>
      </c>
      <c r="AI32" s="66">
        <v>44896</v>
      </c>
      <c r="AJ32" s="67" t="s">
        <v>253</v>
      </c>
      <c r="AK32" s="55">
        <v>3</v>
      </c>
      <c r="AL32" s="68" t="s">
        <v>250</v>
      </c>
      <c r="AM32" s="55">
        <v>3</v>
      </c>
      <c r="AN32" s="69" t="s">
        <v>104</v>
      </c>
      <c r="AO32" s="55">
        <v>3</v>
      </c>
      <c r="AP32" s="70" t="s">
        <v>105</v>
      </c>
      <c r="AQ32" s="85"/>
      <c r="AR32" s="97"/>
      <c r="AS32" s="72" t="s">
        <v>254</v>
      </c>
    </row>
    <row r="33" spans="1:60" ht="241.5" customHeight="1">
      <c r="A33" s="254">
        <v>11</v>
      </c>
      <c r="B33" s="257" t="s">
        <v>255</v>
      </c>
      <c r="C33" s="257" t="s">
        <v>238</v>
      </c>
      <c r="D33" s="75" t="s">
        <v>256</v>
      </c>
      <c r="E33" s="75" t="s">
        <v>257</v>
      </c>
      <c r="F33" s="75" t="s">
        <v>258</v>
      </c>
      <c r="G33" s="75" t="s">
        <v>259</v>
      </c>
      <c r="H33" s="52">
        <v>10</v>
      </c>
      <c r="I33" s="76" t="str">
        <f>IF(H33&lt;=0,"",IF(H33&lt;=2,"Muy Baja",IF(H33&lt;=24,"Baja",IF(H33&lt;=500,"Media",IF(H33&lt;=5000,"Alta","Muy Alta")))))</f>
        <v>Baja</v>
      </c>
      <c r="J33" s="77">
        <f>IF(I33="","",IF(I33="Muy Baja",0.2,IF(I33="Baja",0.4,IF(I33="Media",0.6,IF(I33="Alta",0.8,IF(I33="Muy Alta",1,))))))</f>
        <v>0.4</v>
      </c>
      <c r="K33" s="77" t="s">
        <v>242</v>
      </c>
      <c r="L33" s="77" t="str">
        <f ca="1">IF(NOT(ISERROR(MATCH(K33,'Tabla Impacto'!$B$152:$B$154,0))),'Tabla Impacto'!$F$154&amp;"Por favor no seleccionar los criterios de impacto(Afectación Económica o presupuestal y Pérdida Reputacional)",K33)</f>
        <v xml:space="preserve">     Afectación menor a 10 SMLMV .</v>
      </c>
      <c r="M33" s="76" t="str">
        <f ca="1">IF(OR(L33='Tabla Impacto'!$C$11,L33='Tabla Impacto'!$D$11),"Leve",IF(OR(L33='Tabla Impacto'!$C$12,L33='Tabla Impacto'!$D$12),"Menor",IF(OR(L33='Tabla Impacto'!$C$13,L33='Tabla Impacto'!$D$13),"Moderado",IF(OR(L45='Tabla Impacto'!$C$14,L33='Tabla Impacto'!$D$14),"Mayor",IF(OR(L33='Tabla Impacto'!$C$15,#REF!='Tabla Impacto'!$D$15),"Catastrófico","")))))</f>
        <v>Leve</v>
      </c>
      <c r="N33" s="77">
        <f ca="1">IF(M33="","",IF(M33="Leve",0.2,IF(M33="Menor",0.4,IF(M33="Moderado",0.6,IF(M33="Mayor",0.8,IF(M33="Catastrófico",1,))))))</f>
        <v>0.2</v>
      </c>
      <c r="O33" s="78" t="str">
        <f ca="1">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Bajo</v>
      </c>
      <c r="P33" s="55">
        <v>1</v>
      </c>
      <c r="Q33" s="59" t="s">
        <v>260</v>
      </c>
      <c r="R33" s="55" t="str">
        <f t="shared" si="20"/>
        <v>Probabilidad</v>
      </c>
      <c r="S33" s="60" t="s">
        <v>94</v>
      </c>
      <c r="T33" s="60" t="s">
        <v>95</v>
      </c>
      <c r="U33" s="61" t="str">
        <f t="shared" si="5"/>
        <v>40%</v>
      </c>
      <c r="V33" s="60" t="s">
        <v>96</v>
      </c>
      <c r="W33" s="60" t="s">
        <v>97</v>
      </c>
      <c r="X33" s="60" t="s">
        <v>98</v>
      </c>
      <c r="Y33" s="62">
        <f t="shared" si="6"/>
        <v>0.24</v>
      </c>
      <c r="Z33" s="63" t="str">
        <f t="shared" si="7"/>
        <v>Baja</v>
      </c>
      <c r="AA33" s="61">
        <f t="shared" si="8"/>
        <v>0.24</v>
      </c>
      <c r="AB33" s="63" t="str">
        <f t="shared" ca="1" si="9"/>
        <v>Leve</v>
      </c>
      <c r="AC33" s="61">
        <f t="shared" ca="1" si="10"/>
        <v>0.2</v>
      </c>
      <c r="AD33" s="64" t="str">
        <f t="shared" ca="1" si="11"/>
        <v>Bajo</v>
      </c>
      <c r="AE33" s="60" t="s">
        <v>99</v>
      </c>
      <c r="AF33" s="65" t="s">
        <v>260</v>
      </c>
      <c r="AG33" s="54" t="s">
        <v>101</v>
      </c>
      <c r="AH33" s="66">
        <v>44652</v>
      </c>
      <c r="AI33" s="66">
        <v>44896</v>
      </c>
      <c r="AJ33" s="67" t="s">
        <v>261</v>
      </c>
      <c r="AK33" s="55">
        <v>1</v>
      </c>
      <c r="AL33" s="59" t="s">
        <v>262</v>
      </c>
      <c r="AM33" s="55">
        <v>1</v>
      </c>
      <c r="AN33" s="69" t="s">
        <v>104</v>
      </c>
      <c r="AO33" s="55">
        <v>1</v>
      </c>
      <c r="AP33" s="70" t="s">
        <v>105</v>
      </c>
      <c r="AQ33" s="231" t="s">
        <v>668</v>
      </c>
      <c r="AR33" s="96"/>
      <c r="AS33" s="72" t="s">
        <v>149</v>
      </c>
    </row>
    <row r="34" spans="1:60" ht="151.5" customHeight="1">
      <c r="A34" s="255"/>
      <c r="B34" s="258"/>
      <c r="C34" s="258"/>
      <c r="D34" s="81"/>
      <c r="E34" s="81"/>
      <c r="F34" s="81"/>
      <c r="G34" s="81"/>
      <c r="H34" s="81"/>
      <c r="I34" s="81"/>
      <c r="J34" s="81"/>
      <c r="K34" s="81"/>
      <c r="L34" s="81"/>
      <c r="M34" s="81"/>
      <c r="N34" s="81"/>
      <c r="O34" s="81"/>
      <c r="P34" s="55">
        <v>2</v>
      </c>
      <c r="Q34" s="59" t="s">
        <v>263</v>
      </c>
      <c r="R34" s="55" t="str">
        <f t="shared" si="20"/>
        <v>Probabilidad</v>
      </c>
      <c r="S34" s="60" t="s">
        <v>94</v>
      </c>
      <c r="T34" s="60" t="s">
        <v>95</v>
      </c>
      <c r="U34" s="61" t="str">
        <f t="shared" si="5"/>
        <v>40%</v>
      </c>
      <c r="V34" s="60" t="s">
        <v>96</v>
      </c>
      <c r="W34" s="60" t="s">
        <v>97</v>
      </c>
      <c r="X34" s="60" t="s">
        <v>98</v>
      </c>
      <c r="Y34" s="62">
        <f t="shared" si="6"/>
        <v>0</v>
      </c>
      <c r="Z34" s="63" t="str">
        <f t="shared" si="7"/>
        <v>Muy Baja</v>
      </c>
      <c r="AA34" s="61">
        <f t="shared" si="8"/>
        <v>0</v>
      </c>
      <c r="AB34" s="63" t="str">
        <f t="shared" si="9"/>
        <v>Leve</v>
      </c>
      <c r="AC34" s="61">
        <f t="shared" si="10"/>
        <v>0</v>
      </c>
      <c r="AD34" s="64" t="str">
        <f t="shared" si="11"/>
        <v>Bajo</v>
      </c>
      <c r="AE34" s="60" t="s">
        <v>99</v>
      </c>
      <c r="AF34" s="65" t="s">
        <v>263</v>
      </c>
      <c r="AG34" s="55" t="s">
        <v>159</v>
      </c>
      <c r="AH34" s="66">
        <v>44652</v>
      </c>
      <c r="AI34" s="66">
        <v>44896</v>
      </c>
      <c r="AJ34" s="67" t="s">
        <v>264</v>
      </c>
      <c r="AK34" s="55">
        <v>2</v>
      </c>
      <c r="AL34" s="59" t="s">
        <v>265</v>
      </c>
      <c r="AM34" s="55">
        <v>2</v>
      </c>
      <c r="AN34" s="69" t="s">
        <v>104</v>
      </c>
      <c r="AO34" s="55">
        <v>2</v>
      </c>
      <c r="AP34" s="70" t="s">
        <v>105</v>
      </c>
      <c r="AQ34" s="96" t="s">
        <v>266</v>
      </c>
      <c r="AR34" s="96" t="s">
        <v>267</v>
      </c>
      <c r="AS34" s="72" t="s">
        <v>268</v>
      </c>
    </row>
    <row r="35" spans="1:60" ht="56.25" customHeight="1">
      <c r="A35" s="256"/>
      <c r="B35" s="259"/>
      <c r="C35" s="259"/>
      <c r="D35" s="82"/>
      <c r="E35" s="82"/>
      <c r="F35" s="82"/>
      <c r="G35" s="82"/>
      <c r="H35" s="82"/>
      <c r="I35" s="82"/>
      <c r="J35" s="82"/>
      <c r="K35" s="82"/>
      <c r="L35" s="82"/>
      <c r="M35" s="82"/>
      <c r="N35" s="82"/>
      <c r="O35" s="82"/>
      <c r="P35" s="55">
        <v>3</v>
      </c>
      <c r="Q35" s="59" t="s">
        <v>269</v>
      </c>
      <c r="R35" s="55" t="str">
        <f t="shared" si="20"/>
        <v>Probabilidad</v>
      </c>
      <c r="S35" s="60" t="s">
        <v>130</v>
      </c>
      <c r="T35" s="60" t="s">
        <v>95</v>
      </c>
      <c r="U35" s="61" t="str">
        <f t="shared" si="5"/>
        <v>30%</v>
      </c>
      <c r="V35" s="60" t="s">
        <v>96</v>
      </c>
      <c r="W35" s="60" t="s">
        <v>97</v>
      </c>
      <c r="X35" s="60" t="s">
        <v>98</v>
      </c>
      <c r="Y35" s="62">
        <f t="shared" si="6"/>
        <v>0</v>
      </c>
      <c r="Z35" s="63" t="str">
        <f t="shared" si="7"/>
        <v>Muy Baja</v>
      </c>
      <c r="AA35" s="61">
        <f t="shared" si="8"/>
        <v>0</v>
      </c>
      <c r="AB35" s="63" t="str">
        <f t="shared" si="9"/>
        <v>Leve</v>
      </c>
      <c r="AC35" s="61">
        <f t="shared" si="10"/>
        <v>0</v>
      </c>
      <c r="AD35" s="64" t="str">
        <f t="shared" si="11"/>
        <v>Bajo</v>
      </c>
      <c r="AE35" s="60" t="s">
        <v>99</v>
      </c>
      <c r="AF35" s="65" t="s">
        <v>269</v>
      </c>
      <c r="AG35" s="55" t="s">
        <v>101</v>
      </c>
      <c r="AH35" s="66">
        <v>44652</v>
      </c>
      <c r="AI35" s="66">
        <v>44896</v>
      </c>
      <c r="AJ35" s="67" t="s">
        <v>270</v>
      </c>
      <c r="AK35" s="55">
        <v>3</v>
      </c>
      <c r="AL35" s="59" t="s">
        <v>265</v>
      </c>
      <c r="AM35" s="55">
        <v>3</v>
      </c>
      <c r="AN35" s="69" t="s">
        <v>104</v>
      </c>
      <c r="AO35" s="55">
        <v>3</v>
      </c>
      <c r="AP35" s="70" t="s">
        <v>105</v>
      </c>
      <c r="AQ35" s="99" t="s">
        <v>271</v>
      </c>
      <c r="AR35" s="85"/>
      <c r="AS35" s="74" t="s">
        <v>272</v>
      </c>
    </row>
    <row r="36" spans="1:60" ht="63.75" customHeight="1">
      <c r="A36" s="254">
        <v>12</v>
      </c>
      <c r="B36" s="257" t="s">
        <v>255</v>
      </c>
      <c r="C36" s="257" t="s">
        <v>238</v>
      </c>
      <c r="D36" s="75" t="s">
        <v>273</v>
      </c>
      <c r="E36" s="75" t="s">
        <v>274</v>
      </c>
      <c r="F36" s="75" t="s">
        <v>275</v>
      </c>
      <c r="G36" s="75" t="s">
        <v>259</v>
      </c>
      <c r="H36" s="52">
        <v>365</v>
      </c>
      <c r="I36" s="76" t="str">
        <f>IF(H36&lt;=0,"",IF(H36&lt;=2,"Muy Baja",IF(H36&lt;=24,"Baja",IF(H36&lt;=500,"Media",IF(H36&lt;=5000,"Alta","Muy Alta")))))</f>
        <v>Media</v>
      </c>
      <c r="J36" s="77">
        <f>IF(I36="","",IF(I36="Muy Baja",0.2,IF(I36="Baja",0.4,IF(I36="Media",0.6,IF(I36="Alta",0.8,IF(I36="Muy Alta",1,))))))</f>
        <v>0.6</v>
      </c>
      <c r="K36" s="77" t="s">
        <v>276</v>
      </c>
      <c r="L36" s="77" t="str">
        <f ca="1">IF(NOT(ISERROR(MATCH(K36,'Tabla Impacto'!$B$152:$B$154,0))),'Tabla Impacto'!$F$154&amp;"Por favor no seleccionar los criterios de impacto(Afectación Económica o presupuestal y Pérdida Reputacional)",K36)</f>
        <v xml:space="preserve">     Entre 50 y 100 SMLMV </v>
      </c>
      <c r="M36" s="76" t="str">
        <f ca="1">IF(OR(L36='Tabla Impacto'!$C$11,L36='Tabla Impacto'!$D$11),"Leve",IF(OR(L36='Tabla Impacto'!$C$12,L36='Tabla Impacto'!$D$12),"Menor",IF(OR(L36='Tabla Impacto'!$C$13,L36='Tabla Impacto'!$D$13),"Moderado",IF(OR(#REF!='Tabla Impacto'!$C$14,L36='Tabla Impacto'!$D$14),"Mayor",IF(OR(L36='Tabla Impacto'!$C$15,#REF!='Tabla Impacto'!$D$15),"Catastrófico","")))))</f>
        <v>Moderado</v>
      </c>
      <c r="N36" s="77">
        <f ca="1">IF(M36="","",IF(M36="Leve",0.2,IF(M36="Menor",0.4,IF(M36="Moderado",0.6,IF(M36="Mayor",0.8,IF(M36="Catastrófico",1,))))))</f>
        <v>0.6</v>
      </c>
      <c r="O36" s="78" t="str">
        <f ca="1">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Moderado</v>
      </c>
      <c r="P36" s="55">
        <v>1</v>
      </c>
      <c r="Q36" s="59" t="s">
        <v>277</v>
      </c>
      <c r="R36" s="55" t="str">
        <f t="shared" si="20"/>
        <v>Probabilidad</v>
      </c>
      <c r="S36" s="60" t="s">
        <v>130</v>
      </c>
      <c r="T36" s="60" t="s">
        <v>95</v>
      </c>
      <c r="U36" s="61" t="str">
        <f t="shared" si="5"/>
        <v>30%</v>
      </c>
      <c r="V36" s="60" t="s">
        <v>96</v>
      </c>
      <c r="W36" s="60" t="s">
        <v>97</v>
      </c>
      <c r="X36" s="60" t="s">
        <v>98</v>
      </c>
      <c r="Y36" s="62">
        <f t="shared" si="6"/>
        <v>0.42</v>
      </c>
      <c r="Z36" s="63" t="str">
        <f t="shared" si="7"/>
        <v>Media</v>
      </c>
      <c r="AA36" s="61">
        <f t="shared" si="8"/>
        <v>0.42</v>
      </c>
      <c r="AB36" s="63" t="str">
        <f t="shared" ca="1" si="9"/>
        <v>Moderado</v>
      </c>
      <c r="AC36" s="61">
        <f t="shared" ca="1" si="10"/>
        <v>0.6</v>
      </c>
      <c r="AD36" s="64" t="str">
        <f t="shared" ca="1" si="11"/>
        <v>Moderado</v>
      </c>
      <c r="AE36" s="60" t="s">
        <v>99</v>
      </c>
      <c r="AF36" s="65" t="s">
        <v>277</v>
      </c>
      <c r="AG36" s="54" t="s">
        <v>198</v>
      </c>
      <c r="AH36" s="66">
        <v>44652</v>
      </c>
      <c r="AI36" s="66">
        <v>44896</v>
      </c>
      <c r="AJ36" s="67" t="s">
        <v>278</v>
      </c>
      <c r="AK36" s="55">
        <v>1</v>
      </c>
      <c r="AL36" s="59" t="s">
        <v>279</v>
      </c>
      <c r="AM36" s="55">
        <v>1</v>
      </c>
      <c r="AN36" s="69" t="s">
        <v>104</v>
      </c>
      <c r="AO36" s="55">
        <v>1</v>
      </c>
      <c r="AP36" s="70" t="s">
        <v>105</v>
      </c>
      <c r="AQ36" s="79" t="s">
        <v>280</v>
      </c>
      <c r="AR36" s="72" t="s">
        <v>281</v>
      </c>
      <c r="AS36" s="72" t="s">
        <v>268</v>
      </c>
    </row>
    <row r="37" spans="1:60" ht="66" customHeight="1">
      <c r="A37" s="255"/>
      <c r="B37" s="258"/>
      <c r="C37" s="258"/>
      <c r="D37" s="81"/>
      <c r="E37" s="81"/>
      <c r="F37" s="81"/>
      <c r="G37" s="81"/>
      <c r="H37" s="81"/>
      <c r="I37" s="81"/>
      <c r="J37" s="81"/>
      <c r="K37" s="81"/>
      <c r="L37" s="81"/>
      <c r="M37" s="81"/>
      <c r="N37" s="81"/>
      <c r="O37" s="81"/>
      <c r="P37" s="55">
        <v>2</v>
      </c>
      <c r="Q37" s="59" t="s">
        <v>282</v>
      </c>
      <c r="R37" s="55" t="str">
        <f t="shared" si="20"/>
        <v>Probabilidad</v>
      </c>
      <c r="S37" s="60" t="s">
        <v>94</v>
      </c>
      <c r="T37" s="60" t="s">
        <v>95</v>
      </c>
      <c r="U37" s="61" t="str">
        <f t="shared" si="5"/>
        <v>40%</v>
      </c>
      <c r="V37" s="60" t="s">
        <v>96</v>
      </c>
      <c r="W37" s="60" t="s">
        <v>97</v>
      </c>
      <c r="X37" s="60" t="s">
        <v>98</v>
      </c>
      <c r="Y37" s="62">
        <f t="shared" si="6"/>
        <v>0</v>
      </c>
      <c r="Z37" s="63" t="str">
        <f t="shared" si="7"/>
        <v>Muy Baja</v>
      </c>
      <c r="AA37" s="61">
        <f t="shared" si="8"/>
        <v>0</v>
      </c>
      <c r="AB37" s="63" t="str">
        <f t="shared" si="9"/>
        <v>Leve</v>
      </c>
      <c r="AC37" s="61">
        <f t="shared" si="10"/>
        <v>0</v>
      </c>
      <c r="AD37" s="64" t="str">
        <f t="shared" si="11"/>
        <v>Bajo</v>
      </c>
      <c r="AE37" s="60" t="s">
        <v>99</v>
      </c>
      <c r="AF37" s="65" t="s">
        <v>282</v>
      </c>
      <c r="AG37" s="55" t="s">
        <v>101</v>
      </c>
      <c r="AH37" s="66">
        <v>44652</v>
      </c>
      <c r="AI37" s="66">
        <v>44896</v>
      </c>
      <c r="AJ37" s="67" t="s">
        <v>283</v>
      </c>
      <c r="AK37" s="55">
        <v>2</v>
      </c>
      <c r="AL37" s="59" t="s">
        <v>265</v>
      </c>
      <c r="AM37" s="55">
        <v>2</v>
      </c>
      <c r="AN37" s="69" t="s">
        <v>104</v>
      </c>
      <c r="AO37" s="55">
        <v>2</v>
      </c>
      <c r="AP37" s="70" t="s">
        <v>105</v>
      </c>
      <c r="AQ37" s="85"/>
      <c r="AR37" s="72"/>
      <c r="AS37" s="72" t="s">
        <v>284</v>
      </c>
    </row>
    <row r="38" spans="1:60" ht="63.75" customHeight="1">
      <c r="A38" s="256"/>
      <c r="B38" s="259"/>
      <c r="C38" s="259"/>
      <c r="D38" s="82"/>
      <c r="E38" s="82"/>
      <c r="F38" s="82"/>
      <c r="G38" s="82"/>
      <c r="H38" s="82"/>
      <c r="I38" s="82"/>
      <c r="J38" s="82"/>
      <c r="K38" s="82"/>
      <c r="L38" s="82"/>
      <c r="M38" s="82"/>
      <c r="N38" s="82"/>
      <c r="O38" s="82"/>
      <c r="P38" s="55">
        <v>3</v>
      </c>
      <c r="Q38" s="59" t="s">
        <v>285</v>
      </c>
      <c r="R38" s="55" t="str">
        <f t="shared" si="20"/>
        <v>Probabilidad</v>
      </c>
      <c r="S38" s="60" t="s">
        <v>94</v>
      </c>
      <c r="T38" s="60" t="s">
        <v>95</v>
      </c>
      <c r="U38" s="61" t="str">
        <f t="shared" si="5"/>
        <v>40%</v>
      </c>
      <c r="V38" s="60" t="s">
        <v>96</v>
      </c>
      <c r="W38" s="60" t="s">
        <v>97</v>
      </c>
      <c r="X38" s="60" t="s">
        <v>98</v>
      </c>
      <c r="Y38" s="62">
        <f t="shared" si="6"/>
        <v>0</v>
      </c>
      <c r="Z38" s="63" t="str">
        <f t="shared" si="7"/>
        <v>Muy Baja</v>
      </c>
      <c r="AA38" s="61">
        <f t="shared" si="8"/>
        <v>0</v>
      </c>
      <c r="AB38" s="63" t="str">
        <f t="shared" si="9"/>
        <v>Leve</v>
      </c>
      <c r="AC38" s="61">
        <f t="shared" si="10"/>
        <v>0</v>
      </c>
      <c r="AD38" s="64" t="str">
        <f t="shared" si="11"/>
        <v>Bajo</v>
      </c>
      <c r="AE38" s="60" t="s">
        <v>99</v>
      </c>
      <c r="AF38" s="65" t="s">
        <v>285</v>
      </c>
      <c r="AG38" s="55" t="s">
        <v>101</v>
      </c>
      <c r="AH38" s="66">
        <v>44652</v>
      </c>
      <c r="AI38" s="66">
        <v>44896</v>
      </c>
      <c r="AJ38" s="67" t="s">
        <v>286</v>
      </c>
      <c r="AK38" s="55">
        <v>3</v>
      </c>
      <c r="AL38" s="59" t="s">
        <v>265</v>
      </c>
      <c r="AM38" s="55">
        <v>3</v>
      </c>
      <c r="AN38" s="69" t="s">
        <v>104</v>
      </c>
      <c r="AO38" s="55">
        <v>3</v>
      </c>
      <c r="AP38" s="70" t="s">
        <v>105</v>
      </c>
      <c r="AQ38" s="85"/>
      <c r="AR38" s="72"/>
      <c r="AS38" s="72" t="s">
        <v>284</v>
      </c>
    </row>
    <row r="39" spans="1:60" ht="109.5" customHeight="1">
      <c r="A39" s="254">
        <v>13</v>
      </c>
      <c r="B39" s="257" t="s">
        <v>287</v>
      </c>
      <c r="C39" s="257" t="s">
        <v>87</v>
      </c>
      <c r="D39" s="75" t="s">
        <v>288</v>
      </c>
      <c r="E39" s="75" t="s">
        <v>289</v>
      </c>
      <c r="F39" s="75" t="s">
        <v>290</v>
      </c>
      <c r="G39" s="75" t="s">
        <v>91</v>
      </c>
      <c r="H39" s="52">
        <v>365</v>
      </c>
      <c r="I39" s="76" t="str">
        <f>IF(H39&lt;=0,"",IF(H39&lt;=2,"Muy Baja",IF(H39&lt;=24,"Baja",IF(H39&lt;=500,"Media",IF(H39&lt;=5000,"Alta","Muy Alta")))))</f>
        <v>Media</v>
      </c>
      <c r="J39" s="77">
        <f>IF(I39="","",IF(I39="Muy Baja",0.2,IF(I39="Baja",0.4,IF(I39="Media",0.6,IF(I39="Alta",0.8,IF(I39="Muy Alta",1,))))))</f>
        <v>0.6</v>
      </c>
      <c r="K39" s="77" t="s">
        <v>276</v>
      </c>
      <c r="L39" s="77" t="str">
        <f ca="1">IF(NOT(ISERROR(MATCH(K39,'Tabla Impacto'!$B$152:$B$154,0))),'Tabla Impacto'!$F$154&amp;"Por favor no seleccionar los criterios de impacto(Afectación Económica o presupuestal y Pérdida Reputacional)",K39)</f>
        <v xml:space="preserve">     Entre 50 y 100 SMLMV </v>
      </c>
      <c r="M39" s="76" t="str">
        <f ca="1">IF(OR(L39='Tabla Impacto'!$C$11,L39='Tabla Impacto'!$D$11),"Leve",IF(OR(L39='Tabla Impacto'!$C$12,L39='Tabla Impacto'!$D$12),"Menor",IF(OR(L39='Tabla Impacto'!$C$13,L39='Tabla Impacto'!$D$13),"Moderado",IF(OR(L39='Tabla Impacto'!$C$14,L39='Tabla Impacto'!$D$14),"Mayor",IF(OR(L39='Tabla Impacto'!$C$15,L39='Tabla Impacto'!$D$15),"Catastrófico","")))))</f>
        <v>Moderado</v>
      </c>
      <c r="N39" s="77">
        <f ca="1">IF(M39="","",IF(M39="Leve",0.2,IF(M39="Menor",0.4,IF(M39="Moderado",0.6,IF(M39="Mayor",0.8,IF(M39="Catastrófico",1,))))))</f>
        <v>0.6</v>
      </c>
      <c r="O39" s="78" t="str">
        <f ca="1">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55">
        <v>1</v>
      </c>
      <c r="Q39" s="59" t="s">
        <v>291</v>
      </c>
      <c r="R39" s="55" t="str">
        <f t="shared" si="20"/>
        <v>Probabilidad</v>
      </c>
      <c r="S39" s="60" t="s">
        <v>94</v>
      </c>
      <c r="T39" s="60" t="s">
        <v>95</v>
      </c>
      <c r="U39" s="61" t="str">
        <f t="shared" si="5"/>
        <v>40%</v>
      </c>
      <c r="V39" s="60" t="s">
        <v>96</v>
      </c>
      <c r="W39" s="60" t="s">
        <v>97</v>
      </c>
      <c r="X39" s="60" t="s">
        <v>98</v>
      </c>
      <c r="Y39" s="62">
        <f t="shared" si="6"/>
        <v>0.36</v>
      </c>
      <c r="Z39" s="63" t="str">
        <f t="shared" si="7"/>
        <v>Baja</v>
      </c>
      <c r="AA39" s="61">
        <f t="shared" si="8"/>
        <v>0.36</v>
      </c>
      <c r="AB39" s="63" t="str">
        <f t="shared" ca="1" si="9"/>
        <v>Moderado</v>
      </c>
      <c r="AC39" s="61">
        <f t="shared" ca="1" si="10"/>
        <v>0.6</v>
      </c>
      <c r="AD39" s="64" t="str">
        <f t="shared" ca="1" si="11"/>
        <v>Moderado</v>
      </c>
      <c r="AE39" s="60" t="s">
        <v>99</v>
      </c>
      <c r="AF39" s="65" t="s">
        <v>292</v>
      </c>
      <c r="AG39" s="54" t="s">
        <v>293</v>
      </c>
      <c r="AH39" s="66">
        <v>44652</v>
      </c>
      <c r="AI39" s="66">
        <v>44896</v>
      </c>
      <c r="AJ39" s="67" t="s">
        <v>294</v>
      </c>
      <c r="AK39" s="55">
        <v>1</v>
      </c>
      <c r="AL39" s="59" t="s">
        <v>295</v>
      </c>
      <c r="AM39" s="55">
        <v>1</v>
      </c>
      <c r="AN39" s="69" t="s">
        <v>104</v>
      </c>
      <c r="AO39" s="55">
        <v>1</v>
      </c>
      <c r="AP39" s="70" t="s">
        <v>105</v>
      </c>
      <c r="AQ39" s="72" t="s">
        <v>296</v>
      </c>
      <c r="AR39" s="72" t="s">
        <v>297</v>
      </c>
      <c r="AS39" s="72" t="s">
        <v>268</v>
      </c>
    </row>
    <row r="40" spans="1:60" ht="46.5" customHeight="1">
      <c r="A40" s="255"/>
      <c r="B40" s="258"/>
      <c r="C40" s="258"/>
      <c r="D40" s="81"/>
      <c r="E40" s="81"/>
      <c r="F40" s="81"/>
      <c r="G40" s="81"/>
      <c r="H40" s="81"/>
      <c r="I40" s="81"/>
      <c r="J40" s="81"/>
      <c r="K40" s="81"/>
      <c r="L40" s="81"/>
      <c r="M40" s="81"/>
      <c r="N40" s="81"/>
      <c r="O40" s="81"/>
      <c r="P40" s="55">
        <v>2</v>
      </c>
      <c r="Q40" s="59" t="s">
        <v>298</v>
      </c>
      <c r="R40" s="55" t="str">
        <f t="shared" si="20"/>
        <v>Probabilidad</v>
      </c>
      <c r="S40" s="60" t="s">
        <v>94</v>
      </c>
      <c r="T40" s="60" t="s">
        <v>95</v>
      </c>
      <c r="U40" s="61" t="str">
        <f t="shared" si="5"/>
        <v>40%</v>
      </c>
      <c r="V40" s="60" t="s">
        <v>96</v>
      </c>
      <c r="W40" s="60" t="s">
        <v>97</v>
      </c>
      <c r="X40" s="60" t="s">
        <v>98</v>
      </c>
      <c r="Y40" s="62">
        <f t="shared" si="6"/>
        <v>0</v>
      </c>
      <c r="Z40" s="63" t="str">
        <f t="shared" si="7"/>
        <v>Muy Baja</v>
      </c>
      <c r="AA40" s="61">
        <f t="shared" si="8"/>
        <v>0</v>
      </c>
      <c r="AB40" s="63" t="str">
        <f t="shared" si="9"/>
        <v>Leve</v>
      </c>
      <c r="AC40" s="61">
        <f t="shared" si="10"/>
        <v>0</v>
      </c>
      <c r="AD40" s="64" t="str">
        <f t="shared" si="11"/>
        <v>Bajo</v>
      </c>
      <c r="AE40" s="60" t="s">
        <v>99</v>
      </c>
      <c r="AF40" s="65" t="s">
        <v>298</v>
      </c>
      <c r="AG40" s="55" t="s">
        <v>101</v>
      </c>
      <c r="AH40" s="66">
        <v>44652</v>
      </c>
      <c r="AI40" s="66">
        <v>44896</v>
      </c>
      <c r="AJ40" s="67" t="s">
        <v>299</v>
      </c>
      <c r="AK40" s="55">
        <v>2</v>
      </c>
      <c r="AL40" s="59" t="s">
        <v>300</v>
      </c>
      <c r="AM40" s="55">
        <v>2</v>
      </c>
      <c r="AN40" s="69" t="s">
        <v>104</v>
      </c>
      <c r="AO40" s="55">
        <v>2</v>
      </c>
      <c r="AP40" s="70" t="s">
        <v>105</v>
      </c>
      <c r="AQ40" s="85"/>
      <c r="AR40" s="85"/>
      <c r="AS40" s="72" t="s">
        <v>284</v>
      </c>
    </row>
    <row r="41" spans="1:60" ht="46.5" customHeight="1">
      <c r="A41" s="256"/>
      <c r="B41" s="259"/>
      <c r="C41" s="259"/>
      <c r="D41" s="82"/>
      <c r="E41" s="82"/>
      <c r="F41" s="82"/>
      <c r="G41" s="82"/>
      <c r="H41" s="82"/>
      <c r="I41" s="82"/>
      <c r="J41" s="82"/>
      <c r="K41" s="82"/>
      <c r="L41" s="82"/>
      <c r="M41" s="82"/>
      <c r="N41" s="82"/>
      <c r="O41" s="82"/>
      <c r="P41" s="55">
        <v>3</v>
      </c>
      <c r="Q41" s="59" t="s">
        <v>301</v>
      </c>
      <c r="R41" s="55" t="str">
        <f t="shared" si="20"/>
        <v>Probabilidad</v>
      </c>
      <c r="S41" s="60" t="s">
        <v>130</v>
      </c>
      <c r="T41" s="60" t="s">
        <v>95</v>
      </c>
      <c r="U41" s="61" t="str">
        <f t="shared" si="5"/>
        <v>30%</v>
      </c>
      <c r="V41" s="60" t="s">
        <v>96</v>
      </c>
      <c r="W41" s="60" t="s">
        <v>97</v>
      </c>
      <c r="X41" s="60" t="s">
        <v>98</v>
      </c>
      <c r="Y41" s="62">
        <f t="shared" si="6"/>
        <v>0</v>
      </c>
      <c r="Z41" s="63" t="str">
        <f t="shared" si="7"/>
        <v>Muy Baja</v>
      </c>
      <c r="AA41" s="61">
        <f t="shared" si="8"/>
        <v>0</v>
      </c>
      <c r="AB41" s="63" t="str">
        <f t="shared" si="9"/>
        <v>Leve</v>
      </c>
      <c r="AC41" s="61">
        <f t="shared" si="10"/>
        <v>0</v>
      </c>
      <c r="AD41" s="64" t="str">
        <f t="shared" si="11"/>
        <v>Bajo</v>
      </c>
      <c r="AE41" s="60" t="s">
        <v>99</v>
      </c>
      <c r="AF41" s="65" t="s">
        <v>301</v>
      </c>
      <c r="AG41" s="55" t="s">
        <v>101</v>
      </c>
      <c r="AH41" s="66">
        <v>44652</v>
      </c>
      <c r="AI41" s="66">
        <v>44896</v>
      </c>
      <c r="AJ41" s="67" t="s">
        <v>294</v>
      </c>
      <c r="AK41" s="55">
        <v>3</v>
      </c>
      <c r="AL41" s="59" t="s">
        <v>300</v>
      </c>
      <c r="AM41" s="55">
        <v>3</v>
      </c>
      <c r="AN41" s="69" t="s">
        <v>104</v>
      </c>
      <c r="AO41" s="55">
        <v>3</v>
      </c>
      <c r="AP41" s="70" t="s">
        <v>105</v>
      </c>
      <c r="AQ41" s="85"/>
      <c r="AR41" s="85"/>
      <c r="AS41" s="72" t="s">
        <v>284</v>
      </c>
    </row>
    <row r="42" spans="1:60" ht="67.5" customHeight="1">
      <c r="A42" s="254">
        <v>14</v>
      </c>
      <c r="B42" s="257" t="s">
        <v>287</v>
      </c>
      <c r="C42" s="257" t="s">
        <v>87</v>
      </c>
      <c r="D42" s="75" t="s">
        <v>302</v>
      </c>
      <c r="E42" s="75" t="s">
        <v>303</v>
      </c>
      <c r="F42" s="75" t="s">
        <v>304</v>
      </c>
      <c r="G42" s="75" t="s">
        <v>91</v>
      </c>
      <c r="H42" s="52">
        <v>12</v>
      </c>
      <c r="I42" s="76" t="str">
        <f>IF(H42&lt;=0,"",IF(H42&lt;=2,"Muy Baja",IF(H42&lt;=24,"Baja",IF(H42&lt;=500,"Media",IF(H42&lt;=5000,"Alta","Muy Alta")))))</f>
        <v>Baja</v>
      </c>
      <c r="J42" s="77">
        <f>IF(I42="","",IF(I42="Muy Baja",0.2,IF(I42="Baja",0.4,IF(I42="Media",0.6,IF(I42="Alta",0.8,IF(I42="Muy Alta",1,))))))</f>
        <v>0.4</v>
      </c>
      <c r="K42" s="77" t="s">
        <v>242</v>
      </c>
      <c r="L42" s="77" t="str">
        <f ca="1">IF(NOT(ISERROR(MATCH(K42,'Tabla Impacto'!$B$152:$B$154,0))),'Tabla Impacto'!$F$154&amp;"Por favor no seleccionar los criterios de impacto(Afectación Económica o presupuestal y Pérdida Reputacional)",K42)</f>
        <v xml:space="preserve">     Afectación menor a 10 SMLMV .</v>
      </c>
      <c r="M42" s="76" t="str">
        <f ca="1">IF(OR(L42='Tabla Impacto'!$C$11,L42='Tabla Impacto'!$D$11),"Leve",IF(OR(L42='Tabla Impacto'!$C$12,L42='Tabla Impacto'!$D$12),"Menor",IF(OR(L42='Tabla Impacto'!$C$13,L42='Tabla Impacto'!$D$13),"Moderado",IF(OR(#REF!='Tabla Impacto'!$C$14,L42='Tabla Impacto'!$D$14),"Mayor",IF(OR(L42='Tabla Impacto'!$C$15,#REF!='Tabla Impacto'!$D$15),"Catastrófico","")))))</f>
        <v>Leve</v>
      </c>
      <c r="N42" s="77">
        <f ca="1">IF(M42="","",IF(M42="Leve",0.2,IF(M42="Menor",0.4,IF(M42="Moderado",0.6,IF(M42="Mayor",0.8,IF(M42="Catastrófico",1,))))))</f>
        <v>0.2</v>
      </c>
      <c r="O42" s="78" t="str">
        <f ca="1">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Bajo</v>
      </c>
      <c r="P42" s="55">
        <v>1</v>
      </c>
      <c r="Q42" s="98" t="s">
        <v>305</v>
      </c>
      <c r="R42" s="55" t="str">
        <f t="shared" si="20"/>
        <v>Probabilidad</v>
      </c>
      <c r="S42" s="60" t="s">
        <v>94</v>
      </c>
      <c r="T42" s="60" t="s">
        <v>95</v>
      </c>
      <c r="U42" s="61" t="str">
        <f t="shared" si="5"/>
        <v>40%</v>
      </c>
      <c r="V42" s="60" t="s">
        <v>96</v>
      </c>
      <c r="W42" s="60" t="s">
        <v>97</v>
      </c>
      <c r="X42" s="60" t="s">
        <v>98</v>
      </c>
      <c r="Y42" s="62">
        <f t="shared" si="6"/>
        <v>0.24</v>
      </c>
      <c r="Z42" s="63" t="str">
        <f t="shared" si="7"/>
        <v>Baja</v>
      </c>
      <c r="AA42" s="61">
        <f t="shared" si="8"/>
        <v>0.24</v>
      </c>
      <c r="AB42" s="63" t="str">
        <f t="shared" ca="1" si="9"/>
        <v>Leve</v>
      </c>
      <c r="AC42" s="61">
        <f t="shared" ca="1" si="10"/>
        <v>0.2</v>
      </c>
      <c r="AD42" s="64" t="str">
        <f t="shared" ca="1" si="11"/>
        <v>Bajo</v>
      </c>
      <c r="AE42" s="60" t="s">
        <v>99</v>
      </c>
      <c r="AF42" s="65" t="s">
        <v>306</v>
      </c>
      <c r="AG42" s="54" t="s">
        <v>173</v>
      </c>
      <c r="AH42" s="66">
        <v>44652</v>
      </c>
      <c r="AI42" s="66">
        <v>44896</v>
      </c>
      <c r="AJ42" s="59" t="s">
        <v>307</v>
      </c>
      <c r="AK42" s="55">
        <v>1</v>
      </c>
      <c r="AL42" s="68" t="s">
        <v>308</v>
      </c>
      <c r="AM42" s="55">
        <v>1</v>
      </c>
      <c r="AN42" s="69" t="s">
        <v>104</v>
      </c>
      <c r="AO42" s="55">
        <v>1</v>
      </c>
      <c r="AP42" s="70" t="s">
        <v>105</v>
      </c>
      <c r="AQ42" s="72" t="s">
        <v>309</v>
      </c>
      <c r="AR42" s="72" t="s">
        <v>310</v>
      </c>
      <c r="AS42" s="72" t="s">
        <v>268</v>
      </c>
    </row>
    <row r="43" spans="1:60" ht="125.25" customHeight="1">
      <c r="A43" s="255"/>
      <c r="B43" s="258"/>
      <c r="C43" s="258"/>
      <c r="D43" s="81"/>
      <c r="E43" s="81"/>
      <c r="F43" s="81"/>
      <c r="G43" s="81"/>
      <c r="H43" s="81"/>
      <c r="I43" s="81"/>
      <c r="J43" s="81"/>
      <c r="K43" s="81"/>
      <c r="L43" s="81"/>
      <c r="M43" s="81"/>
      <c r="N43" s="81"/>
      <c r="O43" s="81"/>
      <c r="P43" s="55">
        <v>2</v>
      </c>
      <c r="Q43" s="98" t="s">
        <v>311</v>
      </c>
      <c r="R43" s="55" t="str">
        <f t="shared" si="20"/>
        <v>Probabilidad</v>
      </c>
      <c r="S43" s="60" t="s">
        <v>94</v>
      </c>
      <c r="T43" s="60" t="s">
        <v>95</v>
      </c>
      <c r="U43" s="61" t="str">
        <f t="shared" si="5"/>
        <v>40%</v>
      </c>
      <c r="V43" s="60" t="s">
        <v>96</v>
      </c>
      <c r="W43" s="60" t="s">
        <v>97</v>
      </c>
      <c r="X43" s="60" t="s">
        <v>98</v>
      </c>
      <c r="Y43" s="62">
        <f t="shared" si="6"/>
        <v>0</v>
      </c>
      <c r="Z43" s="63" t="str">
        <f t="shared" si="7"/>
        <v>Muy Baja</v>
      </c>
      <c r="AA43" s="61">
        <f t="shared" si="8"/>
        <v>0</v>
      </c>
      <c r="AB43" s="63" t="str">
        <f t="shared" si="9"/>
        <v>Leve</v>
      </c>
      <c r="AC43" s="61">
        <f t="shared" si="10"/>
        <v>0</v>
      </c>
      <c r="AD43" s="64" t="str">
        <f t="shared" si="11"/>
        <v>Bajo</v>
      </c>
      <c r="AE43" s="60" t="s">
        <v>99</v>
      </c>
      <c r="AF43" s="65" t="s">
        <v>311</v>
      </c>
      <c r="AG43" s="55" t="s">
        <v>159</v>
      </c>
      <c r="AH43" s="66">
        <v>44652</v>
      </c>
      <c r="AI43" s="66">
        <v>44896</v>
      </c>
      <c r="AJ43" s="59" t="s">
        <v>312</v>
      </c>
      <c r="AK43" s="55">
        <v>2</v>
      </c>
      <c r="AL43" s="68" t="s">
        <v>313</v>
      </c>
      <c r="AM43" s="55">
        <v>2</v>
      </c>
      <c r="AN43" s="69" t="s">
        <v>104</v>
      </c>
      <c r="AO43" s="55">
        <v>2</v>
      </c>
      <c r="AP43" s="70" t="s">
        <v>105</v>
      </c>
      <c r="AQ43" s="85"/>
      <c r="AR43" s="85"/>
      <c r="AS43" s="72" t="s">
        <v>284</v>
      </c>
    </row>
    <row r="44" spans="1:60" ht="66.75" customHeight="1">
      <c r="A44" s="256"/>
      <c r="B44" s="259"/>
      <c r="C44" s="259"/>
      <c r="D44" s="82"/>
      <c r="E44" s="82"/>
      <c r="F44" s="82"/>
      <c r="G44" s="82"/>
      <c r="H44" s="82"/>
      <c r="I44" s="82"/>
      <c r="J44" s="82"/>
      <c r="K44" s="82"/>
      <c r="L44" s="82"/>
      <c r="M44" s="82"/>
      <c r="N44" s="82"/>
      <c r="O44" s="82"/>
      <c r="P44" s="55">
        <v>3</v>
      </c>
      <c r="Q44" s="98" t="s">
        <v>314</v>
      </c>
      <c r="R44" s="55" t="str">
        <f t="shared" si="20"/>
        <v>Probabilidad</v>
      </c>
      <c r="S44" s="60" t="s">
        <v>94</v>
      </c>
      <c r="T44" s="60" t="s">
        <v>95</v>
      </c>
      <c r="U44" s="61" t="str">
        <f t="shared" si="5"/>
        <v>40%</v>
      </c>
      <c r="V44" s="60" t="s">
        <v>96</v>
      </c>
      <c r="W44" s="60" t="s">
        <v>97</v>
      </c>
      <c r="X44" s="60" t="s">
        <v>98</v>
      </c>
      <c r="Y44" s="62">
        <f t="shared" si="6"/>
        <v>0</v>
      </c>
      <c r="Z44" s="63" t="str">
        <f t="shared" si="7"/>
        <v>Muy Baja</v>
      </c>
      <c r="AA44" s="61">
        <f t="shared" si="8"/>
        <v>0</v>
      </c>
      <c r="AB44" s="63" t="str">
        <f t="shared" si="9"/>
        <v>Leve</v>
      </c>
      <c r="AC44" s="61">
        <f t="shared" si="10"/>
        <v>0</v>
      </c>
      <c r="AD44" s="64" t="str">
        <f t="shared" si="11"/>
        <v>Bajo</v>
      </c>
      <c r="AE44" s="60" t="s">
        <v>99</v>
      </c>
      <c r="AF44" s="65" t="s">
        <v>314</v>
      </c>
      <c r="AG44" s="55" t="s">
        <v>315</v>
      </c>
      <c r="AH44" s="66">
        <v>44652</v>
      </c>
      <c r="AI44" s="66">
        <v>44896</v>
      </c>
      <c r="AJ44" s="98" t="s">
        <v>316</v>
      </c>
      <c r="AK44" s="55">
        <v>3</v>
      </c>
      <c r="AL44" s="68" t="s">
        <v>313</v>
      </c>
      <c r="AM44" s="55">
        <v>3</v>
      </c>
      <c r="AN44" s="69" t="s">
        <v>104</v>
      </c>
      <c r="AO44" s="55">
        <v>3</v>
      </c>
      <c r="AP44" s="70" t="s">
        <v>105</v>
      </c>
      <c r="AQ44" s="85"/>
      <c r="AR44" s="85"/>
      <c r="AS44" s="72" t="s">
        <v>284</v>
      </c>
    </row>
    <row r="45" spans="1:60" ht="91.5" customHeight="1">
      <c r="A45" s="52">
        <v>15</v>
      </c>
      <c r="B45" s="53" t="s">
        <v>25</v>
      </c>
      <c r="C45" s="54" t="s">
        <v>87</v>
      </c>
      <c r="D45" s="54" t="s">
        <v>317</v>
      </c>
      <c r="E45" s="54" t="s">
        <v>318</v>
      </c>
      <c r="F45" s="54" t="s">
        <v>319</v>
      </c>
      <c r="G45" s="54" t="s">
        <v>320</v>
      </c>
      <c r="H45" s="55">
        <v>150</v>
      </c>
      <c r="I45" s="56" t="str">
        <f t="shared" ref="I45:I47" si="21">IF(H45&lt;=0,"",IF(H45&lt;=2,"Muy Baja",IF(H45&lt;=24,"Baja",IF(H45&lt;=500,"Media",IF(H45&lt;=5000,"Alta","Muy Alta")))))</f>
        <v>Media</v>
      </c>
      <c r="J45" s="57">
        <f t="shared" ref="J45:J47" si="22">IF(I45="","",IF(I45="Muy Baja",0.2,IF(I45="Baja",0.4,IF(I45="Media",0.6,IF(I45="Alta",0.8,IF(I45="Muy Alta",1,))))))</f>
        <v>0.6</v>
      </c>
      <c r="K45" s="57" t="s">
        <v>276</v>
      </c>
      <c r="L45" s="57" t="str">
        <f ca="1">IF(NOT(ISERROR(MATCH(K45,'Tabla Impacto'!$B$152:$B$154,0))),'Tabla Impacto'!$F$154&amp;"Por favor no seleccionar los criterios de impacto(Afectación Económica o presupuestal y Pérdida Reputacional)",K45)</f>
        <v xml:space="preserve">     Entre 50 y 100 SMLMV </v>
      </c>
      <c r="M45" s="56" t="str">
        <f ca="1">IF(OR(L45='Tabla Impacto'!$C$11,L45='Tabla Impacto'!$D$11),"Leve",IF(OR(L45='Tabla Impacto'!$C$12,L45='Tabla Impacto'!$D$12),"Menor",IF(OR(L45='Tabla Impacto'!$C$13,L45='Tabla Impacto'!$D$13),"Moderado",IF(OR(#REF!='Tabla Impacto'!$C$14,L45='Tabla Impacto'!$D$14),"Mayor",IF(OR(L45='Tabla Impacto'!$C$15,L51='Tabla Impacto'!$D$15),"Catastrófico","")))))</f>
        <v>Moderado</v>
      </c>
      <c r="N45" s="57">
        <f t="shared" ref="N45:N47" ca="1" si="23">IF(M45="","",IF(M45="Leve",0.2,IF(M45="Menor",0.4,IF(M45="Moderado",0.6,IF(M45="Mayor",0.8,IF(M45="Catastrófico",1,))))))</f>
        <v>0.6</v>
      </c>
      <c r="O45" s="58" t="str">
        <f t="shared" ref="O45:O47" ca="1" si="24">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Moderado</v>
      </c>
      <c r="P45" s="55">
        <v>1</v>
      </c>
      <c r="Q45" s="59" t="s">
        <v>321</v>
      </c>
      <c r="R45" s="55" t="str">
        <f t="shared" si="20"/>
        <v>Probabilidad</v>
      </c>
      <c r="S45" s="60" t="s">
        <v>94</v>
      </c>
      <c r="T45" s="60" t="s">
        <v>95</v>
      </c>
      <c r="U45" s="61" t="str">
        <f t="shared" si="5"/>
        <v>40%</v>
      </c>
      <c r="V45" s="60" t="s">
        <v>96</v>
      </c>
      <c r="W45" s="60" t="s">
        <v>97</v>
      </c>
      <c r="X45" s="60" t="s">
        <v>98</v>
      </c>
      <c r="Y45" s="62">
        <f t="shared" si="6"/>
        <v>0.36</v>
      </c>
      <c r="Z45" s="63" t="str">
        <f t="shared" si="7"/>
        <v>Baja</v>
      </c>
      <c r="AA45" s="61">
        <f t="shared" si="8"/>
        <v>0.36</v>
      </c>
      <c r="AB45" s="63" t="str">
        <f t="shared" ca="1" si="9"/>
        <v>Moderado</v>
      </c>
      <c r="AC45" s="61">
        <f t="shared" ca="1" si="10"/>
        <v>0.6</v>
      </c>
      <c r="AD45" s="64" t="str">
        <f t="shared" ca="1" si="11"/>
        <v>Moderado</v>
      </c>
      <c r="AE45" s="60" t="s">
        <v>322</v>
      </c>
      <c r="AF45" s="65" t="s">
        <v>321</v>
      </c>
      <c r="AG45" s="54" t="s">
        <v>101</v>
      </c>
      <c r="AH45" s="66">
        <v>44652</v>
      </c>
      <c r="AI45" s="66">
        <v>44896</v>
      </c>
      <c r="AJ45" s="67" t="s">
        <v>323</v>
      </c>
      <c r="AK45" s="55">
        <v>1</v>
      </c>
      <c r="AL45" s="68" t="s">
        <v>324</v>
      </c>
      <c r="AM45" s="55">
        <v>1</v>
      </c>
      <c r="AN45" s="69" t="s">
        <v>104</v>
      </c>
      <c r="AO45" s="55">
        <v>1</v>
      </c>
      <c r="AP45" s="70" t="s">
        <v>105</v>
      </c>
      <c r="AQ45" s="100" t="s">
        <v>325</v>
      </c>
      <c r="AR45" s="100" t="s">
        <v>326</v>
      </c>
      <c r="AS45" s="72" t="s">
        <v>268</v>
      </c>
      <c r="AT45" s="1"/>
      <c r="AU45" s="1"/>
      <c r="AV45" s="1"/>
      <c r="AW45" s="1"/>
      <c r="AX45" s="1"/>
      <c r="AY45" s="1"/>
      <c r="AZ45" s="1"/>
      <c r="BA45" s="1"/>
      <c r="BB45" s="1"/>
      <c r="BC45" s="1"/>
      <c r="BD45" s="1"/>
      <c r="BE45" s="1"/>
      <c r="BF45" s="1"/>
      <c r="BG45" s="1"/>
      <c r="BH45" s="1"/>
    </row>
    <row r="46" spans="1:60" ht="46.5" customHeight="1">
      <c r="A46" s="52">
        <v>16</v>
      </c>
      <c r="B46" s="53" t="s">
        <v>25</v>
      </c>
      <c r="C46" s="54" t="s">
        <v>87</v>
      </c>
      <c r="D46" s="54" t="s">
        <v>327</v>
      </c>
      <c r="E46" s="54" t="s">
        <v>328</v>
      </c>
      <c r="F46" s="54" t="s">
        <v>329</v>
      </c>
      <c r="G46" s="54" t="s">
        <v>91</v>
      </c>
      <c r="H46" s="55">
        <v>130</v>
      </c>
      <c r="I46" s="56" t="str">
        <f t="shared" si="21"/>
        <v>Media</v>
      </c>
      <c r="J46" s="57">
        <f t="shared" si="22"/>
        <v>0.6</v>
      </c>
      <c r="K46" s="57" t="s">
        <v>276</v>
      </c>
      <c r="L46" s="57" t="str">
        <f ca="1">IF(NOT(ISERROR(MATCH(K46,'Tabla Impacto'!$B$152:$B$154,0))),'Tabla Impacto'!$F$154&amp;"Por favor no seleccionar los criterios de impacto(Afectación Económica o presupuestal y Pérdida Reputacional)",K46)</f>
        <v xml:space="preserve">     Entre 50 y 100 SMLMV </v>
      </c>
      <c r="M46" s="56" t="str">
        <f ca="1">IF(OR(L46='Tabla Impacto'!$C$11,L46='Tabla Impacto'!$D$11),"Leve",IF(OR(L46='Tabla Impacto'!$C$12,L46='Tabla Impacto'!$D$12),"Menor",IF(OR(L46='Tabla Impacto'!$C$13,L46='Tabla Impacto'!$D$13),"Moderado",IF(OR(#REF!='Tabla Impacto'!$C$14,L46='Tabla Impacto'!$D$14),"Mayor",IF(OR(L46='Tabla Impacto'!$C$15,#REF!='Tabla Impacto'!$D$15),"Catastrófico","")))))</f>
        <v>Moderado</v>
      </c>
      <c r="N46" s="57">
        <f t="shared" ca="1" si="23"/>
        <v>0.6</v>
      </c>
      <c r="O46" s="58" t="str">
        <f t="shared" ca="1" si="24"/>
        <v>Moderado</v>
      </c>
      <c r="P46" s="55">
        <v>1</v>
      </c>
      <c r="Q46" s="59" t="s">
        <v>330</v>
      </c>
      <c r="R46" s="55" t="str">
        <f t="shared" si="20"/>
        <v>Probabilidad</v>
      </c>
      <c r="S46" s="60" t="s">
        <v>94</v>
      </c>
      <c r="T46" s="60" t="s">
        <v>95</v>
      </c>
      <c r="U46" s="61" t="str">
        <f t="shared" si="5"/>
        <v>40%</v>
      </c>
      <c r="V46" s="60" t="s">
        <v>96</v>
      </c>
      <c r="W46" s="60" t="s">
        <v>97</v>
      </c>
      <c r="X46" s="60" t="s">
        <v>98</v>
      </c>
      <c r="Y46" s="62">
        <f t="shared" si="6"/>
        <v>0.36</v>
      </c>
      <c r="Z46" s="63" t="str">
        <f t="shared" si="7"/>
        <v>Baja</v>
      </c>
      <c r="AA46" s="61">
        <f t="shared" si="8"/>
        <v>0.36</v>
      </c>
      <c r="AB46" s="63" t="str">
        <f t="shared" ca="1" si="9"/>
        <v>Moderado</v>
      </c>
      <c r="AC46" s="61">
        <f t="shared" ca="1" si="10"/>
        <v>0.6</v>
      </c>
      <c r="AD46" s="64" t="str">
        <f t="shared" ca="1" si="11"/>
        <v>Moderado</v>
      </c>
      <c r="AE46" s="60" t="s">
        <v>322</v>
      </c>
      <c r="AF46" s="65" t="s">
        <v>331</v>
      </c>
      <c r="AG46" s="54" t="s">
        <v>159</v>
      </c>
      <c r="AH46" s="66">
        <v>44652</v>
      </c>
      <c r="AI46" s="66">
        <v>44896</v>
      </c>
      <c r="AJ46" s="67" t="s">
        <v>332</v>
      </c>
      <c r="AK46" s="55">
        <v>1</v>
      </c>
      <c r="AL46" s="68" t="s">
        <v>333</v>
      </c>
      <c r="AM46" s="55">
        <v>1</v>
      </c>
      <c r="AN46" s="69" t="s">
        <v>104</v>
      </c>
      <c r="AO46" s="55">
        <v>1</v>
      </c>
      <c r="AP46" s="70" t="s">
        <v>105</v>
      </c>
      <c r="AQ46" s="100" t="s">
        <v>334</v>
      </c>
      <c r="AR46" s="100" t="s">
        <v>335</v>
      </c>
      <c r="AS46" s="72" t="s">
        <v>268</v>
      </c>
    </row>
    <row r="47" spans="1:60" ht="46.5" customHeight="1">
      <c r="A47" s="254">
        <v>17</v>
      </c>
      <c r="B47" s="257" t="s">
        <v>25</v>
      </c>
      <c r="C47" s="257" t="s">
        <v>87</v>
      </c>
      <c r="D47" s="75" t="s">
        <v>336</v>
      </c>
      <c r="E47" s="75" t="s">
        <v>337</v>
      </c>
      <c r="F47" s="75" t="s">
        <v>338</v>
      </c>
      <c r="G47" s="75" t="s">
        <v>339</v>
      </c>
      <c r="H47" s="52">
        <v>100</v>
      </c>
      <c r="I47" s="76" t="str">
        <f t="shared" si="21"/>
        <v>Media</v>
      </c>
      <c r="J47" s="77">
        <f t="shared" si="22"/>
        <v>0.6</v>
      </c>
      <c r="K47" s="75" t="s">
        <v>276</v>
      </c>
      <c r="L47" s="77" t="str">
        <f ca="1">IF(NOT(ISERROR(MATCH(K47,'Tabla Impacto'!$B$152:$B$154,0))),'Tabla Impacto'!$F$154&amp;"Por favor no seleccionar los criterios de impacto(Afectación Económica o presupuestal y Pérdida Reputacional)",K47)</f>
        <v xml:space="preserve">     Entre 50 y 100 SMLMV </v>
      </c>
      <c r="M47" s="76" t="str">
        <f ca="1">IF(OR(L47='Tabla Impacto'!$C$11,L47='Tabla Impacto'!$D$11),"Leve",IF(OR(L47='Tabla Impacto'!$C$12,L47='Tabla Impacto'!$D$12),"Menor",IF(OR(L47='Tabla Impacto'!$C$13,L47='Tabla Impacto'!$D$13),"Moderado",IF(OR(#REF!='Tabla Impacto'!$C$14,L47='Tabla Impacto'!$D$14),"Mayor",IF(OR(L47='Tabla Impacto'!$C$15,L40='Tabla Impacto'!$D$15),"Catastrófico","")))))</f>
        <v>Moderado</v>
      </c>
      <c r="N47" s="77">
        <f t="shared" ca="1" si="23"/>
        <v>0.6</v>
      </c>
      <c r="O47" s="78" t="str">
        <f t="shared" ca="1" si="24"/>
        <v>Moderado</v>
      </c>
      <c r="P47" s="55">
        <v>1</v>
      </c>
      <c r="Q47" s="101" t="s">
        <v>340</v>
      </c>
      <c r="R47" s="55" t="str">
        <f t="shared" si="20"/>
        <v>Probabilidad</v>
      </c>
      <c r="S47" s="60" t="s">
        <v>94</v>
      </c>
      <c r="T47" s="60" t="s">
        <v>95</v>
      </c>
      <c r="U47" s="61" t="str">
        <f t="shared" si="5"/>
        <v>40%</v>
      </c>
      <c r="V47" s="60" t="s">
        <v>341</v>
      </c>
      <c r="W47" s="60" t="s">
        <v>97</v>
      </c>
      <c r="X47" s="60" t="s">
        <v>342</v>
      </c>
      <c r="Y47" s="62">
        <f t="shared" si="6"/>
        <v>0.36</v>
      </c>
      <c r="Z47" s="63" t="str">
        <f t="shared" si="7"/>
        <v>Baja</v>
      </c>
      <c r="AA47" s="61">
        <f t="shared" si="8"/>
        <v>0.36</v>
      </c>
      <c r="AB47" s="63" t="str">
        <f t="shared" ca="1" si="9"/>
        <v>Moderado</v>
      </c>
      <c r="AC47" s="61">
        <f t="shared" ca="1" si="10"/>
        <v>0.6</v>
      </c>
      <c r="AD47" s="64" t="str">
        <f t="shared" ca="1" si="11"/>
        <v>Moderado</v>
      </c>
      <c r="AE47" s="60" t="s">
        <v>99</v>
      </c>
      <c r="AF47" s="73" t="s">
        <v>343</v>
      </c>
      <c r="AG47" s="55" t="s">
        <v>114</v>
      </c>
      <c r="AH47" s="66">
        <v>44652</v>
      </c>
      <c r="AI47" s="66">
        <v>44592</v>
      </c>
      <c r="AJ47" s="73" t="s">
        <v>344</v>
      </c>
      <c r="AK47" s="55">
        <v>1</v>
      </c>
      <c r="AL47" s="59" t="s">
        <v>345</v>
      </c>
      <c r="AM47" s="55">
        <v>1</v>
      </c>
      <c r="AN47" s="69" t="s">
        <v>104</v>
      </c>
      <c r="AO47" s="55">
        <v>1</v>
      </c>
      <c r="AP47" s="70" t="s">
        <v>105</v>
      </c>
      <c r="AQ47" s="100" t="s">
        <v>346</v>
      </c>
      <c r="AR47" s="100"/>
      <c r="AS47" s="72" t="s">
        <v>347</v>
      </c>
    </row>
    <row r="48" spans="1:60" ht="69" customHeight="1">
      <c r="A48" s="255"/>
      <c r="B48" s="258"/>
      <c r="C48" s="258"/>
      <c r="D48" s="81"/>
      <c r="E48" s="81"/>
      <c r="F48" s="81"/>
      <c r="G48" s="81"/>
      <c r="H48" s="81"/>
      <c r="I48" s="81"/>
      <c r="J48" s="81"/>
      <c r="K48" s="81"/>
      <c r="L48" s="81"/>
      <c r="M48" s="81"/>
      <c r="N48" s="81"/>
      <c r="O48" s="81"/>
      <c r="P48" s="55">
        <v>2</v>
      </c>
      <c r="Q48" s="101" t="s">
        <v>348</v>
      </c>
      <c r="R48" s="55" t="str">
        <f t="shared" si="20"/>
        <v>Impacto</v>
      </c>
      <c r="S48" s="60" t="s">
        <v>171</v>
      </c>
      <c r="T48" s="60" t="s">
        <v>209</v>
      </c>
      <c r="U48" s="61" t="str">
        <f t="shared" si="5"/>
        <v>35%</v>
      </c>
      <c r="V48" s="60" t="s">
        <v>341</v>
      </c>
      <c r="W48" s="60" t="s">
        <v>97</v>
      </c>
      <c r="X48" s="60" t="s">
        <v>342</v>
      </c>
      <c r="Y48" s="62">
        <f t="shared" si="6"/>
        <v>0</v>
      </c>
      <c r="Z48" s="63" t="str">
        <f t="shared" si="7"/>
        <v>Muy Baja</v>
      </c>
      <c r="AA48" s="61">
        <f t="shared" si="8"/>
        <v>0</v>
      </c>
      <c r="AB48" s="63" t="str">
        <f t="shared" si="9"/>
        <v>Leve</v>
      </c>
      <c r="AC48" s="61">
        <f t="shared" si="10"/>
        <v>0</v>
      </c>
      <c r="AD48" s="64" t="str">
        <f t="shared" si="11"/>
        <v>Bajo</v>
      </c>
      <c r="AE48" s="60" t="s">
        <v>99</v>
      </c>
      <c r="AF48" s="73" t="s">
        <v>349</v>
      </c>
      <c r="AG48" s="55" t="s">
        <v>114</v>
      </c>
      <c r="AH48" s="66">
        <v>44652</v>
      </c>
      <c r="AI48" s="66">
        <v>44592</v>
      </c>
      <c r="AJ48" s="73" t="s">
        <v>344</v>
      </c>
      <c r="AK48" s="55">
        <v>2</v>
      </c>
      <c r="AL48" s="59" t="s">
        <v>345</v>
      </c>
      <c r="AM48" s="55">
        <v>2</v>
      </c>
      <c r="AN48" s="69" t="s">
        <v>104</v>
      </c>
      <c r="AO48" s="55">
        <v>2</v>
      </c>
      <c r="AP48" s="70" t="s">
        <v>105</v>
      </c>
      <c r="AQ48" s="100" t="s">
        <v>350</v>
      </c>
      <c r="AR48" s="100" t="s">
        <v>335</v>
      </c>
      <c r="AS48" s="72" t="s">
        <v>268</v>
      </c>
    </row>
    <row r="49" spans="1:45" ht="63.75" customHeight="1">
      <c r="A49" s="256"/>
      <c r="B49" s="259"/>
      <c r="C49" s="259"/>
      <c r="D49" s="82"/>
      <c r="E49" s="82"/>
      <c r="F49" s="82"/>
      <c r="G49" s="82"/>
      <c r="H49" s="82"/>
      <c r="I49" s="82"/>
      <c r="J49" s="82"/>
      <c r="K49" s="82"/>
      <c r="L49" s="82"/>
      <c r="M49" s="82"/>
      <c r="N49" s="82"/>
      <c r="O49" s="82"/>
      <c r="P49" s="55">
        <v>3</v>
      </c>
      <c r="Q49" s="101" t="s">
        <v>351</v>
      </c>
      <c r="R49" s="55" t="str">
        <f t="shared" si="20"/>
        <v>Probabilidad</v>
      </c>
      <c r="S49" s="60" t="s">
        <v>130</v>
      </c>
      <c r="T49" s="60" t="s">
        <v>95</v>
      </c>
      <c r="U49" s="61" t="str">
        <f t="shared" si="5"/>
        <v>30%</v>
      </c>
      <c r="V49" s="60" t="s">
        <v>96</v>
      </c>
      <c r="W49" s="60" t="s">
        <v>172</v>
      </c>
      <c r="X49" s="60" t="s">
        <v>98</v>
      </c>
      <c r="Y49" s="62">
        <f t="shared" si="6"/>
        <v>0</v>
      </c>
      <c r="Z49" s="63" t="str">
        <f t="shared" si="7"/>
        <v>Muy Baja</v>
      </c>
      <c r="AA49" s="61">
        <f t="shared" si="8"/>
        <v>0</v>
      </c>
      <c r="AB49" s="63" t="str">
        <f t="shared" si="9"/>
        <v>Leve</v>
      </c>
      <c r="AC49" s="61">
        <f t="shared" si="10"/>
        <v>0</v>
      </c>
      <c r="AD49" s="64" t="str">
        <f t="shared" si="11"/>
        <v>Bajo</v>
      </c>
      <c r="AE49" s="60" t="s">
        <v>99</v>
      </c>
      <c r="AF49" s="73" t="s">
        <v>352</v>
      </c>
      <c r="AG49" s="55" t="s">
        <v>114</v>
      </c>
      <c r="AH49" s="66">
        <v>44652</v>
      </c>
      <c r="AI49" s="66">
        <v>44592</v>
      </c>
      <c r="AJ49" s="73" t="s">
        <v>344</v>
      </c>
      <c r="AK49" s="55">
        <v>3</v>
      </c>
      <c r="AL49" s="59" t="s">
        <v>345</v>
      </c>
      <c r="AM49" s="55">
        <v>3</v>
      </c>
      <c r="AN49" s="69" t="s">
        <v>104</v>
      </c>
      <c r="AO49" s="55">
        <v>3</v>
      </c>
      <c r="AP49" s="70" t="s">
        <v>105</v>
      </c>
      <c r="AQ49" s="100" t="s">
        <v>353</v>
      </c>
      <c r="AR49" s="100" t="s">
        <v>354</v>
      </c>
      <c r="AS49" s="72" t="s">
        <v>268</v>
      </c>
    </row>
    <row r="50" spans="1:45" ht="57.75" customHeight="1">
      <c r="A50" s="52">
        <v>18</v>
      </c>
      <c r="B50" s="53" t="s">
        <v>25</v>
      </c>
      <c r="C50" s="54" t="s">
        <v>238</v>
      </c>
      <c r="D50" s="54" t="s">
        <v>355</v>
      </c>
      <c r="E50" s="54" t="s">
        <v>356</v>
      </c>
      <c r="F50" s="54" t="s">
        <v>357</v>
      </c>
      <c r="G50" s="54" t="s">
        <v>91</v>
      </c>
      <c r="H50" s="55">
        <v>130</v>
      </c>
      <c r="I50" s="56" t="str">
        <f t="shared" ref="I50:I53" si="25">IF(H50&lt;=0,"",IF(H50&lt;=2,"Muy Baja",IF(H50&lt;=24,"Baja",IF(H50&lt;=500,"Media",IF(H50&lt;=5000,"Alta","Muy Alta")))))</f>
        <v>Media</v>
      </c>
      <c r="J50" s="57">
        <f t="shared" ref="J50:J53" si="26">IF(I50="","",IF(I50="Muy Baja",0.2,IF(I50="Baja",0.4,IF(I50="Media",0.6,IF(I50="Alta",0.8,IF(I50="Muy Alta",1,))))))</f>
        <v>0.6</v>
      </c>
      <c r="K50" s="57" t="s">
        <v>276</v>
      </c>
      <c r="L50" s="57" t="str">
        <f ca="1">IF(NOT(ISERROR(MATCH(K50,'Tabla Impacto'!$B$152:$B$154,0))),'Tabla Impacto'!$F$154&amp;"Por favor no seleccionar los criterios de impacto(Afectación Económica o presupuestal y Pérdida Reputacional)",K50)</f>
        <v xml:space="preserve">     Entre 50 y 100 SMLMV </v>
      </c>
      <c r="M50" s="56" t="str">
        <f ca="1">IF(OR(L50='Tabla Impacto'!$C$11,L50='Tabla Impacto'!$D$11),"Leve",IF(OR(L50='Tabla Impacto'!$C$12,L50='Tabla Impacto'!$D$12),"Menor",IF(OR(L50='Tabla Impacto'!$C$13,L50='Tabla Impacto'!$D$13),"Moderado",IF(OR(#REF!='Tabla Impacto'!$C$14,L50='Tabla Impacto'!$D$14),"Mayor",IF(OR(L50='Tabla Impacto'!$C$15,#REF!='Tabla Impacto'!$D$15),"Catastrófico","")))))</f>
        <v>Moderado</v>
      </c>
      <c r="N50" s="57">
        <f t="shared" ref="N50:N53" ca="1" si="27">IF(M50="","",IF(M50="Leve",0.2,IF(M50="Menor",0.4,IF(M50="Moderado",0.6,IF(M50="Mayor",0.8,IF(M50="Catastrófico",1,))))))</f>
        <v>0.6</v>
      </c>
      <c r="O50" s="58" t="str">
        <f t="shared" ref="O50:O53" ca="1" si="28">IF(OR(AND(I50="Muy Baja",M50="Leve"),AND(I50="Muy Baja",M50="Menor"),AND(I50="Baja",M50="Leve")),"Bajo",IF(OR(AND(I50="Muy baja",M50="Moderado"),AND(I50="Baja",M50="Menor"),AND(I50="Baja",M50="Moderado"),AND(I50="Media",M50="Leve"),AND(I50="Media",M50="Menor"),AND(I50="Media",M50="Moderado"),AND(I50="Alta",M50="Leve"),AND(I50="Alta",M50="Menor")),"Moderado",IF(OR(AND(I50="Muy Baja",M50="Mayor"),AND(I50="Baja",M50="Mayor"),AND(I50="Media",M50="Mayor"),AND(I50="Alta",M50="Moderado"),AND(I50="Alta",M50="Mayor"),AND(I50="Muy Alta",M50="Leve"),AND(I50="Muy Alta",M50="Menor"),AND(I50="Muy Alta",M50="Moderado"),AND(I50="Muy Alta",M50="Mayor")),"Alto",IF(OR(AND(I50="Muy Baja",M50="Catastrófico"),AND(I50="Baja",M50="Catastrófico"),AND(I50="Media",M50="Catastrófico"),AND(I50="Alta",M50="Catastrófico"),AND(I50="Muy Alta",M50="Catastrófico")),"Extremo",""))))</f>
        <v>Moderado</v>
      </c>
      <c r="P50" s="55">
        <v>1</v>
      </c>
      <c r="Q50" s="59" t="s">
        <v>358</v>
      </c>
      <c r="R50" s="55" t="str">
        <f t="shared" si="20"/>
        <v>Probabilidad</v>
      </c>
      <c r="S50" s="60" t="s">
        <v>94</v>
      </c>
      <c r="T50" s="60" t="s">
        <v>95</v>
      </c>
      <c r="U50" s="61" t="str">
        <f t="shared" si="5"/>
        <v>40%</v>
      </c>
      <c r="V50" s="60" t="s">
        <v>96</v>
      </c>
      <c r="W50" s="60" t="s">
        <v>97</v>
      </c>
      <c r="X50" s="60" t="s">
        <v>98</v>
      </c>
      <c r="Y50" s="62">
        <f t="shared" si="6"/>
        <v>0.36</v>
      </c>
      <c r="Z50" s="63" t="str">
        <f t="shared" si="7"/>
        <v>Baja</v>
      </c>
      <c r="AA50" s="61">
        <f t="shared" si="8"/>
        <v>0.36</v>
      </c>
      <c r="AB50" s="63" t="str">
        <f t="shared" ca="1" si="9"/>
        <v>Moderado</v>
      </c>
      <c r="AC50" s="61">
        <f t="shared" ca="1" si="10"/>
        <v>0.6</v>
      </c>
      <c r="AD50" s="64" t="str">
        <f t="shared" ca="1" si="11"/>
        <v>Moderado</v>
      </c>
      <c r="AE50" s="60" t="s">
        <v>322</v>
      </c>
      <c r="AF50" s="65" t="s">
        <v>358</v>
      </c>
      <c r="AG50" s="54" t="s">
        <v>101</v>
      </c>
      <c r="AH50" s="66">
        <v>44652</v>
      </c>
      <c r="AI50" s="66">
        <v>44896</v>
      </c>
      <c r="AJ50" s="67" t="s">
        <v>359</v>
      </c>
      <c r="AK50" s="55">
        <v>1</v>
      </c>
      <c r="AL50" s="68" t="s">
        <v>360</v>
      </c>
      <c r="AM50" s="55">
        <v>1</v>
      </c>
      <c r="AN50" s="69" t="s">
        <v>104</v>
      </c>
      <c r="AO50" s="55">
        <v>1</v>
      </c>
      <c r="AP50" s="70" t="s">
        <v>105</v>
      </c>
      <c r="AQ50" s="102" t="s">
        <v>361</v>
      </c>
      <c r="AR50" s="102" t="s">
        <v>335</v>
      </c>
      <c r="AS50" s="72" t="s">
        <v>268</v>
      </c>
    </row>
    <row r="51" spans="1:45" ht="61.5" customHeight="1">
      <c r="A51" s="52">
        <v>19</v>
      </c>
      <c r="B51" s="30" t="s">
        <v>26</v>
      </c>
      <c r="C51" s="54" t="s">
        <v>87</v>
      </c>
      <c r="D51" s="67" t="s">
        <v>362</v>
      </c>
      <c r="E51" s="67" t="s">
        <v>363</v>
      </c>
      <c r="F51" s="54" t="s">
        <v>364</v>
      </c>
      <c r="G51" s="54" t="s">
        <v>91</v>
      </c>
      <c r="H51" s="55">
        <v>24</v>
      </c>
      <c r="I51" s="56" t="str">
        <f t="shared" si="25"/>
        <v>Baja</v>
      </c>
      <c r="J51" s="57">
        <f t="shared" si="26"/>
        <v>0.4</v>
      </c>
      <c r="K51" s="57" t="s">
        <v>242</v>
      </c>
      <c r="L51" s="57" t="str">
        <f ca="1">IF(NOT(ISERROR(MATCH(K51,'Tabla Impacto'!$B$152:$B$154,0))),'Tabla Impacto'!$F$154&amp;"Por favor no seleccionar los criterios de impacto(Afectación Económica o presupuestal y Pérdida Reputacional)",K51)</f>
        <v xml:space="preserve">     Afectación menor a 10 SMLMV .</v>
      </c>
      <c r="M51" s="56" t="str">
        <f ca="1">IF(OR(L51='Tabla Impacto'!$C$11,L51='Tabla Impacto'!$D$11),"Leve",IF(OR(L51='Tabla Impacto'!$C$12,L51='Tabla Impacto'!$D$12),"Menor",IF(OR(L51='Tabla Impacto'!$C$13,L51='Tabla Impacto'!$D$13),"Moderado",IF(OR(#REF!='Tabla Impacto'!$C$14,L51='Tabla Impacto'!$D$14),"Mayor",IF(OR(L51='Tabla Impacto'!$C$15,L22='Tabla Impacto'!$D$15),"Catastrófico","")))))</f>
        <v>Leve</v>
      </c>
      <c r="N51" s="57">
        <f t="shared" ca="1" si="27"/>
        <v>0.2</v>
      </c>
      <c r="O51" s="58" t="str">
        <f t="shared" ca="1" si="28"/>
        <v>Bajo</v>
      </c>
      <c r="P51" s="55">
        <v>1</v>
      </c>
      <c r="Q51" s="59" t="s">
        <v>365</v>
      </c>
      <c r="R51" s="55" t="str">
        <f t="shared" si="20"/>
        <v>Probabilidad</v>
      </c>
      <c r="S51" s="60" t="s">
        <v>94</v>
      </c>
      <c r="T51" s="60" t="s">
        <v>95</v>
      </c>
      <c r="U51" s="61" t="str">
        <f t="shared" si="5"/>
        <v>40%</v>
      </c>
      <c r="V51" s="60" t="s">
        <v>96</v>
      </c>
      <c r="W51" s="60" t="s">
        <v>97</v>
      </c>
      <c r="X51" s="60" t="s">
        <v>98</v>
      </c>
      <c r="Y51" s="62">
        <f t="shared" si="6"/>
        <v>0.24</v>
      </c>
      <c r="Z51" s="63" t="str">
        <f t="shared" si="7"/>
        <v>Baja</v>
      </c>
      <c r="AA51" s="61">
        <f t="shared" si="8"/>
        <v>0.24</v>
      </c>
      <c r="AB51" s="63" t="str">
        <f t="shared" ca="1" si="9"/>
        <v>Leve</v>
      </c>
      <c r="AC51" s="61">
        <f t="shared" ca="1" si="10"/>
        <v>0.2</v>
      </c>
      <c r="AD51" s="64" t="str">
        <f t="shared" ca="1" si="11"/>
        <v>Bajo</v>
      </c>
      <c r="AE51" s="60" t="s">
        <v>99</v>
      </c>
      <c r="AF51" s="65" t="s">
        <v>365</v>
      </c>
      <c r="AG51" s="54" t="s">
        <v>101</v>
      </c>
      <c r="AH51" s="66">
        <v>44652</v>
      </c>
      <c r="AI51" s="66">
        <v>44896</v>
      </c>
      <c r="AJ51" s="87" t="s">
        <v>366</v>
      </c>
      <c r="AK51" s="55">
        <v>1</v>
      </c>
      <c r="AL51" s="68" t="s">
        <v>367</v>
      </c>
      <c r="AM51" s="55">
        <v>1</v>
      </c>
      <c r="AN51" s="69" t="s">
        <v>104</v>
      </c>
      <c r="AO51" s="55">
        <v>1</v>
      </c>
      <c r="AP51" s="70" t="s">
        <v>105</v>
      </c>
      <c r="AQ51" s="102" t="s">
        <v>368</v>
      </c>
      <c r="AR51" s="102" t="s">
        <v>354</v>
      </c>
      <c r="AS51" s="72" t="s">
        <v>268</v>
      </c>
    </row>
    <row r="52" spans="1:45" ht="15.75" customHeight="1">
      <c r="A52" s="55">
        <v>20</v>
      </c>
      <c r="B52" s="83" t="s">
        <v>27</v>
      </c>
      <c r="C52" s="54" t="s">
        <v>87</v>
      </c>
      <c r="D52" s="54" t="s">
        <v>369</v>
      </c>
      <c r="E52" s="54" t="s">
        <v>370</v>
      </c>
      <c r="F52" s="54" t="s">
        <v>371</v>
      </c>
      <c r="G52" s="54" t="s">
        <v>372</v>
      </c>
      <c r="H52" s="55">
        <v>12</v>
      </c>
      <c r="I52" s="56" t="str">
        <f t="shared" si="25"/>
        <v>Baja</v>
      </c>
      <c r="J52" s="57">
        <f t="shared" si="26"/>
        <v>0.4</v>
      </c>
      <c r="K52" s="54" t="s">
        <v>92</v>
      </c>
      <c r="L52" s="57" t="str">
        <f ca="1">IF(NOT(ISERROR(MATCH(K52,'Tabla Impacto'!$B$152:$B$154,0))),'Tabla Impacto'!$F$154&amp;"Por favor no seleccionar los criterios de impacto(Afectación Económica o presupuestal y Pérdida Reputacional)",K52)</f>
        <v xml:space="preserve">     El riesgo afecta la imagen de la entidad con algunos usuarios de relevancia frente al logro de los objetivos</v>
      </c>
      <c r="M52" s="56" t="str">
        <f ca="1">IF(OR(L52='Tabla Impacto'!$C$11,L52='Tabla Impacto'!$D$11),"Leve",IF(OR(L52='Tabla Impacto'!$C$12,L52='Tabla Impacto'!$D$12),"Menor",IF(OR(L52='Tabla Impacto'!$C$13,L52='Tabla Impacto'!$D$13),"Moderado",IF(OR(#REF!='Tabla Impacto'!$C$14,L52='Tabla Impacto'!$D$14),"Mayor",IF(OR(L52='Tabla Impacto'!$C$15,#REF!='Tabla Impacto'!$D$15),"Catastrófico","")))))</f>
        <v>Moderado</v>
      </c>
      <c r="N52" s="57">
        <f t="shared" ca="1" si="27"/>
        <v>0.6</v>
      </c>
      <c r="O52" s="58" t="str">
        <f t="shared" ca="1" si="28"/>
        <v>Moderado</v>
      </c>
      <c r="P52" s="55">
        <v>1</v>
      </c>
      <c r="Q52" s="103" t="s">
        <v>373</v>
      </c>
      <c r="R52" s="55" t="str">
        <f t="shared" si="20"/>
        <v>Probabilidad</v>
      </c>
      <c r="S52" s="60" t="s">
        <v>94</v>
      </c>
      <c r="T52" s="60" t="s">
        <v>95</v>
      </c>
      <c r="U52" s="61" t="str">
        <f t="shared" si="5"/>
        <v>40%</v>
      </c>
      <c r="V52" s="60" t="s">
        <v>96</v>
      </c>
      <c r="W52" s="60" t="s">
        <v>97</v>
      </c>
      <c r="X52" s="60" t="s">
        <v>98</v>
      </c>
      <c r="Y52" s="62">
        <f t="shared" si="6"/>
        <v>0.24</v>
      </c>
      <c r="Z52" s="63" t="str">
        <f t="shared" si="7"/>
        <v>Baja</v>
      </c>
      <c r="AA52" s="61">
        <f t="shared" si="8"/>
        <v>0.24</v>
      </c>
      <c r="AB52" s="63" t="str">
        <f t="shared" ca="1" si="9"/>
        <v>Moderado</v>
      </c>
      <c r="AC52" s="61">
        <f t="shared" ca="1" si="10"/>
        <v>0.6</v>
      </c>
      <c r="AD52" s="64" t="str">
        <f t="shared" ca="1" si="11"/>
        <v>Moderado</v>
      </c>
      <c r="AE52" s="60" t="s">
        <v>99</v>
      </c>
      <c r="AF52" s="65" t="s">
        <v>374</v>
      </c>
      <c r="AG52" s="54" t="s">
        <v>198</v>
      </c>
      <c r="AH52" s="66">
        <v>44652</v>
      </c>
      <c r="AI52" s="66">
        <v>44573</v>
      </c>
      <c r="AJ52" s="59" t="s">
        <v>375</v>
      </c>
      <c r="AK52" s="55">
        <v>1</v>
      </c>
      <c r="AL52" s="59" t="s">
        <v>376</v>
      </c>
      <c r="AM52" s="55">
        <v>1</v>
      </c>
      <c r="AN52" s="69" t="s">
        <v>104</v>
      </c>
      <c r="AO52" s="55">
        <v>1</v>
      </c>
      <c r="AP52" s="70" t="s">
        <v>105</v>
      </c>
      <c r="AQ52" s="79" t="s">
        <v>377</v>
      </c>
      <c r="AR52" s="72" t="s">
        <v>378</v>
      </c>
      <c r="AS52" s="72" t="s">
        <v>268</v>
      </c>
    </row>
    <row r="53" spans="1:45" ht="236.25" customHeight="1">
      <c r="A53" s="254">
        <v>21</v>
      </c>
      <c r="B53" s="257" t="s">
        <v>27</v>
      </c>
      <c r="C53" s="257" t="s">
        <v>87</v>
      </c>
      <c r="D53" s="75" t="s">
        <v>379</v>
      </c>
      <c r="E53" s="75" t="s">
        <v>380</v>
      </c>
      <c r="F53" s="75" t="s">
        <v>381</v>
      </c>
      <c r="G53" s="75" t="s">
        <v>91</v>
      </c>
      <c r="H53" s="52">
        <v>12</v>
      </c>
      <c r="I53" s="76" t="str">
        <f t="shared" si="25"/>
        <v>Baja</v>
      </c>
      <c r="J53" s="77">
        <f t="shared" si="26"/>
        <v>0.4</v>
      </c>
      <c r="K53" s="75" t="s">
        <v>92</v>
      </c>
      <c r="L53" s="77" t="str">
        <f ca="1">IF(NOT(ISERROR(MATCH(K53,'Tabla Impacto'!$B$152:$B$154,0))),'Tabla Impacto'!$F$154&amp;"Por favor no seleccionar los criterios de impacto(Afectación Económica o presupuestal y Pérdida Reputacional)",K53)</f>
        <v xml:space="preserve">     El riesgo afecta la imagen de la entidad con algunos usuarios de relevancia frente al logro de los objetivos</v>
      </c>
      <c r="M53" s="76" t="str">
        <f ca="1">IF(OR(L53='Tabla Impacto'!$C$11,L53='Tabla Impacto'!$D$11),"Leve",IF(OR(L53='Tabla Impacto'!$C$12,L53='Tabla Impacto'!$D$12),"Menor",IF(OR(L53='Tabla Impacto'!$C$13,L53='Tabla Impacto'!$D$13),"Moderado",IF(OR(#REF!='Tabla Impacto'!$C$14,L53='Tabla Impacto'!$D$14),"Mayor",IF(OR(L53='Tabla Impacto'!$C$15,#REF!='Tabla Impacto'!$D$15),"Catastrófico","")))))</f>
        <v>Moderado</v>
      </c>
      <c r="N53" s="77">
        <f t="shared" ca="1" si="27"/>
        <v>0.6</v>
      </c>
      <c r="O53" s="78" t="str">
        <f t="shared" ca="1" si="28"/>
        <v>Moderado</v>
      </c>
      <c r="P53" s="55">
        <v>1</v>
      </c>
      <c r="Q53" s="103" t="s">
        <v>382</v>
      </c>
      <c r="R53" s="55" t="str">
        <f t="shared" si="20"/>
        <v>Probabilidad</v>
      </c>
      <c r="S53" s="60" t="s">
        <v>94</v>
      </c>
      <c r="T53" s="60" t="s">
        <v>95</v>
      </c>
      <c r="U53" s="61" t="str">
        <f t="shared" si="5"/>
        <v>40%</v>
      </c>
      <c r="V53" s="60" t="s">
        <v>96</v>
      </c>
      <c r="W53" s="60" t="s">
        <v>97</v>
      </c>
      <c r="X53" s="60" t="s">
        <v>98</v>
      </c>
      <c r="Y53" s="62">
        <f t="shared" si="6"/>
        <v>0.24</v>
      </c>
      <c r="Z53" s="63" t="str">
        <f t="shared" si="7"/>
        <v>Baja</v>
      </c>
      <c r="AA53" s="61">
        <f t="shared" si="8"/>
        <v>0.24</v>
      </c>
      <c r="AB53" s="63" t="str">
        <f t="shared" ca="1" si="9"/>
        <v>Moderado</v>
      </c>
      <c r="AC53" s="61">
        <f t="shared" ca="1" si="10"/>
        <v>0.6</v>
      </c>
      <c r="AD53" s="64" t="str">
        <f t="shared" ca="1" si="11"/>
        <v>Moderado</v>
      </c>
      <c r="AE53" s="60" t="s">
        <v>99</v>
      </c>
      <c r="AF53" s="65" t="s">
        <v>383</v>
      </c>
      <c r="AG53" s="54" t="s">
        <v>198</v>
      </c>
      <c r="AH53" s="66">
        <v>44652</v>
      </c>
      <c r="AI53" s="66">
        <v>44573</v>
      </c>
      <c r="AJ53" s="87" t="s">
        <v>384</v>
      </c>
      <c r="AK53" s="55">
        <v>1</v>
      </c>
      <c r="AL53" s="59" t="s">
        <v>385</v>
      </c>
      <c r="AM53" s="55">
        <v>1</v>
      </c>
      <c r="AN53" s="69" t="s">
        <v>104</v>
      </c>
      <c r="AO53" s="55">
        <v>1</v>
      </c>
      <c r="AP53" s="70" t="s">
        <v>105</v>
      </c>
      <c r="AQ53" s="79" t="s">
        <v>386</v>
      </c>
      <c r="AR53" s="91" t="s">
        <v>387</v>
      </c>
      <c r="AS53" s="72" t="s">
        <v>268</v>
      </c>
    </row>
    <row r="54" spans="1:45" ht="102.75" customHeight="1">
      <c r="A54" s="255"/>
      <c r="B54" s="258"/>
      <c r="C54" s="258"/>
      <c r="D54" s="81"/>
      <c r="E54" s="81"/>
      <c r="F54" s="81"/>
      <c r="G54" s="81"/>
      <c r="H54" s="81"/>
      <c r="I54" s="81"/>
      <c r="J54" s="81"/>
      <c r="K54" s="81"/>
      <c r="L54" s="81"/>
      <c r="M54" s="81"/>
      <c r="N54" s="81"/>
      <c r="O54" s="81"/>
      <c r="P54" s="55">
        <v>2</v>
      </c>
      <c r="Q54" s="59" t="s">
        <v>388</v>
      </c>
      <c r="R54" s="55" t="str">
        <f t="shared" si="20"/>
        <v>Probabilidad</v>
      </c>
      <c r="S54" s="60" t="s">
        <v>94</v>
      </c>
      <c r="T54" s="60" t="s">
        <v>95</v>
      </c>
      <c r="U54" s="61" t="str">
        <f t="shared" si="5"/>
        <v>40%</v>
      </c>
      <c r="V54" s="60" t="s">
        <v>96</v>
      </c>
      <c r="W54" s="60" t="s">
        <v>97</v>
      </c>
      <c r="X54" s="60" t="s">
        <v>98</v>
      </c>
      <c r="Y54" s="62">
        <f t="shared" si="6"/>
        <v>0</v>
      </c>
      <c r="Z54" s="63" t="str">
        <f t="shared" si="7"/>
        <v>Muy Baja</v>
      </c>
      <c r="AA54" s="61">
        <f t="shared" si="8"/>
        <v>0</v>
      </c>
      <c r="AB54" s="63" t="str">
        <f t="shared" si="9"/>
        <v>Leve</v>
      </c>
      <c r="AC54" s="61">
        <f t="shared" si="10"/>
        <v>0</v>
      </c>
      <c r="AD54" s="64" t="str">
        <f t="shared" si="11"/>
        <v>Bajo</v>
      </c>
      <c r="AE54" s="60" t="s">
        <v>99</v>
      </c>
      <c r="AF54" s="65" t="s">
        <v>389</v>
      </c>
      <c r="AG54" s="54" t="s">
        <v>390</v>
      </c>
      <c r="AH54" s="66">
        <v>44652</v>
      </c>
      <c r="AI54" s="66">
        <v>44573</v>
      </c>
      <c r="AJ54" s="87" t="s">
        <v>391</v>
      </c>
      <c r="AK54" s="55">
        <v>2</v>
      </c>
      <c r="AL54" s="59" t="s">
        <v>392</v>
      </c>
      <c r="AM54" s="55">
        <v>2</v>
      </c>
      <c r="AN54" s="69" t="s">
        <v>104</v>
      </c>
      <c r="AO54" s="55">
        <v>2</v>
      </c>
      <c r="AP54" s="70" t="s">
        <v>105</v>
      </c>
      <c r="AQ54" s="79" t="s">
        <v>393</v>
      </c>
      <c r="AR54" s="91" t="s">
        <v>394</v>
      </c>
      <c r="AS54" s="72" t="s">
        <v>268</v>
      </c>
    </row>
    <row r="55" spans="1:45" ht="93.75" customHeight="1">
      <c r="A55" s="256"/>
      <c r="B55" s="259"/>
      <c r="C55" s="259"/>
      <c r="D55" s="82"/>
      <c r="E55" s="82"/>
      <c r="F55" s="82"/>
      <c r="G55" s="82"/>
      <c r="H55" s="82"/>
      <c r="I55" s="82"/>
      <c r="J55" s="82"/>
      <c r="K55" s="82"/>
      <c r="L55" s="82"/>
      <c r="M55" s="82"/>
      <c r="N55" s="82"/>
      <c r="O55" s="82"/>
      <c r="P55" s="55">
        <v>3</v>
      </c>
      <c r="Q55" s="59" t="s">
        <v>395</v>
      </c>
      <c r="R55" s="55" t="str">
        <f t="shared" si="20"/>
        <v>Probabilidad</v>
      </c>
      <c r="S55" s="60" t="s">
        <v>94</v>
      </c>
      <c r="T55" s="60" t="s">
        <v>95</v>
      </c>
      <c r="U55" s="61" t="str">
        <f t="shared" si="5"/>
        <v>40%</v>
      </c>
      <c r="V55" s="60" t="s">
        <v>96</v>
      </c>
      <c r="W55" s="60" t="s">
        <v>97</v>
      </c>
      <c r="X55" s="60" t="s">
        <v>98</v>
      </c>
      <c r="Y55" s="62">
        <f t="shared" si="6"/>
        <v>0</v>
      </c>
      <c r="Z55" s="63" t="str">
        <f t="shared" si="7"/>
        <v>Muy Baja</v>
      </c>
      <c r="AA55" s="61">
        <f t="shared" si="8"/>
        <v>0</v>
      </c>
      <c r="AB55" s="63" t="str">
        <f t="shared" si="9"/>
        <v>Leve</v>
      </c>
      <c r="AC55" s="61">
        <f t="shared" si="10"/>
        <v>0</v>
      </c>
      <c r="AD55" s="64" t="str">
        <f t="shared" si="11"/>
        <v>Bajo</v>
      </c>
      <c r="AE55" s="60" t="s">
        <v>99</v>
      </c>
      <c r="AF55" s="65" t="s">
        <v>396</v>
      </c>
      <c r="AG55" s="55" t="s">
        <v>198</v>
      </c>
      <c r="AH55" s="66">
        <v>44652</v>
      </c>
      <c r="AI55" s="66">
        <v>44573</v>
      </c>
      <c r="AJ55" s="87" t="s">
        <v>397</v>
      </c>
      <c r="AK55" s="55">
        <v>3</v>
      </c>
      <c r="AL55" s="59" t="s">
        <v>398</v>
      </c>
      <c r="AM55" s="55">
        <v>3</v>
      </c>
      <c r="AN55" s="69" t="s">
        <v>104</v>
      </c>
      <c r="AO55" s="55">
        <v>3</v>
      </c>
      <c r="AP55" s="70" t="s">
        <v>105</v>
      </c>
      <c r="AQ55" s="79" t="s">
        <v>399</v>
      </c>
      <c r="AR55" s="72" t="s">
        <v>400</v>
      </c>
      <c r="AS55" s="72" t="s">
        <v>268</v>
      </c>
    </row>
    <row r="56" spans="1:45" ht="66" customHeight="1">
      <c r="A56" s="52">
        <v>22</v>
      </c>
      <c r="B56" s="53" t="s">
        <v>27</v>
      </c>
      <c r="C56" s="75" t="s">
        <v>238</v>
      </c>
      <c r="D56" s="75" t="s">
        <v>401</v>
      </c>
      <c r="E56" s="75" t="s">
        <v>402</v>
      </c>
      <c r="F56" s="75" t="s">
        <v>403</v>
      </c>
      <c r="G56" s="75" t="s">
        <v>372</v>
      </c>
      <c r="H56" s="52">
        <v>4</v>
      </c>
      <c r="I56" s="76" t="str">
        <f t="shared" ref="I56:I58" si="29">IF(H56&lt;=0,"",IF(H56&lt;=2,"Muy Baja",IF(H56&lt;=24,"Baja",IF(H56&lt;=500,"Media",IF(H56&lt;=5000,"Alta","Muy Alta")))))</f>
        <v>Baja</v>
      </c>
      <c r="J56" s="77">
        <f t="shared" ref="J56:J58" si="30">IF(I56="","",IF(I56="Muy Baja",0.2,IF(I56="Baja",0.4,IF(I56="Media",0.6,IF(I56="Alta",0.8,IF(I56="Muy Alta",1,))))))</f>
        <v>0.4</v>
      </c>
      <c r="K56" s="75" t="s">
        <v>404</v>
      </c>
      <c r="L56" s="77" t="str">
        <f ca="1">IF(NOT(ISERROR(MATCH(K56,'Tabla Impacto'!$B$152:$B$154,0))),'Tabla Impacto'!$F$154&amp;"Por favor no seleccionar los criterios de impacto(Afectación Económica o presupuestal y Pérdida Reputacional)",K56)</f>
        <v xml:space="preserve">     El riesgo afecta la imagen de la entidad internamente, de conocimiento general, nivel interno, de junta dircetiva y accionistas y/o de provedores</v>
      </c>
      <c r="M56" s="76" t="str">
        <f ca="1">IF(OR(L56='Tabla Impacto'!$C$11,L56='Tabla Impacto'!$D$11),"Leve",IF(OR(L56='Tabla Impacto'!$C$12,L56='Tabla Impacto'!$D$12),"Menor",IF(OR(L56='Tabla Impacto'!$C$13,L56='Tabla Impacto'!$D$13),"Moderado",IF(OR(#REF!='Tabla Impacto'!$C$14,L56='Tabla Impacto'!$D$14),"Mayor",IF(OR(L56='Tabla Impacto'!$C$15,L39='Tabla Impacto'!$D$15),"Catastrófico","")))))</f>
        <v>Menor</v>
      </c>
      <c r="N56" s="77">
        <f t="shared" ref="N56:N58" ca="1" si="31">IF(M56="","",IF(M56="Leve",0.2,IF(M56="Menor",0.4,IF(M56="Moderado",0.6,IF(M56="Mayor",0.8,IF(M56="Catastrófico",1,))))))</f>
        <v>0.4</v>
      </c>
      <c r="O56" s="78" t="str">
        <f t="shared" ref="O56:O58" ca="1" si="32">IF(OR(AND(I56="Muy Baja",M56="Leve"),AND(I56="Muy Baja",M56="Menor"),AND(I56="Baja",M56="Leve")),"Bajo",IF(OR(AND(I56="Muy baja",M56="Moderado"),AND(I56="Baja",M56="Menor"),AND(I56="Baja",M56="Moderado"),AND(I56="Media",M56="Leve"),AND(I56="Media",M56="Menor"),AND(I56="Media",M56="Moderado"),AND(I56="Alta",M56="Leve"),AND(I56="Alta",M56="Menor")),"Moderado",IF(OR(AND(I56="Muy Baja",M56="Mayor"),AND(I56="Baja",M56="Mayor"),AND(I56="Media",M56="Mayor"),AND(I56="Alta",M56="Moderado"),AND(I56="Alta",M56="Mayor"),AND(I56="Muy Alta",M56="Leve"),AND(I56="Muy Alta",M56="Menor"),AND(I56="Muy Alta",M56="Moderado"),AND(I56="Muy Alta",M56="Mayor")),"Alto",IF(OR(AND(I56="Muy Baja",M56="Catastrófico"),AND(I56="Baja",M56="Catastrófico"),AND(I56="Media",M56="Catastrófico"),AND(I56="Alta",M56="Catastrófico"),AND(I56="Muy Alta",M56="Catastrófico")),"Extremo",""))))</f>
        <v>Moderado</v>
      </c>
      <c r="P56" s="52">
        <v>1</v>
      </c>
      <c r="Q56" s="104" t="s">
        <v>405</v>
      </c>
      <c r="R56" s="52" t="str">
        <f t="shared" si="20"/>
        <v>Probabilidad</v>
      </c>
      <c r="S56" s="105" t="s">
        <v>94</v>
      </c>
      <c r="T56" s="105" t="s">
        <v>95</v>
      </c>
      <c r="U56" s="106" t="str">
        <f t="shared" si="5"/>
        <v>40%</v>
      </c>
      <c r="V56" s="105" t="s">
        <v>341</v>
      </c>
      <c r="W56" s="105" t="s">
        <v>97</v>
      </c>
      <c r="X56" s="105" t="s">
        <v>342</v>
      </c>
      <c r="Y56" s="107">
        <f t="shared" si="6"/>
        <v>0.24</v>
      </c>
      <c r="Z56" s="108" t="str">
        <f t="shared" si="7"/>
        <v>Baja</v>
      </c>
      <c r="AA56" s="106">
        <f t="shared" si="8"/>
        <v>0.24</v>
      </c>
      <c r="AB56" s="108" t="str">
        <f t="shared" ca="1" si="9"/>
        <v>Menor</v>
      </c>
      <c r="AC56" s="106">
        <f t="shared" ca="1" si="10"/>
        <v>0.4</v>
      </c>
      <c r="AD56" s="109" t="str">
        <f t="shared" ca="1" si="11"/>
        <v>Moderado</v>
      </c>
      <c r="AE56" s="105" t="s">
        <v>99</v>
      </c>
      <c r="AF56" s="110" t="s">
        <v>406</v>
      </c>
      <c r="AG56" s="52" t="s">
        <v>159</v>
      </c>
      <c r="AH56" s="111">
        <v>44652</v>
      </c>
      <c r="AI56" s="111">
        <v>44377</v>
      </c>
      <c r="AJ56" s="110" t="s">
        <v>407</v>
      </c>
      <c r="AK56" s="52">
        <v>1</v>
      </c>
      <c r="AL56" s="93" t="s">
        <v>385</v>
      </c>
      <c r="AM56" s="52">
        <v>1</v>
      </c>
      <c r="AN56" s="112" t="s">
        <v>104</v>
      </c>
      <c r="AO56" s="52">
        <v>1</v>
      </c>
      <c r="AP56" s="113" t="s">
        <v>105</v>
      </c>
      <c r="AQ56" s="79" t="s">
        <v>408</v>
      </c>
      <c r="AR56" s="72" t="s">
        <v>409</v>
      </c>
      <c r="AS56" s="72" t="s">
        <v>268</v>
      </c>
    </row>
    <row r="57" spans="1:45" ht="75.75" customHeight="1">
      <c r="A57" s="55">
        <v>23</v>
      </c>
      <c r="B57" s="54" t="s">
        <v>410</v>
      </c>
      <c r="C57" s="54" t="s">
        <v>118</v>
      </c>
      <c r="D57" s="54" t="s">
        <v>411</v>
      </c>
      <c r="E57" s="54" t="s">
        <v>412</v>
      </c>
      <c r="F57" s="54" t="s">
        <v>413</v>
      </c>
      <c r="G57" s="54" t="s">
        <v>91</v>
      </c>
      <c r="H57" s="55">
        <v>4</v>
      </c>
      <c r="I57" s="56" t="str">
        <f t="shared" si="29"/>
        <v>Baja</v>
      </c>
      <c r="J57" s="57">
        <f t="shared" si="30"/>
        <v>0.4</v>
      </c>
      <c r="K57" s="57" t="s">
        <v>414</v>
      </c>
      <c r="L57" s="57" t="str">
        <f ca="1">IF(NOT(ISERROR(MATCH(K57,'Tabla Impacto'!$B$152:$B$154,0))),'Tabla Impacto'!$F$154&amp;"Por favor no seleccionar los criterios de impacto(Afectación Económica o presupuestal y Pérdida Reputacional)",K57)</f>
        <v xml:space="preserve">     El riesgo afecta la imagen de alguna área de la organización</v>
      </c>
      <c r="M57" s="56" t="str">
        <f ca="1">IF(OR(L57='Tabla Impacto'!$C$11,L57='Tabla Impacto'!$D$11),"Leve",IF(OR(L57='Tabla Impacto'!$C$12,L57='Tabla Impacto'!$D$12),"Menor",IF(OR(L57='Tabla Impacto'!$C$13,L57='Tabla Impacto'!$D$13),"Moderado",IF(OR(#REF!='Tabla Impacto'!$C$14,L57='Tabla Impacto'!$D$14),"Mayor",IF(OR(L57='Tabla Impacto'!$C$15,L35='Tabla Impacto'!$D$15),"Catastrófico","")))))</f>
        <v>Leve</v>
      </c>
      <c r="N57" s="57">
        <f t="shared" ca="1" si="31"/>
        <v>0.2</v>
      </c>
      <c r="O57" s="58" t="str">
        <f t="shared" ca="1" si="32"/>
        <v>Bajo</v>
      </c>
      <c r="P57" s="55">
        <v>1</v>
      </c>
      <c r="Q57" s="59" t="s">
        <v>415</v>
      </c>
      <c r="R57" s="55" t="str">
        <f t="shared" si="20"/>
        <v>Probabilidad</v>
      </c>
      <c r="S57" s="60" t="s">
        <v>94</v>
      </c>
      <c r="T57" s="60" t="s">
        <v>95</v>
      </c>
      <c r="U57" s="61" t="str">
        <f t="shared" si="5"/>
        <v>40%</v>
      </c>
      <c r="V57" s="60" t="s">
        <v>96</v>
      </c>
      <c r="W57" s="60" t="s">
        <v>97</v>
      </c>
      <c r="X57" s="60" t="s">
        <v>98</v>
      </c>
      <c r="Y57" s="62">
        <f t="shared" si="6"/>
        <v>0.24</v>
      </c>
      <c r="Z57" s="63" t="str">
        <f t="shared" si="7"/>
        <v>Baja</v>
      </c>
      <c r="AA57" s="61">
        <f t="shared" si="8"/>
        <v>0.24</v>
      </c>
      <c r="AB57" s="63" t="str">
        <f t="shared" ca="1" si="9"/>
        <v>Leve</v>
      </c>
      <c r="AC57" s="61">
        <f t="shared" ca="1" si="10"/>
        <v>0.2</v>
      </c>
      <c r="AD57" s="64" t="str">
        <f t="shared" ca="1" si="11"/>
        <v>Bajo</v>
      </c>
      <c r="AE57" s="60" t="s">
        <v>99</v>
      </c>
      <c r="AF57" s="65" t="s">
        <v>416</v>
      </c>
      <c r="AG57" s="54" t="s">
        <v>101</v>
      </c>
      <c r="AH57" s="66">
        <v>44652</v>
      </c>
      <c r="AI57" s="66">
        <v>44896</v>
      </c>
      <c r="AJ57" s="87" t="s">
        <v>417</v>
      </c>
      <c r="AK57" s="55">
        <v>1</v>
      </c>
      <c r="AL57" s="88" t="s">
        <v>418</v>
      </c>
      <c r="AM57" s="55">
        <v>1</v>
      </c>
      <c r="AN57" s="88" t="s">
        <v>104</v>
      </c>
      <c r="AO57" s="55">
        <v>1</v>
      </c>
      <c r="AP57" s="70" t="s">
        <v>105</v>
      </c>
      <c r="AQ57" s="72" t="s">
        <v>419</v>
      </c>
      <c r="AR57" s="74" t="s">
        <v>420</v>
      </c>
      <c r="AS57" s="72" t="s">
        <v>268</v>
      </c>
    </row>
    <row r="58" spans="1:45" ht="66" customHeight="1">
      <c r="A58" s="114">
        <v>24</v>
      </c>
      <c r="B58" s="115" t="s">
        <v>421</v>
      </c>
      <c r="C58" s="115" t="s">
        <v>118</v>
      </c>
      <c r="D58" s="115" t="s">
        <v>422</v>
      </c>
      <c r="E58" s="115" t="s">
        <v>423</v>
      </c>
      <c r="F58" s="115" t="s">
        <v>424</v>
      </c>
      <c r="G58" s="115" t="s">
        <v>91</v>
      </c>
      <c r="H58" s="114">
        <v>4</v>
      </c>
      <c r="I58" s="116" t="str">
        <f t="shared" si="29"/>
        <v>Baja</v>
      </c>
      <c r="J58" s="117">
        <f t="shared" si="30"/>
        <v>0.4</v>
      </c>
      <c r="K58" s="117" t="s">
        <v>414</v>
      </c>
      <c r="L58" s="117" t="str">
        <f ca="1">IF(NOT(ISERROR(MATCH(K58,'Tabla Impacto'!$B$152:$B$154,0))),'Tabla Impacto'!$F$154&amp;"Por favor no seleccionar los criterios de impacto(Afectación Económica o presupuestal y Pérdida Reputacional)",K58)</f>
        <v xml:space="preserve">     El riesgo afecta la imagen de alguna área de la organización</v>
      </c>
      <c r="M58" s="116" t="str">
        <f ca="1">IF(OR(L58='Tabla Impacto'!$C$11,L58='Tabla Impacto'!$D$11),"Leve",IF(OR(L58='Tabla Impacto'!$C$12,L58='Tabla Impacto'!$D$12),"Menor",IF(OR(L58='Tabla Impacto'!$C$13,L58='Tabla Impacto'!$D$13),"Moderado",IF(OR(L35='Tabla Impacto'!$C$14,L58='Tabla Impacto'!$D$14),"Mayor",IF(OR(L58='Tabla Impacto'!$C$15,L38='Tabla Impacto'!$D$15),"Catastrófico","")))))</f>
        <v>Leve</v>
      </c>
      <c r="N58" s="117">
        <f t="shared" ca="1" si="31"/>
        <v>0.2</v>
      </c>
      <c r="O58" s="118" t="str">
        <f t="shared" ca="1" si="32"/>
        <v>Bajo</v>
      </c>
      <c r="P58" s="114">
        <v>1</v>
      </c>
      <c r="Q58" s="119" t="s">
        <v>425</v>
      </c>
      <c r="R58" s="114" t="str">
        <f t="shared" si="20"/>
        <v>Probabilidad</v>
      </c>
      <c r="S58" s="120" t="s">
        <v>130</v>
      </c>
      <c r="T58" s="120" t="s">
        <v>95</v>
      </c>
      <c r="U58" s="121" t="str">
        <f t="shared" si="5"/>
        <v>30%</v>
      </c>
      <c r="V58" s="120" t="s">
        <v>96</v>
      </c>
      <c r="W58" s="120" t="s">
        <v>97</v>
      </c>
      <c r="X58" s="120" t="s">
        <v>98</v>
      </c>
      <c r="Y58" s="122">
        <f t="shared" si="6"/>
        <v>0.28000000000000003</v>
      </c>
      <c r="Z58" s="123" t="str">
        <f t="shared" si="7"/>
        <v>Baja</v>
      </c>
      <c r="AA58" s="121">
        <f t="shared" si="8"/>
        <v>0.28000000000000003</v>
      </c>
      <c r="AB58" s="123" t="str">
        <f t="shared" ca="1" si="9"/>
        <v>Leve</v>
      </c>
      <c r="AC58" s="121">
        <f t="shared" ca="1" si="10"/>
        <v>0.2</v>
      </c>
      <c r="AD58" s="124" t="str">
        <f t="shared" ca="1" si="11"/>
        <v>Bajo</v>
      </c>
      <c r="AE58" s="120" t="s">
        <v>99</v>
      </c>
      <c r="AF58" s="125" t="s">
        <v>425</v>
      </c>
      <c r="AG58" s="115" t="s">
        <v>173</v>
      </c>
      <c r="AH58" s="126">
        <v>44652</v>
      </c>
      <c r="AI58" s="126">
        <v>44926</v>
      </c>
      <c r="AJ58" s="127" t="s">
        <v>426</v>
      </c>
      <c r="AK58" s="114">
        <v>1</v>
      </c>
      <c r="AL58" s="128" t="s">
        <v>427</v>
      </c>
      <c r="AM58" s="114">
        <v>1</v>
      </c>
      <c r="AN58" s="129" t="s">
        <v>104</v>
      </c>
      <c r="AO58" s="114">
        <v>1</v>
      </c>
      <c r="AP58" s="130" t="s">
        <v>105</v>
      </c>
      <c r="AQ58" s="74" t="s">
        <v>428</v>
      </c>
      <c r="AR58" s="74" t="s">
        <v>429</v>
      </c>
      <c r="AS58" s="72" t="s">
        <v>268</v>
      </c>
    </row>
    <row r="59" spans="1:45" ht="46.5" customHeight="1">
      <c r="A59" s="131"/>
      <c r="AR59" s="132"/>
    </row>
    <row r="60" spans="1:45" ht="46.5" customHeight="1"/>
    <row r="61" spans="1:45" ht="46.5" customHeight="1"/>
    <row r="62" spans="1:45" ht="46.5" customHeight="1"/>
    <row r="63" spans="1:45" ht="46.5" customHeight="1"/>
    <row r="64" spans="1:45" ht="46.5" customHeight="1"/>
    <row r="65" spans="1:42" ht="46.5" customHeight="1"/>
    <row r="66" spans="1:42" ht="46.5" customHeight="1"/>
    <row r="67" spans="1:42" ht="46.5" customHeight="1"/>
    <row r="68" spans="1:42" ht="46.5" customHeight="1"/>
    <row r="69" spans="1:42" ht="46.5" customHeight="1">
      <c r="A69" s="131"/>
      <c r="B69" s="131"/>
      <c r="C69" s="131"/>
      <c r="D69" s="131"/>
      <c r="E69" s="131"/>
      <c r="F69" s="32"/>
      <c r="G69" s="133"/>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J69" s="32"/>
      <c r="AK69" s="32"/>
      <c r="AL69" s="32"/>
      <c r="AM69" s="32"/>
      <c r="AN69" s="32"/>
      <c r="AO69" s="32"/>
      <c r="AP69" s="32"/>
    </row>
    <row r="70" spans="1:42" ht="46.5" customHeight="1">
      <c r="A70" s="131"/>
      <c r="B70" s="131"/>
      <c r="C70" s="131"/>
      <c r="D70" s="131"/>
      <c r="E70" s="131"/>
      <c r="F70" s="32"/>
      <c r="G70" s="133"/>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row>
    <row r="71" spans="1:42" ht="46.5" customHeight="1">
      <c r="A71" s="131"/>
      <c r="B71" s="131"/>
      <c r="C71" s="131"/>
      <c r="D71" s="131"/>
      <c r="E71" s="131"/>
      <c r="F71" s="32"/>
      <c r="G71" s="133"/>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row>
    <row r="72" spans="1:42" ht="46.5" customHeight="1">
      <c r="A72" s="131"/>
      <c r="B72" s="131"/>
      <c r="C72" s="131"/>
      <c r="D72" s="131"/>
      <c r="E72" s="131"/>
      <c r="F72" s="32"/>
      <c r="G72" s="133"/>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row>
    <row r="73" spans="1:42" ht="46.5" customHeight="1">
      <c r="A73" s="131"/>
      <c r="B73" s="131"/>
      <c r="C73" s="131"/>
      <c r="D73" s="131"/>
      <c r="E73" s="131"/>
      <c r="F73" s="32"/>
      <c r="G73" s="133"/>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row>
    <row r="74" spans="1:42" ht="46.5" customHeight="1">
      <c r="A74" s="131"/>
      <c r="B74" s="131"/>
      <c r="C74" s="131"/>
      <c r="D74" s="131"/>
      <c r="E74" s="131"/>
      <c r="F74" s="32"/>
      <c r="G74" s="133"/>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row>
    <row r="75" spans="1:42" ht="46.5" customHeight="1">
      <c r="A75" s="131"/>
      <c r="B75" s="131"/>
      <c r="C75" s="131"/>
      <c r="D75" s="131"/>
      <c r="E75" s="131"/>
      <c r="F75" s="32"/>
      <c r="G75" s="133"/>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row>
    <row r="76" spans="1:42" ht="46.5" customHeight="1">
      <c r="A76" s="131"/>
      <c r="B76" s="131"/>
      <c r="C76" s="131"/>
      <c r="D76" s="131"/>
      <c r="E76" s="131"/>
      <c r="F76" s="32"/>
      <c r="G76" s="133"/>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row>
    <row r="77" spans="1:42" ht="46.5" customHeight="1">
      <c r="A77" s="131"/>
      <c r="B77" s="131"/>
      <c r="C77" s="131"/>
      <c r="D77" s="131"/>
      <c r="E77" s="131"/>
      <c r="F77" s="32"/>
      <c r="G77" s="133"/>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row>
    <row r="78" spans="1:42" ht="46.5" customHeight="1">
      <c r="A78" s="131"/>
      <c r="B78" s="131"/>
      <c r="C78" s="131"/>
      <c r="D78" s="131"/>
      <c r="E78" s="131"/>
      <c r="F78" s="32"/>
      <c r="G78" s="13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row>
    <row r="79" spans="1:42" ht="46.5" customHeight="1">
      <c r="A79" s="131"/>
      <c r="B79" s="131"/>
      <c r="C79" s="131"/>
      <c r="D79" s="131"/>
      <c r="E79" s="131"/>
      <c r="F79" s="32"/>
      <c r="G79" s="133"/>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row>
    <row r="80" spans="1:42" ht="46.5" customHeight="1">
      <c r="A80" s="131"/>
      <c r="B80" s="131"/>
      <c r="C80" s="131"/>
      <c r="D80" s="131"/>
      <c r="E80" s="131"/>
      <c r="F80" s="32"/>
      <c r="G80" s="133"/>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row>
    <row r="81" spans="1:42" ht="46.5" customHeight="1">
      <c r="A81" s="131"/>
      <c r="B81" s="131"/>
      <c r="C81" s="131"/>
      <c r="D81" s="131"/>
      <c r="E81" s="131"/>
      <c r="F81" s="32"/>
      <c r="G81" s="133"/>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row>
    <row r="82" spans="1:42" ht="46.5" customHeight="1">
      <c r="A82" s="131"/>
      <c r="B82" s="131"/>
      <c r="C82" s="131"/>
      <c r="D82" s="131"/>
      <c r="E82" s="131"/>
      <c r="F82" s="32"/>
      <c r="G82" s="133"/>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row>
    <row r="83" spans="1:42" ht="46.5" customHeight="1">
      <c r="A83" s="131"/>
      <c r="B83" s="131"/>
      <c r="C83" s="131"/>
      <c r="D83" s="131"/>
      <c r="E83" s="131"/>
      <c r="F83" s="32"/>
      <c r="G83" s="133"/>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row>
    <row r="84" spans="1:42" ht="46.5" customHeight="1">
      <c r="A84" s="131"/>
      <c r="B84" s="131"/>
      <c r="C84" s="131"/>
      <c r="D84" s="131"/>
      <c r="E84" s="131"/>
      <c r="F84" s="32"/>
      <c r="G84" s="133"/>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row>
    <row r="85" spans="1:42" ht="46.5" customHeight="1">
      <c r="A85" s="131"/>
      <c r="B85" s="131"/>
      <c r="C85" s="131"/>
      <c r="D85" s="131"/>
      <c r="E85" s="131"/>
      <c r="F85" s="32"/>
      <c r="G85" s="133"/>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row>
    <row r="86" spans="1:42" ht="46.5" customHeight="1">
      <c r="A86" s="131"/>
      <c r="B86" s="131"/>
      <c r="C86" s="131"/>
      <c r="D86" s="131"/>
      <c r="E86" s="131"/>
      <c r="F86" s="32"/>
      <c r="G86" s="133"/>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row>
    <row r="87" spans="1:42" ht="46.5" customHeight="1">
      <c r="A87" s="131"/>
      <c r="B87" s="131"/>
      <c r="C87" s="131"/>
      <c r="D87" s="131"/>
      <c r="E87" s="131"/>
      <c r="F87" s="32"/>
      <c r="G87" s="133"/>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row>
    <row r="88" spans="1:42" ht="46.5" customHeight="1">
      <c r="A88" s="131"/>
      <c r="B88" s="131"/>
      <c r="C88" s="131"/>
      <c r="D88" s="131"/>
      <c r="E88" s="131"/>
      <c r="F88" s="32"/>
      <c r="G88" s="133"/>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row>
    <row r="89" spans="1:42" ht="46.5" customHeight="1">
      <c r="A89" s="131"/>
      <c r="B89" s="131"/>
      <c r="C89" s="131"/>
      <c r="D89" s="131"/>
      <c r="E89" s="131"/>
      <c r="F89" s="32"/>
      <c r="G89" s="133"/>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row>
    <row r="90" spans="1:42" ht="46.5" customHeight="1">
      <c r="A90" s="131"/>
      <c r="B90" s="131"/>
      <c r="C90" s="131"/>
      <c r="D90" s="131"/>
      <c r="E90" s="131"/>
      <c r="F90" s="32"/>
      <c r="G90" s="133"/>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row>
    <row r="91" spans="1:42" ht="46.5" customHeight="1">
      <c r="A91" s="131"/>
      <c r="B91" s="131"/>
      <c r="C91" s="131"/>
      <c r="D91" s="131"/>
      <c r="E91" s="131"/>
      <c r="F91" s="32"/>
      <c r="G91" s="133"/>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row>
    <row r="92" spans="1:42" ht="46.5" customHeight="1">
      <c r="A92" s="131"/>
      <c r="B92" s="131"/>
      <c r="C92" s="131"/>
      <c r="D92" s="131"/>
      <c r="E92" s="131"/>
      <c r="F92" s="32"/>
      <c r="G92" s="133"/>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row>
    <row r="93" spans="1:42" ht="46.5" customHeight="1">
      <c r="A93" s="131"/>
      <c r="B93" s="131"/>
      <c r="C93" s="131"/>
      <c r="D93" s="131"/>
      <c r="E93" s="131"/>
      <c r="F93" s="32"/>
      <c r="G93" s="133"/>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row>
    <row r="94" spans="1:42" ht="46.5" customHeight="1">
      <c r="A94" s="131"/>
      <c r="B94" s="131"/>
      <c r="C94" s="131"/>
      <c r="D94" s="131"/>
      <c r="E94" s="131"/>
      <c r="F94" s="32"/>
      <c r="G94" s="133"/>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row>
    <row r="95" spans="1:42" ht="46.5" customHeight="1">
      <c r="A95" s="131"/>
      <c r="B95" s="131"/>
      <c r="C95" s="131"/>
      <c r="D95" s="131"/>
      <c r="E95" s="131"/>
      <c r="F95" s="32"/>
      <c r="G95" s="133"/>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row>
    <row r="96" spans="1:42" ht="46.5" customHeight="1">
      <c r="A96" s="131"/>
      <c r="B96" s="131"/>
      <c r="C96" s="131"/>
      <c r="D96" s="131"/>
      <c r="E96" s="131"/>
      <c r="F96" s="32"/>
      <c r="G96" s="133"/>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row>
    <row r="97" spans="1:42" ht="46.5" customHeight="1">
      <c r="A97" s="131"/>
      <c r="B97" s="131"/>
      <c r="C97" s="131"/>
      <c r="D97" s="131"/>
      <c r="E97" s="131"/>
      <c r="F97" s="32"/>
      <c r="G97" s="133"/>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row>
    <row r="98" spans="1:42" ht="46.5" customHeight="1">
      <c r="A98" s="131"/>
      <c r="B98" s="131"/>
      <c r="C98" s="131"/>
      <c r="D98" s="131"/>
      <c r="E98" s="131"/>
      <c r="F98" s="32"/>
      <c r="G98" s="133"/>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row>
    <row r="99" spans="1:42" ht="46.5" customHeight="1">
      <c r="A99" s="131"/>
      <c r="B99" s="131"/>
      <c r="C99" s="131"/>
      <c r="D99" s="131"/>
      <c r="E99" s="131"/>
      <c r="F99" s="32"/>
      <c r="G99" s="133"/>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row>
    <row r="100" spans="1:42" ht="46.5" customHeight="1">
      <c r="A100" s="131"/>
      <c r="B100" s="131"/>
      <c r="C100" s="131"/>
      <c r="D100" s="131"/>
      <c r="E100" s="131"/>
      <c r="F100" s="32"/>
      <c r="G100" s="133"/>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row>
    <row r="101" spans="1:42" ht="46.5" customHeight="1">
      <c r="A101" s="131"/>
      <c r="B101" s="131"/>
      <c r="C101" s="131"/>
      <c r="D101" s="131"/>
      <c r="E101" s="131"/>
      <c r="F101" s="32"/>
      <c r="G101" s="133"/>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row>
    <row r="102" spans="1:42" ht="46.5" customHeight="1">
      <c r="A102" s="131"/>
      <c r="B102" s="131"/>
      <c r="C102" s="131"/>
      <c r="D102" s="131"/>
      <c r="E102" s="131"/>
      <c r="F102" s="32"/>
      <c r="G102" s="133"/>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row>
    <row r="103" spans="1:42" ht="46.5" customHeight="1">
      <c r="A103" s="131"/>
      <c r="B103" s="131"/>
      <c r="C103" s="131"/>
      <c r="D103" s="131"/>
      <c r="E103" s="131"/>
      <c r="F103" s="32"/>
      <c r="G103" s="133"/>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row>
    <row r="104" spans="1:42" ht="46.5" customHeight="1">
      <c r="A104" s="131"/>
      <c r="B104" s="131"/>
      <c r="C104" s="131"/>
      <c r="D104" s="131"/>
      <c r="E104" s="131"/>
      <c r="F104" s="32"/>
      <c r="G104" s="133"/>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row>
    <row r="105" spans="1:42" ht="46.5" customHeight="1">
      <c r="A105" s="131"/>
      <c r="B105" s="131"/>
      <c r="C105" s="131"/>
      <c r="D105" s="131"/>
      <c r="E105" s="131"/>
      <c r="F105" s="32"/>
      <c r="G105" s="133"/>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row>
    <row r="106" spans="1:42" ht="46.5" customHeight="1">
      <c r="A106" s="131"/>
      <c r="B106" s="131"/>
      <c r="C106" s="131"/>
      <c r="D106" s="131"/>
      <c r="E106" s="131"/>
      <c r="F106" s="32"/>
      <c r="G106" s="133"/>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row>
    <row r="107" spans="1:42" ht="46.5" customHeight="1">
      <c r="A107" s="131"/>
      <c r="B107" s="131"/>
      <c r="C107" s="131"/>
      <c r="D107" s="131"/>
      <c r="E107" s="131"/>
      <c r="F107" s="32"/>
      <c r="G107" s="133"/>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row>
    <row r="108" spans="1:42" ht="46.5" customHeight="1">
      <c r="A108" s="131"/>
      <c r="B108" s="131"/>
      <c r="C108" s="131"/>
      <c r="D108" s="131"/>
      <c r="E108" s="131"/>
      <c r="F108" s="32"/>
      <c r="G108" s="133"/>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row>
    <row r="109" spans="1:42" ht="46.5" customHeight="1">
      <c r="A109" s="131"/>
      <c r="B109" s="131"/>
      <c r="C109" s="131"/>
      <c r="D109" s="131"/>
      <c r="E109" s="131"/>
      <c r="F109" s="32"/>
      <c r="G109" s="133"/>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row>
    <row r="110" spans="1:42" ht="46.5" customHeight="1">
      <c r="A110" s="131"/>
      <c r="B110" s="131"/>
      <c r="C110" s="131"/>
      <c r="D110" s="131"/>
      <c r="E110" s="131"/>
      <c r="F110" s="32"/>
      <c r="G110" s="133"/>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row>
    <row r="111" spans="1:42" ht="46.5" customHeight="1">
      <c r="A111" s="131"/>
      <c r="B111" s="131"/>
      <c r="C111" s="131"/>
      <c r="D111" s="131"/>
      <c r="E111" s="131"/>
      <c r="F111" s="32"/>
      <c r="G111" s="133"/>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row>
    <row r="112" spans="1:42" ht="46.5" customHeight="1">
      <c r="A112" s="131"/>
      <c r="B112" s="131"/>
      <c r="C112" s="131"/>
      <c r="D112" s="131"/>
      <c r="E112" s="131"/>
      <c r="F112" s="32"/>
      <c r="G112" s="133"/>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row>
    <row r="113" spans="1:42" ht="46.5" customHeight="1">
      <c r="A113" s="131"/>
      <c r="B113" s="131"/>
      <c r="C113" s="131"/>
      <c r="D113" s="131"/>
      <c r="E113" s="131"/>
      <c r="F113" s="32"/>
      <c r="G113" s="133"/>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row>
    <row r="114" spans="1:42" ht="46.5" customHeight="1">
      <c r="A114" s="131"/>
      <c r="B114" s="131"/>
      <c r="C114" s="131"/>
      <c r="D114" s="131"/>
      <c r="E114" s="131"/>
      <c r="F114" s="32"/>
      <c r="G114" s="133"/>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row>
    <row r="115" spans="1:42" ht="46.5" customHeight="1">
      <c r="A115" s="131"/>
      <c r="B115" s="131"/>
      <c r="C115" s="131"/>
      <c r="D115" s="131"/>
      <c r="E115" s="131"/>
      <c r="F115" s="32"/>
      <c r="G115" s="133"/>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row>
    <row r="116" spans="1:42" ht="46.5" customHeight="1">
      <c r="A116" s="131"/>
      <c r="B116" s="131"/>
      <c r="C116" s="131"/>
      <c r="D116" s="131"/>
      <c r="E116" s="131"/>
      <c r="F116" s="32"/>
      <c r="G116" s="133"/>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row>
    <row r="117" spans="1:42" ht="46.5" customHeight="1">
      <c r="A117" s="131"/>
      <c r="B117" s="131"/>
      <c r="C117" s="131"/>
      <c r="D117" s="131"/>
      <c r="E117" s="131"/>
      <c r="F117" s="32"/>
      <c r="G117" s="133"/>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row>
    <row r="118" spans="1:42" ht="46.5" customHeight="1">
      <c r="A118" s="131"/>
      <c r="B118" s="131"/>
      <c r="C118" s="131"/>
      <c r="D118" s="131"/>
      <c r="E118" s="131"/>
      <c r="F118" s="32"/>
      <c r="G118" s="133"/>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row>
    <row r="119" spans="1:42" ht="46.5" customHeight="1">
      <c r="A119" s="131"/>
      <c r="B119" s="131"/>
      <c r="C119" s="131"/>
      <c r="D119" s="131"/>
      <c r="E119" s="131"/>
      <c r="F119" s="32"/>
      <c r="G119" s="133"/>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row>
    <row r="120" spans="1:42" ht="46.5" customHeight="1">
      <c r="A120" s="131"/>
      <c r="B120" s="131"/>
      <c r="C120" s="131"/>
      <c r="D120" s="131"/>
      <c r="E120" s="131"/>
      <c r="F120" s="32"/>
      <c r="G120" s="133"/>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row>
    <row r="121" spans="1:42" ht="46.5" customHeight="1">
      <c r="A121" s="131"/>
      <c r="B121" s="131"/>
      <c r="C121" s="131"/>
      <c r="D121" s="131"/>
      <c r="E121" s="131"/>
      <c r="F121" s="32"/>
      <c r="G121" s="133"/>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row>
    <row r="122" spans="1:42" ht="46.5" customHeight="1">
      <c r="A122" s="131"/>
      <c r="B122" s="131"/>
      <c r="C122" s="131"/>
      <c r="D122" s="131"/>
      <c r="E122" s="131"/>
      <c r="F122" s="32"/>
      <c r="G122" s="133"/>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row>
    <row r="123" spans="1:42" ht="46.5" customHeight="1">
      <c r="A123" s="131"/>
      <c r="B123" s="131"/>
      <c r="C123" s="131"/>
      <c r="D123" s="131"/>
      <c r="E123" s="131"/>
      <c r="F123" s="32"/>
      <c r="G123" s="133"/>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row>
    <row r="124" spans="1:42" ht="46.5" customHeight="1">
      <c r="A124" s="131"/>
      <c r="B124" s="131"/>
      <c r="C124" s="131"/>
      <c r="D124" s="131"/>
      <c r="E124" s="131"/>
      <c r="F124" s="32"/>
      <c r="G124" s="133"/>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row>
    <row r="125" spans="1:42" ht="46.5" customHeight="1">
      <c r="A125" s="131"/>
      <c r="B125" s="131"/>
      <c r="C125" s="131"/>
      <c r="D125" s="131"/>
      <c r="E125" s="131"/>
      <c r="F125" s="32"/>
      <c r="G125" s="133"/>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row>
    <row r="126" spans="1:42" ht="46.5" customHeight="1">
      <c r="A126" s="131"/>
      <c r="B126" s="131"/>
      <c r="C126" s="131"/>
      <c r="D126" s="131"/>
      <c r="E126" s="131"/>
      <c r="F126" s="32"/>
      <c r="G126" s="133"/>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row>
    <row r="127" spans="1:42" ht="46.5" customHeight="1">
      <c r="A127" s="131"/>
      <c r="B127" s="131"/>
      <c r="C127" s="131"/>
      <c r="D127" s="131"/>
      <c r="E127" s="131"/>
      <c r="F127" s="32"/>
      <c r="G127" s="133"/>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row>
    <row r="128" spans="1:42" ht="46.5" customHeight="1">
      <c r="A128" s="131"/>
      <c r="B128" s="131"/>
      <c r="C128" s="131"/>
      <c r="D128" s="131"/>
      <c r="E128" s="131"/>
      <c r="F128" s="32"/>
      <c r="G128" s="133"/>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row>
    <row r="129" spans="1:42" ht="46.5" customHeight="1">
      <c r="A129" s="131"/>
      <c r="B129" s="131"/>
      <c r="C129" s="131"/>
      <c r="D129" s="131"/>
      <c r="E129" s="131"/>
      <c r="F129" s="32"/>
      <c r="G129" s="133"/>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row>
    <row r="130" spans="1:42" ht="46.5" customHeight="1">
      <c r="A130" s="131"/>
      <c r="B130" s="131"/>
      <c r="C130" s="131"/>
      <c r="D130" s="131"/>
      <c r="E130" s="131"/>
      <c r="F130" s="32"/>
      <c r="G130" s="133"/>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row>
    <row r="131" spans="1:42" ht="46.5" customHeight="1">
      <c r="A131" s="131"/>
      <c r="B131" s="131"/>
      <c r="C131" s="131"/>
      <c r="D131" s="131"/>
      <c r="E131" s="131"/>
      <c r="F131" s="32"/>
      <c r="G131" s="133"/>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row>
    <row r="132" spans="1:42" ht="46.5" customHeight="1">
      <c r="A132" s="131"/>
      <c r="B132" s="131"/>
      <c r="C132" s="131"/>
      <c r="D132" s="131"/>
      <c r="E132" s="131"/>
      <c r="F132" s="32"/>
      <c r="G132" s="133"/>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row>
    <row r="133" spans="1:42" ht="46.5" customHeight="1">
      <c r="A133" s="131"/>
      <c r="B133" s="131"/>
      <c r="C133" s="131"/>
      <c r="D133" s="131"/>
      <c r="E133" s="131"/>
      <c r="F133" s="32"/>
      <c r="G133" s="133"/>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row>
    <row r="134" spans="1:42" ht="46.5" customHeight="1">
      <c r="A134" s="131"/>
      <c r="B134" s="131"/>
      <c r="C134" s="131"/>
      <c r="D134" s="131"/>
      <c r="E134" s="131"/>
      <c r="F134" s="32"/>
      <c r="G134" s="133"/>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row>
    <row r="135" spans="1:42" ht="46.5" customHeight="1">
      <c r="A135" s="131"/>
      <c r="B135" s="131"/>
      <c r="C135" s="131"/>
      <c r="D135" s="131"/>
      <c r="E135" s="131"/>
      <c r="F135" s="32"/>
      <c r="G135" s="133"/>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row>
    <row r="136" spans="1:42" ht="46.5" customHeight="1">
      <c r="A136" s="131"/>
      <c r="B136" s="131"/>
      <c r="C136" s="131"/>
      <c r="D136" s="131"/>
      <c r="E136" s="131"/>
      <c r="F136" s="32"/>
      <c r="G136" s="133"/>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row>
    <row r="137" spans="1:42" ht="46.5" customHeight="1">
      <c r="A137" s="131"/>
      <c r="B137" s="131"/>
      <c r="C137" s="131"/>
      <c r="D137" s="131"/>
      <c r="E137" s="131"/>
      <c r="F137" s="32"/>
      <c r="G137" s="133"/>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row>
    <row r="138" spans="1:42" ht="46.5" customHeight="1">
      <c r="A138" s="131"/>
      <c r="B138" s="131"/>
      <c r="C138" s="131"/>
      <c r="D138" s="131"/>
      <c r="E138" s="131"/>
      <c r="F138" s="32"/>
      <c r="G138" s="133"/>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row>
    <row r="139" spans="1:42" ht="46.5" customHeight="1">
      <c r="A139" s="131"/>
      <c r="B139" s="131"/>
      <c r="C139" s="131"/>
      <c r="D139" s="131"/>
      <c r="E139" s="131"/>
      <c r="F139" s="32"/>
      <c r="G139" s="133"/>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row>
    <row r="140" spans="1:42" ht="46.5" customHeight="1">
      <c r="A140" s="131"/>
      <c r="B140" s="131"/>
      <c r="C140" s="131"/>
      <c r="D140" s="131"/>
      <c r="E140" s="131"/>
      <c r="F140" s="32"/>
      <c r="G140" s="133"/>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row>
    <row r="141" spans="1:42" ht="46.5" customHeight="1">
      <c r="A141" s="131"/>
      <c r="B141" s="131"/>
      <c r="C141" s="131"/>
      <c r="D141" s="131"/>
      <c r="E141" s="131"/>
      <c r="F141" s="32"/>
      <c r="G141" s="133"/>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row>
    <row r="142" spans="1:42" ht="46.5" customHeight="1">
      <c r="A142" s="131"/>
      <c r="B142" s="131"/>
      <c r="C142" s="131"/>
      <c r="D142" s="131"/>
      <c r="E142" s="131"/>
      <c r="F142" s="32"/>
      <c r="G142" s="133"/>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row>
    <row r="143" spans="1:42" ht="46.5" customHeight="1">
      <c r="A143" s="131"/>
      <c r="B143" s="131"/>
      <c r="C143" s="131"/>
      <c r="D143" s="131"/>
      <c r="E143" s="131"/>
      <c r="F143" s="32"/>
      <c r="G143" s="133"/>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row>
    <row r="144" spans="1:42" ht="46.5" customHeight="1">
      <c r="A144" s="131"/>
      <c r="B144" s="131"/>
      <c r="C144" s="131"/>
      <c r="D144" s="131"/>
      <c r="E144" s="131"/>
      <c r="F144" s="32"/>
      <c r="G144" s="133"/>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row>
    <row r="145" spans="1:42" ht="46.5" customHeight="1">
      <c r="A145" s="131"/>
      <c r="B145" s="131"/>
      <c r="C145" s="131"/>
      <c r="D145" s="131"/>
      <c r="E145" s="131"/>
      <c r="F145" s="32"/>
      <c r="G145" s="133"/>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row>
    <row r="146" spans="1:42" ht="46.5" customHeight="1">
      <c r="A146" s="131"/>
      <c r="B146" s="131"/>
      <c r="C146" s="131"/>
      <c r="D146" s="131"/>
      <c r="E146" s="131"/>
      <c r="F146" s="32"/>
      <c r="G146" s="133"/>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row>
    <row r="147" spans="1:42" ht="46.5" customHeight="1">
      <c r="A147" s="131"/>
      <c r="B147" s="131"/>
      <c r="C147" s="131"/>
      <c r="D147" s="131"/>
      <c r="E147" s="131"/>
      <c r="F147" s="32"/>
      <c r="G147" s="133"/>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row>
    <row r="148" spans="1:42" ht="46.5" customHeight="1">
      <c r="A148" s="131"/>
      <c r="B148" s="131"/>
      <c r="C148" s="131"/>
      <c r="D148" s="131"/>
      <c r="E148" s="131"/>
      <c r="F148" s="32"/>
      <c r="G148" s="133"/>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row>
    <row r="149" spans="1:42" ht="46.5" customHeight="1">
      <c r="A149" s="131"/>
      <c r="B149" s="131"/>
      <c r="C149" s="131"/>
      <c r="D149" s="131"/>
      <c r="E149" s="131"/>
      <c r="F149" s="32"/>
      <c r="G149" s="133"/>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row>
    <row r="150" spans="1:42" ht="46.5" customHeight="1">
      <c r="A150" s="131"/>
      <c r="B150" s="131"/>
      <c r="C150" s="131"/>
      <c r="D150" s="131"/>
      <c r="E150" s="131"/>
      <c r="F150" s="32"/>
      <c r="G150" s="133"/>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row>
    <row r="151" spans="1:42" ht="46.5" customHeight="1">
      <c r="A151" s="131"/>
      <c r="B151" s="131"/>
      <c r="C151" s="131"/>
      <c r="D151" s="131"/>
      <c r="E151" s="131"/>
      <c r="F151" s="32"/>
      <c r="G151" s="133"/>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row>
    <row r="152" spans="1:42" ht="46.5" customHeight="1">
      <c r="A152" s="131"/>
      <c r="B152" s="131"/>
      <c r="C152" s="131"/>
      <c r="D152" s="131"/>
      <c r="E152" s="131"/>
      <c r="F152" s="32"/>
      <c r="G152" s="133"/>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row>
    <row r="153" spans="1:42" ht="46.5" customHeight="1">
      <c r="A153" s="131"/>
      <c r="B153" s="131"/>
      <c r="C153" s="131"/>
      <c r="D153" s="131"/>
      <c r="E153" s="131"/>
      <c r="F153" s="32"/>
      <c r="G153" s="133"/>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row>
    <row r="154" spans="1:42" ht="46.5" customHeight="1">
      <c r="A154" s="131"/>
      <c r="B154" s="131"/>
      <c r="C154" s="131"/>
      <c r="D154" s="131"/>
      <c r="E154" s="131"/>
      <c r="F154" s="32"/>
      <c r="G154" s="133"/>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row>
    <row r="155" spans="1:42" ht="46.5" customHeight="1">
      <c r="A155" s="131"/>
      <c r="B155" s="131"/>
      <c r="C155" s="131"/>
      <c r="D155" s="131"/>
      <c r="E155" s="131"/>
      <c r="F155" s="32"/>
      <c r="G155" s="133"/>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row>
    <row r="156" spans="1:42" ht="46.5" customHeight="1">
      <c r="A156" s="131"/>
      <c r="B156" s="131"/>
      <c r="C156" s="131"/>
      <c r="D156" s="131"/>
      <c r="E156" s="131"/>
      <c r="F156" s="32"/>
      <c r="G156" s="133"/>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row>
    <row r="157" spans="1:42" ht="46.5" customHeight="1">
      <c r="A157" s="131"/>
      <c r="B157" s="131"/>
      <c r="C157" s="131"/>
      <c r="D157" s="131"/>
      <c r="E157" s="131"/>
      <c r="F157" s="32"/>
      <c r="G157" s="133"/>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row>
    <row r="158" spans="1:42" ht="46.5" customHeight="1">
      <c r="A158" s="131"/>
      <c r="B158" s="131"/>
      <c r="C158" s="131"/>
      <c r="D158" s="131"/>
      <c r="E158" s="131"/>
      <c r="F158" s="32"/>
      <c r="G158" s="133"/>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row>
    <row r="159" spans="1:42" ht="46.5" customHeight="1">
      <c r="A159" s="131"/>
      <c r="B159" s="131"/>
      <c r="C159" s="131"/>
      <c r="D159" s="131"/>
      <c r="E159" s="131"/>
      <c r="F159" s="32"/>
      <c r="G159" s="133"/>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row>
    <row r="160" spans="1:42" ht="46.5" customHeight="1">
      <c r="A160" s="131"/>
      <c r="B160" s="131"/>
      <c r="C160" s="131"/>
      <c r="D160" s="131"/>
      <c r="E160" s="131"/>
      <c r="F160" s="32"/>
      <c r="G160" s="133"/>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row>
    <row r="161" spans="1:42" ht="46.5" customHeight="1">
      <c r="A161" s="131"/>
      <c r="B161" s="131"/>
      <c r="C161" s="131"/>
      <c r="D161" s="131"/>
      <c r="E161" s="131"/>
      <c r="F161" s="32"/>
      <c r="G161" s="133"/>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row>
    <row r="162" spans="1:42" ht="46.5" customHeight="1">
      <c r="A162" s="131"/>
      <c r="B162" s="131"/>
      <c r="C162" s="131"/>
      <c r="D162" s="131"/>
      <c r="E162" s="131"/>
      <c r="F162" s="32"/>
      <c r="G162" s="133"/>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row>
    <row r="163" spans="1:42" ht="46.5" customHeight="1">
      <c r="A163" s="131"/>
      <c r="B163" s="131"/>
      <c r="C163" s="131"/>
      <c r="D163" s="131"/>
      <c r="E163" s="131"/>
      <c r="F163" s="32"/>
      <c r="G163" s="133"/>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row>
    <row r="164" spans="1:42" ht="46.5" customHeight="1">
      <c r="A164" s="131"/>
      <c r="B164" s="131"/>
      <c r="C164" s="131"/>
      <c r="D164" s="131"/>
      <c r="E164" s="131"/>
      <c r="F164" s="32"/>
      <c r="G164" s="133"/>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row>
    <row r="165" spans="1:42" ht="46.5" customHeight="1">
      <c r="A165" s="131"/>
      <c r="B165" s="131"/>
      <c r="C165" s="131"/>
      <c r="D165" s="131"/>
      <c r="E165" s="131"/>
      <c r="F165" s="32"/>
      <c r="G165" s="133"/>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row>
    <row r="166" spans="1:42" ht="46.5" customHeight="1">
      <c r="A166" s="131"/>
      <c r="B166" s="131"/>
      <c r="C166" s="131"/>
      <c r="D166" s="131"/>
      <c r="E166" s="131"/>
      <c r="F166" s="32"/>
      <c r="G166" s="133"/>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row>
    <row r="167" spans="1:42" ht="46.5" customHeight="1">
      <c r="A167" s="131"/>
      <c r="B167" s="131"/>
      <c r="C167" s="131"/>
      <c r="D167" s="131"/>
      <c r="E167" s="131"/>
      <c r="F167" s="32"/>
      <c r="G167" s="133"/>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row>
    <row r="168" spans="1:42" ht="46.5" customHeight="1">
      <c r="A168" s="131"/>
      <c r="B168" s="131"/>
      <c r="C168" s="131"/>
      <c r="D168" s="131"/>
      <c r="E168" s="131"/>
      <c r="F168" s="32"/>
      <c r="G168" s="133"/>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row>
    <row r="169" spans="1:42" ht="46.5" customHeight="1">
      <c r="A169" s="131"/>
      <c r="B169" s="131"/>
      <c r="C169" s="131"/>
      <c r="D169" s="131"/>
      <c r="E169" s="131"/>
      <c r="F169" s="32"/>
      <c r="G169" s="133"/>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row>
    <row r="170" spans="1:42" ht="46.5" customHeight="1">
      <c r="A170" s="131"/>
      <c r="B170" s="131"/>
      <c r="C170" s="131"/>
      <c r="D170" s="131"/>
      <c r="E170" s="131"/>
      <c r="F170" s="32"/>
      <c r="G170" s="133"/>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row>
    <row r="171" spans="1:42" ht="46.5" customHeight="1">
      <c r="A171" s="131"/>
      <c r="B171" s="131"/>
      <c r="C171" s="131"/>
      <c r="D171" s="131"/>
      <c r="E171" s="131"/>
      <c r="F171" s="32"/>
      <c r="G171" s="133"/>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row>
    <row r="172" spans="1:42" ht="46.5" customHeight="1">
      <c r="A172" s="131"/>
      <c r="B172" s="131"/>
      <c r="C172" s="131"/>
      <c r="D172" s="131"/>
      <c r="E172" s="131"/>
      <c r="F172" s="32"/>
      <c r="G172" s="133"/>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row>
    <row r="173" spans="1:42" ht="46.5" customHeight="1">
      <c r="A173" s="131"/>
      <c r="B173" s="131"/>
      <c r="C173" s="131"/>
      <c r="D173" s="131"/>
      <c r="E173" s="131"/>
      <c r="F173" s="32"/>
      <c r="G173" s="133"/>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row>
    <row r="174" spans="1:42" ht="46.5" customHeight="1">
      <c r="A174" s="131"/>
      <c r="B174" s="131"/>
      <c r="C174" s="131"/>
      <c r="D174" s="131"/>
      <c r="E174" s="131"/>
      <c r="F174" s="32"/>
      <c r="G174" s="133"/>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row>
    <row r="175" spans="1:42" ht="46.5" customHeight="1">
      <c r="A175" s="131"/>
      <c r="B175" s="131"/>
      <c r="C175" s="131"/>
      <c r="D175" s="131"/>
      <c r="E175" s="131"/>
      <c r="F175" s="32"/>
      <c r="G175" s="133"/>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row>
    <row r="176" spans="1:42" ht="46.5" customHeight="1">
      <c r="A176" s="131"/>
      <c r="B176" s="131"/>
      <c r="C176" s="131"/>
      <c r="D176" s="131"/>
      <c r="E176" s="131"/>
      <c r="F176" s="32"/>
      <c r="G176" s="133"/>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row>
    <row r="177" spans="1:42" ht="46.5" customHeight="1">
      <c r="A177" s="131"/>
      <c r="B177" s="131"/>
      <c r="C177" s="131"/>
      <c r="D177" s="131"/>
      <c r="E177" s="131"/>
      <c r="F177" s="32"/>
      <c r="G177" s="133"/>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row>
    <row r="178" spans="1:42" ht="46.5" customHeight="1">
      <c r="A178" s="131"/>
      <c r="B178" s="131"/>
      <c r="C178" s="131"/>
      <c r="D178" s="131"/>
      <c r="E178" s="131"/>
      <c r="F178" s="32"/>
      <c r="G178" s="133"/>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row>
    <row r="179" spans="1:42" ht="46.5" customHeight="1">
      <c r="A179" s="131"/>
      <c r="B179" s="131"/>
      <c r="C179" s="131"/>
      <c r="D179" s="131"/>
      <c r="E179" s="131"/>
      <c r="F179" s="32"/>
      <c r="G179" s="133"/>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row>
    <row r="180" spans="1:42" ht="46.5" customHeight="1">
      <c r="A180" s="131"/>
      <c r="B180" s="131"/>
      <c r="C180" s="131"/>
      <c r="D180" s="131"/>
      <c r="E180" s="131"/>
      <c r="F180" s="32"/>
      <c r="G180" s="133"/>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row>
    <row r="181" spans="1:42" ht="46.5" customHeight="1">
      <c r="A181" s="131"/>
      <c r="B181" s="131"/>
      <c r="C181" s="131"/>
      <c r="D181" s="131"/>
      <c r="E181" s="131"/>
      <c r="F181" s="32"/>
      <c r="G181" s="133"/>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row>
    <row r="182" spans="1:42" ht="46.5" customHeight="1">
      <c r="A182" s="131"/>
      <c r="B182" s="131"/>
      <c r="C182" s="131"/>
      <c r="D182" s="131"/>
      <c r="E182" s="131"/>
      <c r="F182" s="32"/>
      <c r="G182" s="133"/>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row>
    <row r="183" spans="1:42" ht="46.5" customHeight="1">
      <c r="A183" s="131"/>
      <c r="B183" s="131"/>
      <c r="C183" s="131"/>
      <c r="D183" s="131"/>
      <c r="E183" s="131"/>
      <c r="F183" s="32"/>
      <c r="G183" s="133"/>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row>
    <row r="184" spans="1:42" ht="46.5" customHeight="1">
      <c r="A184" s="131"/>
      <c r="B184" s="131"/>
      <c r="C184" s="131"/>
      <c r="D184" s="131"/>
      <c r="E184" s="131"/>
      <c r="F184" s="32"/>
      <c r="G184" s="133"/>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row>
    <row r="185" spans="1:42" ht="46.5" customHeight="1">
      <c r="A185" s="131"/>
      <c r="B185" s="131"/>
      <c r="C185" s="131"/>
      <c r="D185" s="131"/>
      <c r="E185" s="131"/>
      <c r="F185" s="32"/>
      <c r="G185" s="133"/>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row>
    <row r="186" spans="1:42" ht="46.5" customHeight="1">
      <c r="A186" s="131"/>
      <c r="B186" s="131"/>
      <c r="C186" s="131"/>
      <c r="D186" s="131"/>
      <c r="E186" s="131"/>
      <c r="F186" s="32"/>
      <c r="G186" s="133"/>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row>
    <row r="187" spans="1:42" ht="46.5" customHeight="1">
      <c r="A187" s="131"/>
      <c r="B187" s="131"/>
      <c r="C187" s="131"/>
      <c r="D187" s="131"/>
      <c r="E187" s="131"/>
      <c r="F187" s="32"/>
      <c r="G187" s="133"/>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row>
    <row r="188" spans="1:42" ht="46.5" customHeight="1">
      <c r="A188" s="131"/>
      <c r="B188" s="131"/>
      <c r="C188" s="131"/>
      <c r="D188" s="131"/>
      <c r="E188" s="131"/>
      <c r="F188" s="32"/>
      <c r="G188" s="133"/>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row>
    <row r="189" spans="1:42" ht="46.5" customHeight="1">
      <c r="A189" s="131"/>
      <c r="B189" s="131"/>
      <c r="C189" s="131"/>
      <c r="D189" s="131"/>
      <c r="E189" s="131"/>
      <c r="F189" s="32"/>
      <c r="G189" s="133"/>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row>
    <row r="190" spans="1:42" ht="46.5" customHeight="1">
      <c r="A190" s="131"/>
      <c r="B190" s="131"/>
      <c r="C190" s="131"/>
      <c r="D190" s="131"/>
      <c r="E190" s="131"/>
      <c r="F190" s="32"/>
      <c r="G190" s="133"/>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row>
    <row r="191" spans="1:42" ht="46.5" customHeight="1">
      <c r="A191" s="131"/>
      <c r="B191" s="131"/>
      <c r="C191" s="131"/>
      <c r="D191" s="131"/>
      <c r="E191" s="131"/>
      <c r="F191" s="32"/>
      <c r="G191" s="133"/>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row>
    <row r="192" spans="1:42" ht="46.5" customHeight="1">
      <c r="A192" s="131"/>
      <c r="B192" s="131"/>
      <c r="C192" s="131"/>
      <c r="D192" s="131"/>
      <c r="E192" s="131"/>
      <c r="F192" s="32"/>
      <c r="G192" s="133"/>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row>
    <row r="193" spans="1:42" ht="46.5" customHeight="1">
      <c r="A193" s="131"/>
      <c r="B193" s="131"/>
      <c r="C193" s="131"/>
      <c r="D193" s="131"/>
      <c r="E193" s="131"/>
      <c r="F193" s="32"/>
      <c r="G193" s="133"/>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row>
    <row r="194" spans="1:42" ht="46.5" customHeight="1">
      <c r="A194" s="131"/>
      <c r="B194" s="131"/>
      <c r="C194" s="131"/>
      <c r="D194" s="131"/>
      <c r="E194" s="131"/>
      <c r="F194" s="32"/>
      <c r="G194" s="133"/>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row>
    <row r="195" spans="1:42" ht="46.5" customHeight="1">
      <c r="A195" s="131"/>
      <c r="B195" s="131"/>
      <c r="C195" s="131"/>
      <c r="D195" s="131"/>
      <c r="E195" s="131"/>
      <c r="F195" s="32"/>
      <c r="G195" s="133"/>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row>
    <row r="196" spans="1:42" ht="46.5" customHeight="1">
      <c r="A196" s="131"/>
      <c r="B196" s="131"/>
      <c r="C196" s="131"/>
      <c r="D196" s="131"/>
      <c r="E196" s="131"/>
      <c r="F196" s="32"/>
      <c r="G196" s="133"/>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row>
    <row r="197" spans="1:42" ht="46.5" customHeight="1">
      <c r="A197" s="131"/>
      <c r="B197" s="131"/>
      <c r="C197" s="131"/>
      <c r="D197" s="131"/>
      <c r="E197" s="131"/>
      <c r="F197" s="32"/>
      <c r="G197" s="133"/>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row>
    <row r="198" spans="1:42" ht="46.5" customHeight="1">
      <c r="A198" s="131"/>
      <c r="B198" s="131"/>
      <c r="C198" s="131"/>
      <c r="D198" s="131"/>
      <c r="E198" s="131"/>
      <c r="F198" s="32"/>
      <c r="G198" s="133"/>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row>
    <row r="199" spans="1:42" ht="46.5" customHeight="1">
      <c r="A199" s="131"/>
      <c r="B199" s="131"/>
      <c r="C199" s="131"/>
      <c r="D199" s="131"/>
      <c r="E199" s="131"/>
      <c r="F199" s="32"/>
      <c r="G199" s="133"/>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row>
    <row r="200" spans="1:42" ht="46.5" customHeight="1">
      <c r="A200" s="131"/>
      <c r="B200" s="131"/>
      <c r="C200" s="131"/>
      <c r="D200" s="131"/>
      <c r="E200" s="131"/>
      <c r="F200" s="32"/>
      <c r="G200" s="133"/>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row>
    <row r="201" spans="1:42" ht="46.5" customHeight="1">
      <c r="A201" s="131"/>
      <c r="B201" s="131"/>
      <c r="C201" s="131"/>
      <c r="D201" s="131"/>
      <c r="E201" s="131"/>
      <c r="F201" s="32"/>
      <c r="G201" s="133"/>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row>
    <row r="202" spans="1:42" ht="46.5" customHeight="1">
      <c r="A202" s="131"/>
      <c r="B202" s="131"/>
      <c r="C202" s="131"/>
      <c r="D202" s="131"/>
      <c r="E202" s="131"/>
      <c r="F202" s="32"/>
      <c r="G202" s="133"/>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row>
    <row r="203" spans="1:42" ht="46.5" customHeight="1">
      <c r="A203" s="131"/>
      <c r="B203" s="131"/>
      <c r="C203" s="131"/>
      <c r="D203" s="131"/>
      <c r="E203" s="131"/>
      <c r="F203" s="32"/>
      <c r="G203" s="133"/>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row>
    <row r="204" spans="1:42" ht="46.5" customHeight="1">
      <c r="A204" s="131"/>
      <c r="B204" s="131"/>
      <c r="C204" s="131"/>
      <c r="D204" s="131"/>
      <c r="E204" s="131"/>
      <c r="F204" s="32"/>
      <c r="G204" s="133"/>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row>
    <row r="205" spans="1:42" ht="46.5" customHeight="1">
      <c r="A205" s="131"/>
      <c r="B205" s="131"/>
      <c r="C205" s="131"/>
      <c r="D205" s="131"/>
      <c r="E205" s="131"/>
      <c r="F205" s="32"/>
      <c r="G205" s="133"/>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row>
    <row r="206" spans="1:42" ht="46.5" customHeight="1">
      <c r="A206" s="131"/>
      <c r="B206" s="131"/>
      <c r="C206" s="131"/>
      <c r="D206" s="131"/>
      <c r="E206" s="131"/>
      <c r="F206" s="32"/>
      <c r="G206" s="133"/>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row>
    <row r="207" spans="1:42" ht="46.5" customHeight="1">
      <c r="A207" s="131"/>
      <c r="B207" s="131"/>
      <c r="C207" s="131"/>
      <c r="D207" s="131"/>
      <c r="E207" s="131"/>
      <c r="F207" s="32"/>
      <c r="G207" s="133"/>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row>
    <row r="208" spans="1:42" ht="46.5" customHeight="1">
      <c r="A208" s="131"/>
      <c r="B208" s="131"/>
      <c r="C208" s="131"/>
      <c r="D208" s="131"/>
      <c r="E208" s="131"/>
      <c r="F208" s="32"/>
      <c r="G208" s="133"/>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row>
    <row r="209" spans="1:42" ht="46.5" customHeight="1">
      <c r="A209" s="131"/>
      <c r="B209" s="131"/>
      <c r="C209" s="131"/>
      <c r="D209" s="131"/>
      <c r="E209" s="131"/>
      <c r="F209" s="32"/>
      <c r="G209" s="133"/>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row>
    <row r="210" spans="1:42" ht="46.5" customHeight="1">
      <c r="A210" s="131"/>
      <c r="B210" s="131"/>
      <c r="C210" s="131"/>
      <c r="D210" s="131"/>
      <c r="E210" s="131"/>
      <c r="F210" s="32"/>
      <c r="G210" s="133"/>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row>
    <row r="211" spans="1:42" ht="46.5" customHeight="1">
      <c r="A211" s="131"/>
      <c r="B211" s="131"/>
      <c r="C211" s="131"/>
      <c r="D211" s="131"/>
      <c r="E211" s="131"/>
      <c r="F211" s="32"/>
      <c r="G211" s="133"/>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row>
    <row r="212" spans="1:42" ht="46.5" customHeight="1">
      <c r="A212" s="131"/>
      <c r="B212" s="131"/>
      <c r="C212" s="131"/>
      <c r="D212" s="131"/>
      <c r="E212" s="131"/>
      <c r="F212" s="32"/>
      <c r="G212" s="133"/>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row>
    <row r="213" spans="1:42" ht="46.5" customHeight="1">
      <c r="A213" s="131"/>
      <c r="B213" s="131"/>
      <c r="C213" s="131"/>
      <c r="D213" s="131"/>
      <c r="E213" s="131"/>
      <c r="F213" s="32"/>
      <c r="G213" s="133"/>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row>
    <row r="214" spans="1:42" ht="46.5" customHeight="1">
      <c r="A214" s="131"/>
      <c r="B214" s="131"/>
      <c r="C214" s="131"/>
      <c r="D214" s="131"/>
      <c r="E214" s="131"/>
      <c r="F214" s="32"/>
      <c r="G214" s="133"/>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row>
    <row r="215" spans="1:42" ht="46.5" customHeight="1">
      <c r="A215" s="131"/>
      <c r="B215" s="131"/>
      <c r="C215" s="131"/>
      <c r="D215" s="131"/>
      <c r="E215" s="131"/>
      <c r="F215" s="32"/>
      <c r="G215" s="133"/>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row>
    <row r="216" spans="1:42" ht="46.5" customHeight="1">
      <c r="A216" s="131"/>
      <c r="B216" s="131"/>
      <c r="C216" s="131"/>
      <c r="D216" s="131"/>
      <c r="E216" s="131"/>
      <c r="F216" s="32"/>
      <c r="G216" s="133"/>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row>
    <row r="217" spans="1:42" ht="46.5" customHeight="1">
      <c r="A217" s="131"/>
      <c r="B217" s="131"/>
      <c r="C217" s="131"/>
      <c r="D217" s="131"/>
      <c r="E217" s="131"/>
      <c r="F217" s="32"/>
      <c r="G217" s="133"/>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row>
    <row r="218" spans="1:42" ht="46.5" customHeight="1">
      <c r="A218" s="131"/>
      <c r="B218" s="131"/>
      <c r="C218" s="131"/>
      <c r="D218" s="131"/>
      <c r="E218" s="131"/>
      <c r="F218" s="32"/>
      <c r="G218" s="133"/>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row>
    <row r="219" spans="1:42" ht="46.5" customHeight="1">
      <c r="A219" s="131"/>
      <c r="B219" s="131"/>
      <c r="C219" s="131"/>
      <c r="D219" s="131"/>
      <c r="E219" s="131"/>
      <c r="F219" s="32"/>
      <c r="G219" s="133"/>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row>
    <row r="220" spans="1:42" ht="46.5" customHeight="1">
      <c r="A220" s="131"/>
      <c r="B220" s="131"/>
      <c r="C220" s="131"/>
      <c r="D220" s="131"/>
      <c r="E220" s="131"/>
      <c r="F220" s="32"/>
      <c r="G220" s="133"/>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row>
    <row r="221" spans="1:42" ht="46.5" customHeight="1">
      <c r="A221" s="131"/>
      <c r="B221" s="131"/>
      <c r="C221" s="131"/>
      <c r="D221" s="131"/>
      <c r="E221" s="131"/>
      <c r="F221" s="32"/>
      <c r="G221" s="133"/>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row>
    <row r="222" spans="1:42" ht="46.5" customHeight="1">
      <c r="A222" s="131"/>
      <c r="B222" s="131"/>
      <c r="C222" s="131"/>
      <c r="D222" s="131"/>
      <c r="E222" s="131"/>
      <c r="F222" s="32"/>
      <c r="G222" s="133"/>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row>
    <row r="223" spans="1:42" ht="46.5" customHeight="1">
      <c r="A223" s="131"/>
      <c r="B223" s="131"/>
      <c r="C223" s="131"/>
      <c r="D223" s="131"/>
      <c r="E223" s="131"/>
      <c r="F223" s="32"/>
      <c r="G223" s="133"/>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row>
    <row r="224" spans="1:42" ht="46.5" customHeight="1">
      <c r="A224" s="131"/>
      <c r="B224" s="131"/>
      <c r="C224" s="131"/>
      <c r="D224" s="131"/>
      <c r="E224" s="131"/>
      <c r="F224" s="32"/>
      <c r="G224" s="133"/>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row>
    <row r="225" spans="1:42" ht="46.5" customHeight="1">
      <c r="A225" s="131"/>
      <c r="B225" s="131"/>
      <c r="C225" s="131"/>
      <c r="D225" s="131"/>
      <c r="E225" s="131"/>
      <c r="F225" s="32"/>
      <c r="G225" s="133"/>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row>
    <row r="226" spans="1:42" ht="46.5" customHeight="1">
      <c r="A226" s="131"/>
      <c r="B226" s="131"/>
      <c r="C226" s="131"/>
      <c r="D226" s="131"/>
      <c r="E226" s="131"/>
      <c r="F226" s="32"/>
      <c r="G226" s="133"/>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row>
    <row r="227" spans="1:42" ht="46.5" customHeight="1">
      <c r="A227" s="131"/>
      <c r="B227" s="131"/>
      <c r="C227" s="131"/>
      <c r="D227" s="131"/>
      <c r="E227" s="131"/>
      <c r="F227" s="32"/>
      <c r="G227" s="133"/>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row>
    <row r="228" spans="1:42" ht="46.5" customHeight="1">
      <c r="A228" s="131"/>
      <c r="B228" s="131"/>
      <c r="C228" s="131"/>
      <c r="D228" s="131"/>
      <c r="E228" s="131"/>
      <c r="F228" s="32"/>
      <c r="G228" s="133"/>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row>
    <row r="229" spans="1:42" ht="46.5" customHeight="1">
      <c r="A229" s="131"/>
      <c r="B229" s="131"/>
      <c r="C229" s="131"/>
      <c r="D229" s="131"/>
      <c r="E229" s="131"/>
      <c r="F229" s="32"/>
      <c r="G229" s="133"/>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row>
    <row r="230" spans="1:42" ht="46.5" customHeight="1">
      <c r="A230" s="131"/>
      <c r="B230" s="131"/>
      <c r="C230" s="131"/>
      <c r="D230" s="131"/>
      <c r="E230" s="131"/>
      <c r="F230" s="32"/>
      <c r="G230" s="133"/>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row>
    <row r="231" spans="1:42" ht="46.5" customHeight="1">
      <c r="A231" s="131"/>
      <c r="B231" s="131"/>
      <c r="C231" s="131"/>
      <c r="D231" s="131"/>
      <c r="E231" s="131"/>
      <c r="F231" s="32"/>
      <c r="G231" s="133"/>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row>
    <row r="232" spans="1:42" ht="46.5" customHeight="1">
      <c r="A232" s="131"/>
      <c r="B232" s="131"/>
      <c r="C232" s="131"/>
      <c r="D232" s="131"/>
      <c r="E232" s="131"/>
      <c r="F232" s="32"/>
      <c r="G232" s="133"/>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row>
    <row r="233" spans="1:42" ht="46.5" customHeight="1">
      <c r="A233" s="131"/>
      <c r="B233" s="131"/>
      <c r="C233" s="131"/>
      <c r="D233" s="131"/>
      <c r="E233" s="131"/>
      <c r="F233" s="32"/>
      <c r="G233" s="133"/>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row>
    <row r="234" spans="1:42" ht="46.5" customHeight="1">
      <c r="A234" s="131"/>
      <c r="B234" s="131"/>
      <c r="C234" s="131"/>
      <c r="D234" s="131"/>
      <c r="E234" s="131"/>
      <c r="F234" s="32"/>
      <c r="G234" s="133"/>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row>
    <row r="235" spans="1:42" ht="46.5" customHeight="1">
      <c r="A235" s="131"/>
      <c r="B235" s="131"/>
      <c r="C235" s="131"/>
      <c r="D235" s="131"/>
      <c r="E235" s="131"/>
      <c r="F235" s="32"/>
      <c r="G235" s="133"/>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row>
    <row r="236" spans="1:42" ht="46.5" customHeight="1">
      <c r="A236" s="131"/>
      <c r="B236" s="131"/>
      <c r="C236" s="131"/>
      <c r="D236" s="131"/>
      <c r="E236" s="131"/>
      <c r="F236" s="32"/>
      <c r="G236" s="133"/>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row>
    <row r="237" spans="1:42" ht="46.5" customHeight="1">
      <c r="A237" s="131"/>
      <c r="B237" s="131"/>
      <c r="C237" s="131"/>
      <c r="D237" s="131"/>
      <c r="E237" s="131"/>
      <c r="F237" s="32"/>
      <c r="G237" s="133"/>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row>
    <row r="238" spans="1:42" ht="46.5" customHeight="1">
      <c r="A238" s="131"/>
      <c r="B238" s="131"/>
      <c r="C238" s="131"/>
      <c r="D238" s="131"/>
      <c r="E238" s="131"/>
      <c r="F238" s="32"/>
      <c r="G238" s="133"/>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row>
    <row r="239" spans="1:42" ht="46.5" customHeight="1">
      <c r="A239" s="131"/>
      <c r="B239" s="131"/>
      <c r="C239" s="131"/>
      <c r="D239" s="131"/>
      <c r="E239" s="131"/>
      <c r="F239" s="32"/>
      <c r="G239" s="133"/>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row>
    <row r="240" spans="1:42" ht="46.5" customHeight="1">
      <c r="A240" s="131"/>
      <c r="B240" s="131"/>
      <c r="C240" s="131"/>
      <c r="D240" s="131"/>
      <c r="E240" s="131"/>
      <c r="F240" s="32"/>
      <c r="G240" s="133"/>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row>
    <row r="241" spans="1:42" ht="46.5" customHeight="1">
      <c r="A241" s="131"/>
      <c r="B241" s="131"/>
      <c r="C241" s="131"/>
      <c r="D241" s="131"/>
      <c r="E241" s="131"/>
      <c r="F241" s="32"/>
      <c r="G241" s="133"/>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row>
    <row r="242" spans="1:42" ht="46.5" customHeight="1">
      <c r="A242" s="131"/>
      <c r="B242" s="131"/>
      <c r="C242" s="131"/>
      <c r="D242" s="131"/>
      <c r="E242" s="131"/>
      <c r="F242" s="32"/>
      <c r="G242" s="133"/>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row>
    <row r="243" spans="1:42" ht="46.5" customHeight="1">
      <c r="A243" s="131"/>
      <c r="B243" s="131"/>
      <c r="C243" s="131"/>
      <c r="D243" s="131"/>
      <c r="E243" s="131"/>
      <c r="F243" s="32"/>
      <c r="G243" s="133"/>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row>
    <row r="244" spans="1:42" ht="46.5" customHeight="1">
      <c r="A244" s="131"/>
      <c r="B244" s="131"/>
      <c r="C244" s="131"/>
      <c r="D244" s="131"/>
      <c r="E244" s="131"/>
      <c r="F244" s="32"/>
      <c r="G244" s="133"/>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row>
    <row r="245" spans="1:42" ht="46.5" customHeight="1">
      <c r="A245" s="131"/>
      <c r="B245" s="131"/>
      <c r="C245" s="131"/>
      <c r="D245" s="131"/>
      <c r="E245" s="131"/>
      <c r="F245" s="32"/>
      <c r="G245" s="133"/>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row>
    <row r="246" spans="1:42" ht="46.5" customHeight="1">
      <c r="A246" s="131"/>
      <c r="B246" s="131"/>
      <c r="C246" s="131"/>
      <c r="D246" s="131"/>
      <c r="E246" s="131"/>
      <c r="F246" s="32"/>
      <c r="G246" s="133"/>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row>
    <row r="247" spans="1:42" ht="46.5" customHeight="1">
      <c r="A247" s="131"/>
      <c r="B247" s="131"/>
      <c r="C247" s="131"/>
      <c r="D247" s="131"/>
      <c r="E247" s="131"/>
      <c r="F247" s="32"/>
      <c r="G247" s="133"/>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row>
    <row r="248" spans="1:42" ht="46.5" customHeight="1">
      <c r="A248" s="131"/>
      <c r="B248" s="131"/>
      <c r="C248" s="131"/>
      <c r="D248" s="131"/>
      <c r="E248" s="131"/>
      <c r="F248" s="32"/>
      <c r="G248" s="133"/>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row>
    <row r="249" spans="1:42" ht="46.5" customHeight="1">
      <c r="A249" s="131"/>
      <c r="B249" s="131"/>
      <c r="C249" s="131"/>
      <c r="D249" s="131"/>
      <c r="E249" s="131"/>
      <c r="F249" s="32"/>
      <c r="G249" s="133"/>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row>
    <row r="250" spans="1:42" ht="46.5" customHeight="1">
      <c r="A250" s="131"/>
      <c r="B250" s="131"/>
      <c r="C250" s="131"/>
      <c r="D250" s="131"/>
      <c r="E250" s="131"/>
      <c r="F250" s="32"/>
      <c r="G250" s="133"/>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row>
    <row r="251" spans="1:42" ht="46.5" customHeight="1">
      <c r="A251" s="131"/>
      <c r="B251" s="131"/>
      <c r="C251" s="131"/>
      <c r="D251" s="131"/>
      <c r="E251" s="131"/>
      <c r="F251" s="32"/>
      <c r="G251" s="133"/>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row>
    <row r="252" spans="1:42" ht="46.5" customHeight="1">
      <c r="A252" s="131"/>
      <c r="B252" s="131"/>
      <c r="C252" s="131"/>
      <c r="D252" s="131"/>
      <c r="E252" s="131"/>
      <c r="F252" s="32"/>
      <c r="G252" s="133"/>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row>
    <row r="253" spans="1:42" ht="46.5" customHeight="1">
      <c r="A253" s="131"/>
      <c r="B253" s="131"/>
      <c r="C253" s="131"/>
      <c r="D253" s="131"/>
      <c r="E253" s="131"/>
      <c r="F253" s="32"/>
      <c r="G253" s="133"/>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row>
    <row r="254" spans="1:42" ht="46.5" customHeight="1">
      <c r="A254" s="131"/>
      <c r="B254" s="131"/>
      <c r="C254" s="131"/>
      <c r="D254" s="131"/>
      <c r="E254" s="131"/>
      <c r="F254" s="32"/>
      <c r="G254" s="133"/>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row>
    <row r="255" spans="1:42" ht="46.5" customHeight="1">
      <c r="A255" s="131"/>
      <c r="B255" s="131"/>
      <c r="C255" s="131"/>
      <c r="D255" s="131"/>
      <c r="E255" s="131"/>
      <c r="F255" s="32"/>
      <c r="G255" s="133"/>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row>
    <row r="256" spans="1:42" ht="46.5" customHeight="1">
      <c r="A256" s="131"/>
      <c r="B256" s="131"/>
      <c r="C256" s="131"/>
      <c r="D256" s="131"/>
      <c r="E256" s="131"/>
      <c r="F256" s="32"/>
      <c r="G256" s="133"/>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row>
    <row r="257" spans="1:42" ht="46.5" customHeight="1">
      <c r="A257" s="131"/>
      <c r="B257" s="131"/>
      <c r="C257" s="131"/>
      <c r="D257" s="131"/>
      <c r="E257" s="131"/>
      <c r="F257" s="32"/>
      <c r="G257" s="133"/>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row>
    <row r="258" spans="1:42" ht="46.5" customHeight="1">
      <c r="A258" s="131"/>
      <c r="B258" s="131"/>
      <c r="C258" s="131"/>
      <c r="D258" s="131"/>
      <c r="E258" s="131"/>
      <c r="F258" s="32"/>
      <c r="G258" s="133"/>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row>
    <row r="259" spans="1:42" ht="15.75" customHeight="1"/>
    <row r="260" spans="1:42" ht="15.75" customHeight="1"/>
    <row r="261" spans="1:42" ht="15.75" customHeight="1"/>
    <row r="262" spans="1:42" ht="15.75" customHeight="1"/>
    <row r="263" spans="1:42" ht="15.75" customHeight="1"/>
    <row r="264" spans="1:42" ht="15.75" customHeight="1"/>
    <row r="265" spans="1:42" ht="15.75" customHeight="1"/>
    <row r="266" spans="1:42" ht="15.75" customHeight="1"/>
    <row r="267" spans="1:42" ht="15.75" customHeight="1"/>
    <row r="268" spans="1:42" ht="15.75" customHeight="1"/>
    <row r="269" spans="1:42" ht="15.75" customHeight="1"/>
    <row r="270" spans="1:42" ht="15.75" customHeight="1"/>
    <row r="271" spans="1:42" ht="15.75" customHeight="1"/>
    <row r="272" spans="1:4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0:BH58"/>
  <mergeCells count="56">
    <mergeCell ref="A5:B5"/>
    <mergeCell ref="A6:B6"/>
    <mergeCell ref="A7:B7"/>
    <mergeCell ref="A8:B8"/>
    <mergeCell ref="A1:B4"/>
    <mergeCell ref="C1:AM4"/>
    <mergeCell ref="AN1:AP1"/>
    <mergeCell ref="AN2:AP2"/>
    <mergeCell ref="AN3:AP3"/>
    <mergeCell ref="AN4:AP4"/>
    <mergeCell ref="C5:AP5"/>
    <mergeCell ref="AO9:AP9"/>
    <mergeCell ref="AQ9:AR9"/>
    <mergeCell ref="C6:AP6"/>
    <mergeCell ref="C7:AP7"/>
    <mergeCell ref="C8:AP8"/>
    <mergeCell ref="AQ8:AR8"/>
    <mergeCell ref="S9:X9"/>
    <mergeCell ref="AK9:AL9"/>
    <mergeCell ref="AM9:AN9"/>
    <mergeCell ref="A13:A15"/>
    <mergeCell ref="B13:B15"/>
    <mergeCell ref="C13:C15"/>
    <mergeCell ref="A17:A21"/>
    <mergeCell ref="B17:B21"/>
    <mergeCell ref="C17:C21"/>
    <mergeCell ref="A22:A23"/>
    <mergeCell ref="B22:B23"/>
    <mergeCell ref="C22:C23"/>
    <mergeCell ref="A25:A26"/>
    <mergeCell ref="B25:B26"/>
    <mergeCell ref="C25:C26"/>
    <mergeCell ref="A27:A29"/>
    <mergeCell ref="B27:B29"/>
    <mergeCell ref="C27:C29"/>
    <mergeCell ref="A30:A32"/>
    <mergeCell ref="B30:B32"/>
    <mergeCell ref="C30:C32"/>
    <mergeCell ref="A33:A35"/>
    <mergeCell ref="B33:B35"/>
    <mergeCell ref="C33:C35"/>
    <mergeCell ref="A36:A38"/>
    <mergeCell ref="B36:B38"/>
    <mergeCell ref="C36:C38"/>
    <mergeCell ref="A39:A41"/>
    <mergeCell ref="B39:B41"/>
    <mergeCell ref="C39:C41"/>
    <mergeCell ref="A42:A44"/>
    <mergeCell ref="B42:B44"/>
    <mergeCell ref="C42:C44"/>
    <mergeCell ref="A47:A49"/>
    <mergeCell ref="B47:B49"/>
    <mergeCell ref="C47:C49"/>
    <mergeCell ref="A53:A55"/>
    <mergeCell ref="B53:B55"/>
    <mergeCell ref="C53:C55"/>
  </mergeCells>
  <conditionalFormatting sqref="I16 I22 I24 I47 I52:I53 I56 Z16 Z47:Z49 Z52:Z56 Z58">
    <cfRule type="cellIs" dxfId="714" priority="1" operator="equal">
      <formula>"Muy Alta"</formula>
    </cfRule>
  </conditionalFormatting>
  <conditionalFormatting sqref="I16 I22 I24 I47 I52:I53 I56 Z16 Z47:Z49 Z52:Z56 Z58">
    <cfRule type="cellIs" dxfId="713" priority="2" operator="equal">
      <formula>"Alta"</formula>
    </cfRule>
  </conditionalFormatting>
  <conditionalFormatting sqref="I16 I22 I24 I47 I52:I53 I56 Z16 Z47:Z49 Z52:Z56 Z58">
    <cfRule type="cellIs" dxfId="712" priority="3" operator="equal">
      <formula>"Media"</formula>
    </cfRule>
  </conditionalFormatting>
  <conditionalFormatting sqref="I16 I22 I24 I47 I52:I53 I56 Z16 Z47:Z49 Z52:Z56 Z58">
    <cfRule type="cellIs" dxfId="711" priority="4" operator="equal">
      <formula>"Baja"</formula>
    </cfRule>
  </conditionalFormatting>
  <conditionalFormatting sqref="I16 I22 I24 I47 I52:I53 I56 Z16 Z47:Z49 Z52:Z56 Z58">
    <cfRule type="cellIs" dxfId="710" priority="5" operator="equal">
      <formula>"Muy Baja"</formula>
    </cfRule>
  </conditionalFormatting>
  <conditionalFormatting sqref="M16 M22 M24 M47 M52:M53 M56 AB13:AB58">
    <cfRule type="cellIs" dxfId="709" priority="6" operator="equal">
      <formula>"Catastrófico"</formula>
    </cfRule>
  </conditionalFormatting>
  <conditionalFormatting sqref="M16 M22 M24 M47 M52:M53 M56 AB13:AB58">
    <cfRule type="cellIs" dxfId="708" priority="7" operator="equal">
      <formula>"Mayor"</formula>
    </cfRule>
  </conditionalFormatting>
  <conditionalFormatting sqref="M16 M22 M24 M47 M52:M53 M56 AB13:AB58">
    <cfRule type="cellIs" dxfId="707" priority="8" operator="equal">
      <formula>"Moderado"</formula>
    </cfRule>
  </conditionalFormatting>
  <conditionalFormatting sqref="M16 M22 M24 M47 M52:M53 M56 AB13:AB58">
    <cfRule type="cellIs" dxfId="706" priority="9" operator="equal">
      <formula>"Menor"</formula>
    </cfRule>
  </conditionalFormatting>
  <conditionalFormatting sqref="M16 M22 M24 M47 M52:M53 M56 AB13:AB58">
    <cfRule type="cellIs" dxfId="705" priority="10" operator="equal">
      <formula>"Leve"</formula>
    </cfRule>
  </conditionalFormatting>
  <conditionalFormatting sqref="O16 O22 O24 O47 O52:O53 O56 AD16 AD47:AD49 AD52:AD56 AD58">
    <cfRule type="cellIs" dxfId="704" priority="11" operator="equal">
      <formula>"Extremo"</formula>
    </cfRule>
  </conditionalFormatting>
  <conditionalFormatting sqref="O16 O22 O24 O47 O52:O53 O56 AD16 AD47:AD49 AD52:AD56 AD58">
    <cfRule type="cellIs" dxfId="703" priority="12" operator="equal">
      <formula>"Alto"</formula>
    </cfRule>
  </conditionalFormatting>
  <conditionalFormatting sqref="O16 O22 O24 O47 O52:O53 O56 AD16 AD47:AD49 AD52:AD56 AD58">
    <cfRule type="cellIs" dxfId="702" priority="13" operator="equal">
      <formula>"Moderado"</formula>
    </cfRule>
  </conditionalFormatting>
  <conditionalFormatting sqref="O16 O22 O24 O47 O52:O53 O56 AD16 AD47:AD49 AD52:AD56 AD58">
    <cfRule type="cellIs" dxfId="701" priority="14" operator="equal">
      <formula>"Bajo"</formula>
    </cfRule>
  </conditionalFormatting>
  <conditionalFormatting sqref="Z22:Z24">
    <cfRule type="cellIs" dxfId="700" priority="15" operator="equal">
      <formula>"Muy Alta"</formula>
    </cfRule>
  </conditionalFormatting>
  <conditionalFormatting sqref="Z22:Z24">
    <cfRule type="cellIs" dxfId="699" priority="16" operator="equal">
      <formula>"Alta"</formula>
    </cfRule>
  </conditionalFormatting>
  <conditionalFormatting sqref="Z22:Z24">
    <cfRule type="cellIs" dxfId="698" priority="17" operator="equal">
      <formula>"Media"</formula>
    </cfRule>
  </conditionalFormatting>
  <conditionalFormatting sqref="Z22:Z24">
    <cfRule type="cellIs" dxfId="697" priority="18" operator="equal">
      <formula>"Baja"</formula>
    </cfRule>
  </conditionalFormatting>
  <conditionalFormatting sqref="Z22:Z24">
    <cfRule type="cellIs" dxfId="696" priority="19" operator="equal">
      <formula>"Muy Baja"</formula>
    </cfRule>
  </conditionalFormatting>
  <conditionalFormatting sqref="AD22:AD24">
    <cfRule type="cellIs" dxfId="695" priority="20" operator="equal">
      <formula>"Extremo"</formula>
    </cfRule>
  </conditionalFormatting>
  <conditionalFormatting sqref="AD22:AD24">
    <cfRule type="cellIs" dxfId="694" priority="21" operator="equal">
      <formula>"Alto"</formula>
    </cfRule>
  </conditionalFormatting>
  <conditionalFormatting sqref="AD22:AD24">
    <cfRule type="cellIs" dxfId="693" priority="22" operator="equal">
      <formula>"Moderado"</formula>
    </cfRule>
  </conditionalFormatting>
  <conditionalFormatting sqref="AD22:AD24">
    <cfRule type="cellIs" dxfId="692" priority="23" operator="equal">
      <formula>"Bajo"</formula>
    </cfRule>
  </conditionalFormatting>
  <conditionalFormatting sqref="L16 L22 L24 L47 L52:L53 L56">
    <cfRule type="containsText" dxfId="691" priority="24" operator="containsText" text="❌">
      <formula>NOT(ISERROR(SEARCH(("❌"),(L16))))</formula>
    </cfRule>
  </conditionalFormatting>
  <conditionalFormatting sqref="M27">
    <cfRule type="cellIs" dxfId="690" priority="25" operator="equal">
      <formula>"Catastrófico"</formula>
    </cfRule>
  </conditionalFormatting>
  <conditionalFormatting sqref="M27">
    <cfRule type="cellIs" dxfId="689" priority="26" operator="equal">
      <formula>"Mayor"</formula>
    </cfRule>
  </conditionalFormatting>
  <conditionalFormatting sqref="M27">
    <cfRule type="cellIs" dxfId="688" priority="27" operator="equal">
      <formula>"Moderado"</formula>
    </cfRule>
  </conditionalFormatting>
  <conditionalFormatting sqref="M27">
    <cfRule type="cellIs" dxfId="687" priority="28" operator="equal">
      <formula>"Menor"</formula>
    </cfRule>
  </conditionalFormatting>
  <conditionalFormatting sqref="M27">
    <cfRule type="cellIs" dxfId="686" priority="29" operator="equal">
      <formula>"Leve"</formula>
    </cfRule>
  </conditionalFormatting>
  <conditionalFormatting sqref="O27">
    <cfRule type="cellIs" dxfId="685" priority="30" operator="equal">
      <formula>"Extremo"</formula>
    </cfRule>
  </conditionalFormatting>
  <conditionalFormatting sqref="O27">
    <cfRule type="cellIs" dxfId="684" priority="31" operator="equal">
      <formula>"Alto"</formula>
    </cfRule>
  </conditionalFormatting>
  <conditionalFormatting sqref="O27">
    <cfRule type="cellIs" dxfId="683" priority="32" operator="equal">
      <formula>"Moderado"</formula>
    </cfRule>
  </conditionalFormatting>
  <conditionalFormatting sqref="O27">
    <cfRule type="cellIs" dxfId="682" priority="33" operator="equal">
      <formula>"Bajo"</formula>
    </cfRule>
  </conditionalFormatting>
  <conditionalFormatting sqref="Z27:Z29">
    <cfRule type="cellIs" dxfId="681" priority="34" operator="equal">
      <formula>"Muy Alta"</formula>
    </cfRule>
  </conditionalFormatting>
  <conditionalFormatting sqref="Z27:Z29">
    <cfRule type="cellIs" dxfId="680" priority="35" operator="equal">
      <formula>"Alta"</formula>
    </cfRule>
  </conditionalFormatting>
  <conditionalFormatting sqref="Z27:Z29">
    <cfRule type="cellIs" dxfId="679" priority="36" operator="equal">
      <formula>"Media"</formula>
    </cfRule>
  </conditionalFormatting>
  <conditionalFormatting sqref="Z27:Z29">
    <cfRule type="cellIs" dxfId="678" priority="37" operator="equal">
      <formula>"Baja"</formula>
    </cfRule>
  </conditionalFormatting>
  <conditionalFormatting sqref="Z27:Z29">
    <cfRule type="cellIs" dxfId="677" priority="38" operator="equal">
      <formula>"Muy Baja"</formula>
    </cfRule>
  </conditionalFormatting>
  <conditionalFormatting sqref="AD27:AD29">
    <cfRule type="cellIs" dxfId="676" priority="39" operator="equal">
      <formula>"Extremo"</formula>
    </cfRule>
  </conditionalFormatting>
  <conditionalFormatting sqref="AD27:AD29">
    <cfRule type="cellIs" dxfId="675" priority="40" operator="equal">
      <formula>"Alto"</formula>
    </cfRule>
  </conditionalFormatting>
  <conditionalFormatting sqref="AD27:AD29">
    <cfRule type="cellIs" dxfId="674" priority="41" operator="equal">
      <formula>"Moderado"</formula>
    </cfRule>
  </conditionalFormatting>
  <conditionalFormatting sqref="AD27:AD29">
    <cfRule type="cellIs" dxfId="673" priority="42" operator="equal">
      <formula>"Bajo"</formula>
    </cfRule>
  </conditionalFormatting>
  <conditionalFormatting sqref="L27">
    <cfRule type="containsText" dxfId="672" priority="43" operator="containsText" text="❌">
      <formula>NOT(ISERROR(SEARCH(("❌"),(L27))))</formula>
    </cfRule>
  </conditionalFormatting>
  <conditionalFormatting sqref="I13">
    <cfRule type="cellIs" dxfId="671" priority="44" operator="equal">
      <formula>"Muy Alta"</formula>
    </cfRule>
  </conditionalFormatting>
  <conditionalFormatting sqref="I13">
    <cfRule type="cellIs" dxfId="670" priority="45" operator="equal">
      <formula>"Alta"</formula>
    </cfRule>
  </conditionalFormatting>
  <conditionalFormatting sqref="I13">
    <cfRule type="cellIs" dxfId="669" priority="46" operator="equal">
      <formula>"Media"</formula>
    </cfRule>
  </conditionalFormatting>
  <conditionalFormatting sqref="I13">
    <cfRule type="cellIs" dxfId="668" priority="47" operator="equal">
      <formula>"Baja"</formula>
    </cfRule>
  </conditionalFormatting>
  <conditionalFormatting sqref="I13">
    <cfRule type="cellIs" dxfId="667" priority="48" operator="equal">
      <formula>"Muy Baja"</formula>
    </cfRule>
  </conditionalFormatting>
  <conditionalFormatting sqref="M13">
    <cfRule type="cellIs" dxfId="666" priority="49" operator="equal">
      <formula>"Catastrófico"</formula>
    </cfRule>
  </conditionalFormatting>
  <conditionalFormatting sqref="M13">
    <cfRule type="cellIs" dxfId="665" priority="50" operator="equal">
      <formula>"Mayor"</formula>
    </cfRule>
  </conditionalFormatting>
  <conditionalFormatting sqref="M13">
    <cfRule type="cellIs" dxfId="664" priority="51" operator="equal">
      <formula>"Moderado"</formula>
    </cfRule>
  </conditionalFormatting>
  <conditionalFormatting sqref="M13">
    <cfRule type="cellIs" dxfId="663" priority="52" operator="equal">
      <formula>"Menor"</formula>
    </cfRule>
  </conditionalFormatting>
  <conditionalFormatting sqref="M13">
    <cfRule type="cellIs" dxfId="662" priority="53" operator="equal">
      <formula>"Leve"</formula>
    </cfRule>
  </conditionalFormatting>
  <conditionalFormatting sqref="O13">
    <cfRule type="cellIs" dxfId="661" priority="54" operator="equal">
      <formula>"Extremo"</formula>
    </cfRule>
  </conditionalFormatting>
  <conditionalFormatting sqref="O13">
    <cfRule type="cellIs" dxfId="660" priority="55" operator="equal">
      <formula>"Alto"</formula>
    </cfRule>
  </conditionalFormatting>
  <conditionalFormatting sqref="O13">
    <cfRule type="cellIs" dxfId="659" priority="56" operator="equal">
      <formula>"Moderado"</formula>
    </cfRule>
  </conditionalFormatting>
  <conditionalFormatting sqref="O13">
    <cfRule type="cellIs" dxfId="658" priority="57" operator="equal">
      <formula>"Bajo"</formula>
    </cfRule>
  </conditionalFormatting>
  <conditionalFormatting sqref="Z13:Z15">
    <cfRule type="cellIs" dxfId="657" priority="58" operator="equal">
      <formula>"Muy Alta"</formula>
    </cfRule>
  </conditionalFormatting>
  <conditionalFormatting sqref="Z13:Z15">
    <cfRule type="cellIs" dxfId="656" priority="59" operator="equal">
      <formula>"Alta"</formula>
    </cfRule>
  </conditionalFormatting>
  <conditionalFormatting sqref="Z13:Z15">
    <cfRule type="cellIs" dxfId="655" priority="60" operator="equal">
      <formula>"Media"</formula>
    </cfRule>
  </conditionalFormatting>
  <conditionalFormatting sqref="Z13:Z15">
    <cfRule type="cellIs" dxfId="654" priority="61" operator="equal">
      <formula>"Baja"</formula>
    </cfRule>
  </conditionalFormatting>
  <conditionalFormatting sqref="Z13:Z15">
    <cfRule type="cellIs" dxfId="653" priority="62" operator="equal">
      <formula>"Muy Baja"</formula>
    </cfRule>
  </conditionalFormatting>
  <conditionalFormatting sqref="AD13:AD15">
    <cfRule type="cellIs" dxfId="652" priority="63" operator="equal">
      <formula>"Extremo"</formula>
    </cfRule>
  </conditionalFormatting>
  <conditionalFormatting sqref="AD13:AD15">
    <cfRule type="cellIs" dxfId="651" priority="64" operator="equal">
      <formula>"Alto"</formula>
    </cfRule>
  </conditionalFormatting>
  <conditionalFormatting sqref="AD13:AD15">
    <cfRule type="cellIs" dxfId="650" priority="65" operator="equal">
      <formula>"Moderado"</formula>
    </cfRule>
  </conditionalFormatting>
  <conditionalFormatting sqref="AD13:AD15">
    <cfRule type="cellIs" dxfId="649" priority="66" operator="equal">
      <formula>"Bajo"</formula>
    </cfRule>
  </conditionalFormatting>
  <conditionalFormatting sqref="L13">
    <cfRule type="containsText" dxfId="648" priority="67" operator="containsText" text="❌">
      <formula>NOT(ISERROR(SEARCH(("❌"),(L13))))</formula>
    </cfRule>
  </conditionalFormatting>
  <conditionalFormatting sqref="I51">
    <cfRule type="cellIs" dxfId="647" priority="68" operator="equal">
      <formula>"Muy Alta"</formula>
    </cfRule>
  </conditionalFormatting>
  <conditionalFormatting sqref="I51">
    <cfRule type="cellIs" dxfId="646" priority="69" operator="equal">
      <formula>"Alta"</formula>
    </cfRule>
  </conditionalFormatting>
  <conditionalFormatting sqref="I51">
    <cfRule type="cellIs" dxfId="645" priority="70" operator="equal">
      <formula>"Media"</formula>
    </cfRule>
  </conditionalFormatting>
  <conditionalFormatting sqref="I51">
    <cfRule type="cellIs" dxfId="644" priority="71" operator="equal">
      <formula>"Baja"</formula>
    </cfRule>
  </conditionalFormatting>
  <conditionalFormatting sqref="I51">
    <cfRule type="cellIs" dxfId="643" priority="72" operator="equal">
      <formula>"Muy Baja"</formula>
    </cfRule>
  </conditionalFormatting>
  <conditionalFormatting sqref="M51">
    <cfRule type="cellIs" dxfId="642" priority="73" operator="equal">
      <formula>"Catastrófico"</formula>
    </cfRule>
  </conditionalFormatting>
  <conditionalFormatting sqref="M51">
    <cfRule type="cellIs" dxfId="641" priority="74" operator="equal">
      <formula>"Mayor"</formula>
    </cfRule>
  </conditionalFormatting>
  <conditionalFormatting sqref="M51">
    <cfRule type="cellIs" dxfId="640" priority="75" operator="equal">
      <formula>"Moderado"</formula>
    </cfRule>
  </conditionalFormatting>
  <conditionalFormatting sqref="M51">
    <cfRule type="cellIs" dxfId="639" priority="76" operator="equal">
      <formula>"Menor"</formula>
    </cfRule>
  </conditionalFormatting>
  <conditionalFormatting sqref="M51">
    <cfRule type="cellIs" dxfId="638" priority="77" operator="equal">
      <formula>"Leve"</formula>
    </cfRule>
  </conditionalFormatting>
  <conditionalFormatting sqref="O51">
    <cfRule type="cellIs" dxfId="637" priority="78" operator="equal">
      <formula>"Extremo"</formula>
    </cfRule>
  </conditionalFormatting>
  <conditionalFormatting sqref="O51">
    <cfRule type="cellIs" dxfId="636" priority="79" operator="equal">
      <formula>"Alto"</formula>
    </cfRule>
  </conditionalFormatting>
  <conditionalFormatting sqref="O51">
    <cfRule type="cellIs" dxfId="635" priority="80" operator="equal">
      <formula>"Moderado"</formula>
    </cfRule>
  </conditionalFormatting>
  <conditionalFormatting sqref="O51">
    <cfRule type="cellIs" dxfId="634" priority="81" operator="equal">
      <formula>"Bajo"</formula>
    </cfRule>
  </conditionalFormatting>
  <conditionalFormatting sqref="Z51">
    <cfRule type="cellIs" dxfId="633" priority="82" operator="equal">
      <formula>"Muy Alta"</formula>
    </cfRule>
  </conditionalFormatting>
  <conditionalFormatting sqref="Z51">
    <cfRule type="cellIs" dxfId="632" priority="83" operator="equal">
      <formula>"Alta"</formula>
    </cfRule>
  </conditionalFormatting>
  <conditionalFormatting sqref="Z51">
    <cfRule type="cellIs" dxfId="631" priority="84" operator="equal">
      <formula>"Media"</formula>
    </cfRule>
  </conditionalFormatting>
  <conditionalFormatting sqref="Z51">
    <cfRule type="cellIs" dxfId="630" priority="85" operator="equal">
      <formula>"Baja"</formula>
    </cfRule>
  </conditionalFormatting>
  <conditionalFormatting sqref="Z51">
    <cfRule type="cellIs" dxfId="629" priority="86" operator="equal">
      <formula>"Muy Baja"</formula>
    </cfRule>
  </conditionalFormatting>
  <conditionalFormatting sqref="AD51">
    <cfRule type="cellIs" dxfId="628" priority="87" operator="equal">
      <formula>"Extremo"</formula>
    </cfRule>
  </conditionalFormatting>
  <conditionalFormatting sqref="AD51">
    <cfRule type="cellIs" dxfId="627" priority="88" operator="equal">
      <formula>"Alto"</formula>
    </cfRule>
  </conditionalFormatting>
  <conditionalFormatting sqref="AD51">
    <cfRule type="cellIs" dxfId="626" priority="89" operator="equal">
      <formula>"Moderado"</formula>
    </cfRule>
  </conditionalFormatting>
  <conditionalFormatting sqref="AD51">
    <cfRule type="cellIs" dxfId="625" priority="90" operator="equal">
      <formula>"Bajo"</formula>
    </cfRule>
  </conditionalFormatting>
  <conditionalFormatting sqref="L51">
    <cfRule type="containsText" dxfId="624" priority="91" operator="containsText" text="❌">
      <formula>NOT(ISERROR(SEARCH(("❌"),(L51))))</formula>
    </cfRule>
  </conditionalFormatting>
  <conditionalFormatting sqref="I25">
    <cfRule type="cellIs" dxfId="623" priority="92" operator="equal">
      <formula>"Muy Alta"</formula>
    </cfRule>
  </conditionalFormatting>
  <conditionalFormatting sqref="I25">
    <cfRule type="cellIs" dxfId="622" priority="93" operator="equal">
      <formula>"Alta"</formula>
    </cfRule>
  </conditionalFormatting>
  <conditionalFormatting sqref="I25">
    <cfRule type="cellIs" dxfId="621" priority="94" operator="equal">
      <formula>"Media"</formula>
    </cfRule>
  </conditionalFormatting>
  <conditionalFormatting sqref="I25">
    <cfRule type="cellIs" dxfId="620" priority="95" operator="equal">
      <formula>"Baja"</formula>
    </cfRule>
  </conditionalFormatting>
  <conditionalFormatting sqref="I25">
    <cfRule type="cellIs" dxfId="619" priority="96" operator="equal">
      <formula>"Muy Baja"</formula>
    </cfRule>
  </conditionalFormatting>
  <conditionalFormatting sqref="M25">
    <cfRule type="cellIs" dxfId="618" priority="97" operator="equal">
      <formula>"Catastrófico"</formula>
    </cfRule>
  </conditionalFormatting>
  <conditionalFormatting sqref="M25">
    <cfRule type="cellIs" dxfId="617" priority="98" operator="equal">
      <formula>"Mayor"</formula>
    </cfRule>
  </conditionalFormatting>
  <conditionalFormatting sqref="M25">
    <cfRule type="cellIs" dxfId="616" priority="99" operator="equal">
      <formula>"Moderado"</formula>
    </cfRule>
  </conditionalFormatting>
  <conditionalFormatting sqref="M25">
    <cfRule type="cellIs" dxfId="615" priority="100" operator="equal">
      <formula>"Menor"</formula>
    </cfRule>
  </conditionalFormatting>
  <conditionalFormatting sqref="M25">
    <cfRule type="cellIs" dxfId="614" priority="101" operator="equal">
      <formula>"Leve"</formula>
    </cfRule>
  </conditionalFormatting>
  <conditionalFormatting sqref="O25">
    <cfRule type="cellIs" dxfId="613" priority="102" operator="equal">
      <formula>"Extremo"</formula>
    </cfRule>
  </conditionalFormatting>
  <conditionalFormatting sqref="O25">
    <cfRule type="cellIs" dxfId="612" priority="103" operator="equal">
      <formula>"Alto"</formula>
    </cfRule>
  </conditionalFormatting>
  <conditionalFormatting sqref="O25">
    <cfRule type="cellIs" dxfId="611" priority="104" operator="equal">
      <formula>"Moderado"</formula>
    </cfRule>
  </conditionalFormatting>
  <conditionalFormatting sqref="O25">
    <cfRule type="cellIs" dxfId="610" priority="105" operator="equal">
      <formula>"Bajo"</formula>
    </cfRule>
  </conditionalFormatting>
  <conditionalFormatting sqref="Z25:Z26">
    <cfRule type="cellIs" dxfId="609" priority="106" operator="equal">
      <formula>"Muy Alta"</formula>
    </cfRule>
  </conditionalFormatting>
  <conditionalFormatting sqref="Z25:Z26">
    <cfRule type="cellIs" dxfId="608" priority="107" operator="equal">
      <formula>"Alta"</formula>
    </cfRule>
  </conditionalFormatting>
  <conditionalFormatting sqref="Z25:Z26">
    <cfRule type="cellIs" dxfId="607" priority="108" operator="equal">
      <formula>"Media"</formula>
    </cfRule>
  </conditionalFormatting>
  <conditionalFormatting sqref="Z25:Z26">
    <cfRule type="cellIs" dxfId="606" priority="109" operator="equal">
      <formula>"Baja"</formula>
    </cfRule>
  </conditionalFormatting>
  <conditionalFormatting sqref="Z25:Z26">
    <cfRule type="cellIs" dxfId="605" priority="110" operator="equal">
      <formula>"Muy Baja"</formula>
    </cfRule>
  </conditionalFormatting>
  <conditionalFormatting sqref="AD25:AD26">
    <cfRule type="cellIs" dxfId="604" priority="111" operator="equal">
      <formula>"Extremo"</formula>
    </cfRule>
  </conditionalFormatting>
  <conditionalFormatting sqref="AD25:AD26">
    <cfRule type="cellIs" dxfId="603" priority="112" operator="equal">
      <formula>"Alto"</formula>
    </cfRule>
  </conditionalFormatting>
  <conditionalFormatting sqref="AD25:AD26">
    <cfRule type="cellIs" dxfId="602" priority="113" operator="equal">
      <formula>"Moderado"</formula>
    </cfRule>
  </conditionalFormatting>
  <conditionalFormatting sqref="AD25:AD26">
    <cfRule type="cellIs" dxfId="601" priority="114" operator="equal">
      <formula>"Bajo"</formula>
    </cfRule>
  </conditionalFormatting>
  <conditionalFormatting sqref="L25">
    <cfRule type="containsText" dxfId="600" priority="115" operator="containsText" text="❌">
      <formula>NOT(ISERROR(SEARCH(("❌"),(L25))))</formula>
    </cfRule>
  </conditionalFormatting>
  <conditionalFormatting sqref="I17">
    <cfRule type="cellIs" dxfId="599" priority="116" operator="equal">
      <formula>"Muy Alta"</formula>
    </cfRule>
  </conditionalFormatting>
  <conditionalFormatting sqref="I17">
    <cfRule type="cellIs" dxfId="598" priority="117" operator="equal">
      <formula>"Alta"</formula>
    </cfRule>
  </conditionalFormatting>
  <conditionalFormatting sqref="I17">
    <cfRule type="cellIs" dxfId="597" priority="118" operator="equal">
      <formula>"Media"</formula>
    </cfRule>
  </conditionalFormatting>
  <conditionalFormatting sqref="I17">
    <cfRule type="cellIs" dxfId="596" priority="119" operator="equal">
      <formula>"Baja"</formula>
    </cfRule>
  </conditionalFormatting>
  <conditionalFormatting sqref="I17">
    <cfRule type="cellIs" dxfId="595" priority="120" operator="equal">
      <formula>"Muy Baja"</formula>
    </cfRule>
  </conditionalFormatting>
  <conditionalFormatting sqref="M17">
    <cfRule type="cellIs" dxfId="594" priority="121" operator="equal">
      <formula>"Catastrófico"</formula>
    </cfRule>
  </conditionalFormatting>
  <conditionalFormatting sqref="M17">
    <cfRule type="cellIs" dxfId="593" priority="122" operator="equal">
      <formula>"Mayor"</formula>
    </cfRule>
  </conditionalFormatting>
  <conditionalFormatting sqref="M17">
    <cfRule type="cellIs" dxfId="592" priority="123" operator="equal">
      <formula>"Moderado"</formula>
    </cfRule>
  </conditionalFormatting>
  <conditionalFormatting sqref="M17">
    <cfRule type="cellIs" dxfId="591" priority="124" operator="equal">
      <formula>"Menor"</formula>
    </cfRule>
  </conditionalFormatting>
  <conditionalFormatting sqref="M17">
    <cfRule type="cellIs" dxfId="590" priority="125" operator="equal">
      <formula>"Leve"</formula>
    </cfRule>
  </conditionalFormatting>
  <conditionalFormatting sqref="O17">
    <cfRule type="cellIs" dxfId="589" priority="126" operator="equal">
      <formula>"Extremo"</formula>
    </cfRule>
  </conditionalFormatting>
  <conditionalFormatting sqref="O17">
    <cfRule type="cellIs" dxfId="588" priority="127" operator="equal">
      <formula>"Alto"</formula>
    </cfRule>
  </conditionalFormatting>
  <conditionalFormatting sqref="O17">
    <cfRule type="cellIs" dxfId="587" priority="128" operator="equal">
      <formula>"Moderado"</formula>
    </cfRule>
  </conditionalFormatting>
  <conditionalFormatting sqref="O17">
    <cfRule type="cellIs" dxfId="586" priority="129" operator="equal">
      <formula>"Bajo"</formula>
    </cfRule>
  </conditionalFormatting>
  <conditionalFormatting sqref="Z17:Z21">
    <cfRule type="cellIs" dxfId="585" priority="130" operator="equal">
      <formula>"Muy Alta"</formula>
    </cfRule>
  </conditionalFormatting>
  <conditionalFormatting sqref="Z17:Z21">
    <cfRule type="cellIs" dxfId="584" priority="131" operator="equal">
      <formula>"Alta"</formula>
    </cfRule>
  </conditionalFormatting>
  <conditionalFormatting sqref="Z17:Z21">
    <cfRule type="cellIs" dxfId="583" priority="132" operator="equal">
      <formula>"Media"</formula>
    </cfRule>
  </conditionalFormatting>
  <conditionalFormatting sqref="Z17:Z21">
    <cfRule type="cellIs" dxfId="582" priority="133" operator="equal">
      <formula>"Baja"</formula>
    </cfRule>
  </conditionalFormatting>
  <conditionalFormatting sqref="Z17:Z21">
    <cfRule type="cellIs" dxfId="581" priority="134" operator="equal">
      <formula>"Muy Baja"</formula>
    </cfRule>
  </conditionalFormatting>
  <conditionalFormatting sqref="AD17:AD21">
    <cfRule type="cellIs" dxfId="580" priority="135" operator="equal">
      <formula>"Extremo"</formula>
    </cfRule>
  </conditionalFormatting>
  <conditionalFormatting sqref="AD17:AD21">
    <cfRule type="cellIs" dxfId="579" priority="136" operator="equal">
      <formula>"Alto"</formula>
    </cfRule>
  </conditionalFormatting>
  <conditionalFormatting sqref="AD17:AD21">
    <cfRule type="cellIs" dxfId="578" priority="137" operator="equal">
      <formula>"Moderado"</formula>
    </cfRule>
  </conditionalFormatting>
  <conditionalFormatting sqref="AD17:AD21">
    <cfRule type="cellIs" dxfId="577" priority="138" operator="equal">
      <formula>"Bajo"</formula>
    </cfRule>
  </conditionalFormatting>
  <conditionalFormatting sqref="L17">
    <cfRule type="containsText" dxfId="576" priority="139" operator="containsText" text="❌">
      <formula>NOT(ISERROR(SEARCH(("❌"),(L17))))</formula>
    </cfRule>
  </conditionalFormatting>
  <conditionalFormatting sqref="I27">
    <cfRule type="cellIs" dxfId="575" priority="140" operator="equal">
      <formula>"Muy Alta"</formula>
    </cfRule>
  </conditionalFormatting>
  <conditionalFormatting sqref="I27">
    <cfRule type="cellIs" dxfId="574" priority="141" operator="equal">
      <formula>"Alta"</formula>
    </cfRule>
  </conditionalFormatting>
  <conditionalFormatting sqref="I27">
    <cfRule type="cellIs" dxfId="573" priority="142" operator="equal">
      <formula>"Media"</formula>
    </cfRule>
  </conditionalFormatting>
  <conditionalFormatting sqref="I27">
    <cfRule type="cellIs" dxfId="572" priority="143" operator="equal">
      <formula>"Baja"</formula>
    </cfRule>
  </conditionalFormatting>
  <conditionalFormatting sqref="I27">
    <cfRule type="cellIs" dxfId="571" priority="144" operator="equal">
      <formula>"Muy Baja"</formula>
    </cfRule>
  </conditionalFormatting>
  <conditionalFormatting sqref="I30">
    <cfRule type="cellIs" dxfId="570" priority="145" operator="equal">
      <formula>"Muy Alta"</formula>
    </cfRule>
  </conditionalFormatting>
  <conditionalFormatting sqref="I30">
    <cfRule type="cellIs" dxfId="569" priority="146" operator="equal">
      <formula>"Alta"</formula>
    </cfRule>
  </conditionalFormatting>
  <conditionalFormatting sqref="I30">
    <cfRule type="cellIs" dxfId="568" priority="147" operator="equal">
      <formula>"Media"</formula>
    </cfRule>
  </conditionalFormatting>
  <conditionalFormatting sqref="I30">
    <cfRule type="cellIs" dxfId="567" priority="148" operator="equal">
      <formula>"Baja"</formula>
    </cfRule>
  </conditionalFormatting>
  <conditionalFormatting sqref="I30">
    <cfRule type="cellIs" dxfId="566" priority="149" operator="equal">
      <formula>"Muy Baja"</formula>
    </cfRule>
  </conditionalFormatting>
  <conditionalFormatting sqref="M30">
    <cfRule type="cellIs" dxfId="565" priority="150" operator="equal">
      <formula>"Catastrófico"</formula>
    </cfRule>
  </conditionalFormatting>
  <conditionalFormatting sqref="M30">
    <cfRule type="cellIs" dxfId="564" priority="151" operator="equal">
      <formula>"Mayor"</formula>
    </cfRule>
  </conditionalFormatting>
  <conditionalFormatting sqref="M30">
    <cfRule type="cellIs" dxfId="563" priority="152" operator="equal">
      <formula>"Moderado"</formula>
    </cfRule>
  </conditionalFormatting>
  <conditionalFormatting sqref="M30">
    <cfRule type="cellIs" dxfId="562" priority="153" operator="equal">
      <formula>"Menor"</formula>
    </cfRule>
  </conditionalFormatting>
  <conditionalFormatting sqref="M30">
    <cfRule type="cellIs" dxfId="561" priority="154" operator="equal">
      <formula>"Leve"</formula>
    </cfRule>
  </conditionalFormatting>
  <conditionalFormatting sqref="O30">
    <cfRule type="cellIs" dxfId="560" priority="155" operator="equal">
      <formula>"Extremo"</formula>
    </cfRule>
  </conditionalFormatting>
  <conditionalFormatting sqref="O30">
    <cfRule type="cellIs" dxfId="559" priority="156" operator="equal">
      <formula>"Alto"</formula>
    </cfRule>
  </conditionalFormatting>
  <conditionalFormatting sqref="O30">
    <cfRule type="cellIs" dxfId="558" priority="157" operator="equal">
      <formula>"Moderado"</formula>
    </cfRule>
  </conditionalFormatting>
  <conditionalFormatting sqref="O30">
    <cfRule type="cellIs" dxfId="557" priority="158" operator="equal">
      <formula>"Bajo"</formula>
    </cfRule>
  </conditionalFormatting>
  <conditionalFormatting sqref="Z30:Z32">
    <cfRule type="cellIs" dxfId="556" priority="159" operator="equal">
      <formula>"Muy Alta"</formula>
    </cfRule>
  </conditionalFormatting>
  <conditionalFormatting sqref="Z30:Z32">
    <cfRule type="cellIs" dxfId="555" priority="160" operator="equal">
      <formula>"Alta"</formula>
    </cfRule>
  </conditionalFormatting>
  <conditionalFormatting sqref="Z30:Z32">
    <cfRule type="cellIs" dxfId="554" priority="161" operator="equal">
      <formula>"Media"</formula>
    </cfRule>
  </conditionalFormatting>
  <conditionalFormatting sqref="Z30:Z32">
    <cfRule type="cellIs" dxfId="553" priority="162" operator="equal">
      <formula>"Baja"</formula>
    </cfRule>
  </conditionalFormatting>
  <conditionalFormatting sqref="Z30:Z32">
    <cfRule type="cellIs" dxfId="552" priority="163" operator="equal">
      <formula>"Muy Baja"</formula>
    </cfRule>
  </conditionalFormatting>
  <conditionalFormatting sqref="AD30:AD32">
    <cfRule type="cellIs" dxfId="551" priority="164" operator="equal">
      <formula>"Extremo"</formula>
    </cfRule>
  </conditionalFormatting>
  <conditionalFormatting sqref="AD30:AD32">
    <cfRule type="cellIs" dxfId="550" priority="165" operator="equal">
      <formula>"Alto"</formula>
    </cfRule>
  </conditionalFormatting>
  <conditionalFormatting sqref="AD30:AD32">
    <cfRule type="cellIs" dxfId="549" priority="166" operator="equal">
      <formula>"Moderado"</formula>
    </cfRule>
  </conditionalFormatting>
  <conditionalFormatting sqref="AD30:AD32">
    <cfRule type="cellIs" dxfId="548" priority="167" operator="equal">
      <formula>"Bajo"</formula>
    </cfRule>
  </conditionalFormatting>
  <conditionalFormatting sqref="L30">
    <cfRule type="containsText" dxfId="547" priority="168" operator="containsText" text="❌">
      <formula>NOT(ISERROR(SEARCH(("❌"),(L30))))</formula>
    </cfRule>
  </conditionalFormatting>
  <conditionalFormatting sqref="I45">
    <cfRule type="cellIs" dxfId="546" priority="169" operator="equal">
      <formula>"Muy Alta"</formula>
    </cfRule>
  </conditionalFormatting>
  <conditionalFormatting sqref="I45">
    <cfRule type="cellIs" dxfId="545" priority="170" operator="equal">
      <formula>"Alta"</formula>
    </cfRule>
  </conditionalFormatting>
  <conditionalFormatting sqref="I45">
    <cfRule type="cellIs" dxfId="544" priority="171" operator="equal">
      <formula>"Media"</formula>
    </cfRule>
  </conditionalFormatting>
  <conditionalFormatting sqref="I45">
    <cfRule type="cellIs" dxfId="543" priority="172" operator="equal">
      <formula>"Baja"</formula>
    </cfRule>
  </conditionalFormatting>
  <conditionalFormatting sqref="I45">
    <cfRule type="cellIs" dxfId="542" priority="173" operator="equal">
      <formula>"Muy Baja"</formula>
    </cfRule>
  </conditionalFormatting>
  <conditionalFormatting sqref="M45">
    <cfRule type="cellIs" dxfId="541" priority="174" operator="equal">
      <formula>"Catastrófico"</formula>
    </cfRule>
  </conditionalFormatting>
  <conditionalFormatting sqref="M45">
    <cfRule type="cellIs" dxfId="540" priority="175" operator="equal">
      <formula>"Mayor"</formula>
    </cfRule>
  </conditionalFormatting>
  <conditionalFormatting sqref="M45">
    <cfRule type="cellIs" dxfId="539" priority="176" operator="equal">
      <formula>"Moderado"</formula>
    </cfRule>
  </conditionalFormatting>
  <conditionalFormatting sqref="M45">
    <cfRule type="cellIs" dxfId="538" priority="177" operator="equal">
      <formula>"Menor"</formula>
    </cfRule>
  </conditionalFormatting>
  <conditionalFormatting sqref="M45">
    <cfRule type="cellIs" dxfId="537" priority="178" operator="equal">
      <formula>"Leve"</formula>
    </cfRule>
  </conditionalFormatting>
  <conditionalFormatting sqref="O45">
    <cfRule type="cellIs" dxfId="536" priority="179" operator="equal">
      <formula>"Extremo"</formula>
    </cfRule>
  </conditionalFormatting>
  <conditionalFormatting sqref="O45">
    <cfRule type="cellIs" dxfId="535" priority="180" operator="equal">
      <formula>"Alto"</formula>
    </cfRule>
  </conditionalFormatting>
  <conditionalFormatting sqref="O45">
    <cfRule type="cellIs" dxfId="534" priority="181" operator="equal">
      <formula>"Moderado"</formula>
    </cfRule>
  </conditionalFormatting>
  <conditionalFormatting sqref="O45">
    <cfRule type="cellIs" dxfId="533" priority="182" operator="equal">
      <formula>"Bajo"</formula>
    </cfRule>
  </conditionalFormatting>
  <conditionalFormatting sqref="Z45">
    <cfRule type="cellIs" dxfId="532" priority="183" operator="equal">
      <formula>"Muy Alta"</formula>
    </cfRule>
  </conditionalFormatting>
  <conditionalFormatting sqref="Z45">
    <cfRule type="cellIs" dxfId="531" priority="184" operator="equal">
      <formula>"Alta"</formula>
    </cfRule>
  </conditionalFormatting>
  <conditionalFormatting sqref="Z45">
    <cfRule type="cellIs" dxfId="530" priority="185" operator="equal">
      <formula>"Media"</formula>
    </cfRule>
  </conditionalFormatting>
  <conditionalFormatting sqref="Z45">
    <cfRule type="cellIs" dxfId="529" priority="186" operator="equal">
      <formula>"Baja"</formula>
    </cfRule>
  </conditionalFormatting>
  <conditionalFormatting sqref="Z45">
    <cfRule type="cellIs" dxfId="528" priority="187" operator="equal">
      <formula>"Muy Baja"</formula>
    </cfRule>
  </conditionalFormatting>
  <conditionalFormatting sqref="AD45">
    <cfRule type="cellIs" dxfId="527" priority="188" operator="equal">
      <formula>"Extremo"</formula>
    </cfRule>
  </conditionalFormatting>
  <conditionalFormatting sqref="AD45">
    <cfRule type="cellIs" dxfId="526" priority="189" operator="equal">
      <formula>"Alto"</formula>
    </cfRule>
  </conditionalFormatting>
  <conditionalFormatting sqref="AD45">
    <cfRule type="cellIs" dxfId="525" priority="190" operator="equal">
      <formula>"Moderado"</formula>
    </cfRule>
  </conditionalFormatting>
  <conditionalFormatting sqref="AD45">
    <cfRule type="cellIs" dxfId="524" priority="191" operator="equal">
      <formula>"Bajo"</formula>
    </cfRule>
  </conditionalFormatting>
  <conditionalFormatting sqref="L45">
    <cfRule type="containsText" dxfId="523" priority="192" operator="containsText" text="❌">
      <formula>NOT(ISERROR(SEARCH(("❌"),(L45))))</formula>
    </cfRule>
  </conditionalFormatting>
  <conditionalFormatting sqref="I46">
    <cfRule type="cellIs" dxfId="522" priority="193" operator="equal">
      <formula>"Muy Alta"</formula>
    </cfRule>
  </conditionalFormatting>
  <conditionalFormatting sqref="I46">
    <cfRule type="cellIs" dxfId="521" priority="194" operator="equal">
      <formula>"Alta"</formula>
    </cfRule>
  </conditionalFormatting>
  <conditionalFormatting sqref="I46">
    <cfRule type="cellIs" dxfId="520" priority="195" operator="equal">
      <formula>"Media"</formula>
    </cfRule>
  </conditionalFormatting>
  <conditionalFormatting sqref="I46">
    <cfRule type="cellIs" dxfId="519" priority="196" operator="equal">
      <formula>"Baja"</formula>
    </cfRule>
  </conditionalFormatting>
  <conditionalFormatting sqref="I46">
    <cfRule type="cellIs" dxfId="518" priority="197" operator="equal">
      <formula>"Muy Baja"</formula>
    </cfRule>
  </conditionalFormatting>
  <conditionalFormatting sqref="M46">
    <cfRule type="cellIs" dxfId="517" priority="198" operator="equal">
      <formula>"Catastrófico"</formula>
    </cfRule>
  </conditionalFormatting>
  <conditionalFormatting sqref="M46">
    <cfRule type="cellIs" dxfId="516" priority="199" operator="equal">
      <formula>"Mayor"</formula>
    </cfRule>
  </conditionalFormatting>
  <conditionalFormatting sqref="M46">
    <cfRule type="cellIs" dxfId="515" priority="200" operator="equal">
      <formula>"Moderado"</formula>
    </cfRule>
  </conditionalFormatting>
  <conditionalFormatting sqref="M46">
    <cfRule type="cellIs" dxfId="514" priority="201" operator="equal">
      <formula>"Menor"</formula>
    </cfRule>
  </conditionalFormatting>
  <conditionalFormatting sqref="M46">
    <cfRule type="cellIs" dxfId="513" priority="202" operator="equal">
      <formula>"Leve"</formula>
    </cfRule>
  </conditionalFormatting>
  <conditionalFormatting sqref="O46">
    <cfRule type="cellIs" dxfId="512" priority="203" operator="equal">
      <formula>"Extremo"</formula>
    </cfRule>
  </conditionalFormatting>
  <conditionalFormatting sqref="O46">
    <cfRule type="cellIs" dxfId="511" priority="204" operator="equal">
      <formula>"Alto"</formula>
    </cfRule>
  </conditionalFormatting>
  <conditionalFormatting sqref="O46">
    <cfRule type="cellIs" dxfId="510" priority="205" operator="equal">
      <formula>"Moderado"</formula>
    </cfRule>
  </conditionalFormatting>
  <conditionalFormatting sqref="O46">
    <cfRule type="cellIs" dxfId="509" priority="206" operator="equal">
      <formula>"Bajo"</formula>
    </cfRule>
  </conditionalFormatting>
  <conditionalFormatting sqref="Z46">
    <cfRule type="cellIs" dxfId="508" priority="207" operator="equal">
      <formula>"Muy Alta"</formula>
    </cfRule>
  </conditionalFormatting>
  <conditionalFormatting sqref="Z46">
    <cfRule type="cellIs" dxfId="507" priority="208" operator="equal">
      <formula>"Alta"</formula>
    </cfRule>
  </conditionalFormatting>
  <conditionalFormatting sqref="Z46">
    <cfRule type="cellIs" dxfId="506" priority="209" operator="equal">
      <formula>"Media"</formula>
    </cfRule>
  </conditionalFormatting>
  <conditionalFormatting sqref="Z46">
    <cfRule type="cellIs" dxfId="505" priority="210" operator="equal">
      <formula>"Baja"</formula>
    </cfRule>
  </conditionalFormatting>
  <conditionalFormatting sqref="Z46">
    <cfRule type="cellIs" dxfId="504" priority="211" operator="equal">
      <formula>"Muy Baja"</formula>
    </cfRule>
  </conditionalFormatting>
  <conditionalFormatting sqref="AD46">
    <cfRule type="cellIs" dxfId="503" priority="212" operator="equal">
      <formula>"Extremo"</formula>
    </cfRule>
  </conditionalFormatting>
  <conditionalFormatting sqref="AD46">
    <cfRule type="cellIs" dxfId="502" priority="213" operator="equal">
      <formula>"Alto"</formula>
    </cfRule>
  </conditionalFormatting>
  <conditionalFormatting sqref="AD46">
    <cfRule type="cellIs" dxfId="501" priority="214" operator="equal">
      <formula>"Moderado"</formula>
    </cfRule>
  </conditionalFormatting>
  <conditionalFormatting sqref="AD46">
    <cfRule type="cellIs" dxfId="500" priority="215" operator="equal">
      <formula>"Bajo"</formula>
    </cfRule>
  </conditionalFormatting>
  <conditionalFormatting sqref="L46">
    <cfRule type="containsText" dxfId="499" priority="216" operator="containsText" text="❌">
      <formula>NOT(ISERROR(SEARCH(("❌"),(L46))))</formula>
    </cfRule>
  </conditionalFormatting>
  <conditionalFormatting sqref="I50">
    <cfRule type="cellIs" dxfId="498" priority="217" operator="equal">
      <formula>"Muy Alta"</formula>
    </cfRule>
  </conditionalFormatting>
  <conditionalFormatting sqref="I50">
    <cfRule type="cellIs" dxfId="497" priority="218" operator="equal">
      <formula>"Alta"</formula>
    </cfRule>
  </conditionalFormatting>
  <conditionalFormatting sqref="I50">
    <cfRule type="cellIs" dxfId="496" priority="219" operator="equal">
      <formula>"Media"</formula>
    </cfRule>
  </conditionalFormatting>
  <conditionalFormatting sqref="I50">
    <cfRule type="cellIs" dxfId="495" priority="220" operator="equal">
      <formula>"Baja"</formula>
    </cfRule>
  </conditionalFormatting>
  <conditionalFormatting sqref="I50">
    <cfRule type="cellIs" dxfId="494" priority="221" operator="equal">
      <formula>"Muy Baja"</formula>
    </cfRule>
  </conditionalFormatting>
  <conditionalFormatting sqref="M50">
    <cfRule type="cellIs" dxfId="493" priority="222" operator="equal">
      <formula>"Catastrófico"</formula>
    </cfRule>
  </conditionalFormatting>
  <conditionalFormatting sqref="M50">
    <cfRule type="cellIs" dxfId="492" priority="223" operator="equal">
      <formula>"Mayor"</formula>
    </cfRule>
  </conditionalFormatting>
  <conditionalFormatting sqref="M50">
    <cfRule type="cellIs" dxfId="491" priority="224" operator="equal">
      <formula>"Moderado"</formula>
    </cfRule>
  </conditionalFormatting>
  <conditionalFormatting sqref="M50">
    <cfRule type="cellIs" dxfId="490" priority="225" operator="equal">
      <formula>"Menor"</formula>
    </cfRule>
  </conditionalFormatting>
  <conditionalFormatting sqref="M50">
    <cfRule type="cellIs" dxfId="489" priority="226" operator="equal">
      <formula>"Leve"</formula>
    </cfRule>
  </conditionalFormatting>
  <conditionalFormatting sqref="O50">
    <cfRule type="cellIs" dxfId="488" priority="227" operator="equal">
      <formula>"Extremo"</formula>
    </cfRule>
  </conditionalFormatting>
  <conditionalFormatting sqref="O50">
    <cfRule type="cellIs" dxfId="487" priority="228" operator="equal">
      <formula>"Alto"</formula>
    </cfRule>
  </conditionalFormatting>
  <conditionalFormatting sqref="O50">
    <cfRule type="cellIs" dxfId="486" priority="229" operator="equal">
      <formula>"Moderado"</formula>
    </cfRule>
  </conditionalFormatting>
  <conditionalFormatting sqref="O50">
    <cfRule type="cellIs" dxfId="485" priority="230" operator="equal">
      <formula>"Bajo"</formula>
    </cfRule>
  </conditionalFormatting>
  <conditionalFormatting sqref="Z50">
    <cfRule type="cellIs" dxfId="484" priority="231" operator="equal">
      <formula>"Muy Alta"</formula>
    </cfRule>
  </conditionalFormatting>
  <conditionalFormatting sqref="Z50">
    <cfRule type="cellIs" dxfId="483" priority="232" operator="equal">
      <formula>"Alta"</formula>
    </cfRule>
  </conditionalFormatting>
  <conditionalFormatting sqref="Z50">
    <cfRule type="cellIs" dxfId="482" priority="233" operator="equal">
      <formula>"Media"</formula>
    </cfRule>
  </conditionalFormatting>
  <conditionalFormatting sqref="Z50">
    <cfRule type="cellIs" dxfId="481" priority="234" operator="equal">
      <formula>"Baja"</formula>
    </cfRule>
  </conditionalFormatting>
  <conditionalFormatting sqref="Z50">
    <cfRule type="cellIs" dxfId="480" priority="235" operator="equal">
      <formula>"Muy Baja"</formula>
    </cfRule>
  </conditionalFormatting>
  <conditionalFormatting sqref="AD50">
    <cfRule type="cellIs" dxfId="479" priority="236" operator="equal">
      <formula>"Extremo"</formula>
    </cfRule>
  </conditionalFormatting>
  <conditionalFormatting sqref="AD50">
    <cfRule type="cellIs" dxfId="478" priority="237" operator="equal">
      <formula>"Alto"</formula>
    </cfRule>
  </conditionalFormatting>
  <conditionalFormatting sqref="AD50">
    <cfRule type="cellIs" dxfId="477" priority="238" operator="equal">
      <formula>"Moderado"</formula>
    </cfRule>
  </conditionalFormatting>
  <conditionalFormatting sqref="AD50">
    <cfRule type="cellIs" dxfId="476" priority="239" operator="equal">
      <formula>"Bajo"</formula>
    </cfRule>
  </conditionalFormatting>
  <conditionalFormatting sqref="L50">
    <cfRule type="containsText" dxfId="475" priority="240" operator="containsText" text="❌">
      <formula>NOT(ISERROR(SEARCH(("❌"),(L50))))</formula>
    </cfRule>
  </conditionalFormatting>
  <conditionalFormatting sqref="I33">
    <cfRule type="cellIs" dxfId="474" priority="241" operator="equal">
      <formula>"Muy Alta"</formula>
    </cfRule>
  </conditionalFormatting>
  <conditionalFormatting sqref="I33">
    <cfRule type="cellIs" dxfId="473" priority="242" operator="equal">
      <formula>"Alta"</formula>
    </cfRule>
  </conditionalFormatting>
  <conditionalFormatting sqref="I33">
    <cfRule type="cellIs" dxfId="472" priority="243" operator="equal">
      <formula>"Media"</formula>
    </cfRule>
  </conditionalFormatting>
  <conditionalFormatting sqref="I33">
    <cfRule type="cellIs" dxfId="471" priority="244" operator="equal">
      <formula>"Baja"</formula>
    </cfRule>
  </conditionalFormatting>
  <conditionalFormatting sqref="I33">
    <cfRule type="cellIs" dxfId="470" priority="245" operator="equal">
      <formula>"Muy Baja"</formula>
    </cfRule>
  </conditionalFormatting>
  <conditionalFormatting sqref="M33">
    <cfRule type="cellIs" dxfId="469" priority="246" operator="equal">
      <formula>"Catastrófico"</formula>
    </cfRule>
  </conditionalFormatting>
  <conditionalFormatting sqref="M33">
    <cfRule type="cellIs" dxfId="468" priority="247" operator="equal">
      <formula>"Mayor"</formula>
    </cfRule>
  </conditionalFormatting>
  <conditionalFormatting sqref="M33">
    <cfRule type="cellIs" dxfId="467" priority="248" operator="equal">
      <formula>"Moderado"</formula>
    </cfRule>
  </conditionalFormatting>
  <conditionalFormatting sqref="M33">
    <cfRule type="cellIs" dxfId="466" priority="249" operator="equal">
      <formula>"Menor"</formula>
    </cfRule>
  </conditionalFormatting>
  <conditionalFormatting sqref="M33">
    <cfRule type="cellIs" dxfId="465" priority="250" operator="equal">
      <formula>"Leve"</formula>
    </cfRule>
  </conditionalFormatting>
  <conditionalFormatting sqref="O33">
    <cfRule type="cellIs" dxfId="464" priority="251" operator="equal">
      <formula>"Extremo"</formula>
    </cfRule>
  </conditionalFormatting>
  <conditionalFormatting sqref="O33">
    <cfRule type="cellIs" dxfId="463" priority="252" operator="equal">
      <formula>"Alto"</formula>
    </cfRule>
  </conditionalFormatting>
  <conditionalFormatting sqref="O33">
    <cfRule type="cellIs" dxfId="462" priority="253" operator="equal">
      <formula>"Moderado"</formula>
    </cfRule>
  </conditionalFormatting>
  <conditionalFormatting sqref="O33">
    <cfRule type="cellIs" dxfId="461" priority="254" operator="equal">
      <formula>"Bajo"</formula>
    </cfRule>
  </conditionalFormatting>
  <conditionalFormatting sqref="Z33:Z35">
    <cfRule type="cellIs" dxfId="460" priority="255" operator="equal">
      <formula>"Muy Alta"</formula>
    </cfRule>
  </conditionalFormatting>
  <conditionalFormatting sqref="Z33:Z35">
    <cfRule type="cellIs" dxfId="459" priority="256" operator="equal">
      <formula>"Alta"</formula>
    </cfRule>
  </conditionalFormatting>
  <conditionalFormatting sqref="Z33:Z35">
    <cfRule type="cellIs" dxfId="458" priority="257" operator="equal">
      <formula>"Media"</formula>
    </cfRule>
  </conditionalFormatting>
  <conditionalFormatting sqref="Z33:Z35">
    <cfRule type="cellIs" dxfId="457" priority="258" operator="equal">
      <formula>"Baja"</formula>
    </cfRule>
  </conditionalFormatting>
  <conditionalFormatting sqref="Z33:Z35">
    <cfRule type="cellIs" dxfId="456" priority="259" operator="equal">
      <formula>"Muy Baja"</formula>
    </cfRule>
  </conditionalFormatting>
  <conditionalFormatting sqref="AD33:AD35">
    <cfRule type="cellIs" dxfId="455" priority="260" operator="equal">
      <formula>"Extremo"</formula>
    </cfRule>
  </conditionalFormatting>
  <conditionalFormatting sqref="AD33:AD35">
    <cfRule type="cellIs" dxfId="454" priority="261" operator="equal">
      <formula>"Alto"</formula>
    </cfRule>
  </conditionalFormatting>
  <conditionalFormatting sqref="AD33:AD35">
    <cfRule type="cellIs" dxfId="453" priority="262" operator="equal">
      <formula>"Moderado"</formula>
    </cfRule>
  </conditionalFormatting>
  <conditionalFormatting sqref="AD33:AD35">
    <cfRule type="cellIs" dxfId="452" priority="263" operator="equal">
      <formula>"Bajo"</formula>
    </cfRule>
  </conditionalFormatting>
  <conditionalFormatting sqref="L33">
    <cfRule type="containsText" dxfId="451" priority="264" operator="containsText" text="❌">
      <formula>NOT(ISERROR(SEARCH(("❌"),(L33))))</formula>
    </cfRule>
  </conditionalFormatting>
  <conditionalFormatting sqref="I36">
    <cfRule type="cellIs" dxfId="450" priority="265" operator="equal">
      <formula>"Muy Alta"</formula>
    </cfRule>
  </conditionalFormatting>
  <conditionalFormatting sqref="I36">
    <cfRule type="cellIs" dxfId="449" priority="266" operator="equal">
      <formula>"Alta"</formula>
    </cfRule>
  </conditionalFormatting>
  <conditionalFormatting sqref="I36">
    <cfRule type="cellIs" dxfId="448" priority="267" operator="equal">
      <formula>"Media"</formula>
    </cfRule>
  </conditionalFormatting>
  <conditionalFormatting sqref="I36">
    <cfRule type="cellIs" dxfId="447" priority="268" operator="equal">
      <formula>"Baja"</formula>
    </cfRule>
  </conditionalFormatting>
  <conditionalFormatting sqref="I36">
    <cfRule type="cellIs" dxfId="446" priority="269" operator="equal">
      <formula>"Muy Baja"</formula>
    </cfRule>
  </conditionalFormatting>
  <conditionalFormatting sqref="M36">
    <cfRule type="cellIs" dxfId="445" priority="270" operator="equal">
      <formula>"Catastrófico"</formula>
    </cfRule>
  </conditionalFormatting>
  <conditionalFormatting sqref="M36">
    <cfRule type="cellIs" dxfId="444" priority="271" operator="equal">
      <formula>"Mayor"</formula>
    </cfRule>
  </conditionalFormatting>
  <conditionalFormatting sqref="M36">
    <cfRule type="cellIs" dxfId="443" priority="272" operator="equal">
      <formula>"Moderado"</formula>
    </cfRule>
  </conditionalFormatting>
  <conditionalFormatting sqref="M36">
    <cfRule type="cellIs" dxfId="442" priority="273" operator="equal">
      <formula>"Menor"</formula>
    </cfRule>
  </conditionalFormatting>
  <conditionalFormatting sqref="M36">
    <cfRule type="cellIs" dxfId="441" priority="274" operator="equal">
      <formula>"Leve"</formula>
    </cfRule>
  </conditionalFormatting>
  <conditionalFormatting sqref="O36">
    <cfRule type="cellIs" dxfId="440" priority="275" operator="equal">
      <formula>"Extremo"</formula>
    </cfRule>
  </conditionalFormatting>
  <conditionalFormatting sqref="O36">
    <cfRule type="cellIs" dxfId="439" priority="276" operator="equal">
      <formula>"Alto"</formula>
    </cfRule>
  </conditionalFormatting>
  <conditionalFormatting sqref="O36">
    <cfRule type="cellIs" dxfId="438" priority="277" operator="equal">
      <formula>"Moderado"</formula>
    </cfRule>
  </conditionalFormatting>
  <conditionalFormatting sqref="O36">
    <cfRule type="cellIs" dxfId="437" priority="278" operator="equal">
      <formula>"Bajo"</formula>
    </cfRule>
  </conditionalFormatting>
  <conditionalFormatting sqref="Z36:Z38">
    <cfRule type="cellIs" dxfId="436" priority="279" operator="equal">
      <formula>"Muy Alta"</formula>
    </cfRule>
  </conditionalFormatting>
  <conditionalFormatting sqref="Z36:Z38">
    <cfRule type="cellIs" dxfId="435" priority="280" operator="equal">
      <formula>"Alta"</formula>
    </cfRule>
  </conditionalFormatting>
  <conditionalFormatting sqref="Z36:Z38">
    <cfRule type="cellIs" dxfId="434" priority="281" operator="equal">
      <formula>"Media"</formula>
    </cfRule>
  </conditionalFormatting>
  <conditionalFormatting sqref="Z36:Z38">
    <cfRule type="cellIs" dxfId="433" priority="282" operator="equal">
      <formula>"Baja"</formula>
    </cfRule>
  </conditionalFormatting>
  <conditionalFormatting sqref="Z36:Z38">
    <cfRule type="cellIs" dxfId="432" priority="283" operator="equal">
      <formula>"Muy Baja"</formula>
    </cfRule>
  </conditionalFormatting>
  <conditionalFormatting sqref="AD36:AD38">
    <cfRule type="cellIs" dxfId="431" priority="284" operator="equal">
      <formula>"Extremo"</formula>
    </cfRule>
  </conditionalFormatting>
  <conditionalFormatting sqref="AD36:AD38">
    <cfRule type="cellIs" dxfId="430" priority="285" operator="equal">
      <formula>"Alto"</formula>
    </cfRule>
  </conditionalFormatting>
  <conditionalFormatting sqref="AD36:AD38">
    <cfRule type="cellIs" dxfId="429" priority="286" operator="equal">
      <formula>"Moderado"</formula>
    </cfRule>
  </conditionalFormatting>
  <conditionalFormatting sqref="AD36:AD38">
    <cfRule type="cellIs" dxfId="428" priority="287" operator="equal">
      <formula>"Bajo"</formula>
    </cfRule>
  </conditionalFormatting>
  <conditionalFormatting sqref="L36">
    <cfRule type="containsText" dxfId="427" priority="288" operator="containsText" text="❌">
      <formula>NOT(ISERROR(SEARCH(("❌"),(L36))))</formula>
    </cfRule>
  </conditionalFormatting>
  <conditionalFormatting sqref="I39">
    <cfRule type="cellIs" dxfId="426" priority="289" operator="equal">
      <formula>"Muy Alta"</formula>
    </cfRule>
  </conditionalFormatting>
  <conditionalFormatting sqref="I39">
    <cfRule type="cellIs" dxfId="425" priority="290" operator="equal">
      <formula>"Alta"</formula>
    </cfRule>
  </conditionalFormatting>
  <conditionalFormatting sqref="I39">
    <cfRule type="cellIs" dxfId="424" priority="291" operator="equal">
      <formula>"Media"</formula>
    </cfRule>
  </conditionalFormatting>
  <conditionalFormatting sqref="I39">
    <cfRule type="cellIs" dxfId="423" priority="292" operator="equal">
      <formula>"Baja"</formula>
    </cfRule>
  </conditionalFormatting>
  <conditionalFormatting sqref="I39">
    <cfRule type="cellIs" dxfId="422" priority="293" operator="equal">
      <formula>"Muy Baja"</formula>
    </cfRule>
  </conditionalFormatting>
  <conditionalFormatting sqref="M39">
    <cfRule type="cellIs" dxfId="421" priority="294" operator="equal">
      <formula>"Catastrófico"</formula>
    </cfRule>
  </conditionalFormatting>
  <conditionalFormatting sqref="M39">
    <cfRule type="cellIs" dxfId="420" priority="295" operator="equal">
      <formula>"Mayor"</formula>
    </cfRule>
  </conditionalFormatting>
  <conditionalFormatting sqref="M39">
    <cfRule type="cellIs" dxfId="419" priority="296" operator="equal">
      <formula>"Moderado"</formula>
    </cfRule>
  </conditionalFormatting>
  <conditionalFormatting sqref="M39">
    <cfRule type="cellIs" dxfId="418" priority="297" operator="equal">
      <formula>"Menor"</formula>
    </cfRule>
  </conditionalFormatting>
  <conditionalFormatting sqref="M39">
    <cfRule type="cellIs" dxfId="417" priority="298" operator="equal">
      <formula>"Leve"</formula>
    </cfRule>
  </conditionalFormatting>
  <conditionalFormatting sqref="O39">
    <cfRule type="cellIs" dxfId="416" priority="299" operator="equal">
      <formula>"Extremo"</formula>
    </cfRule>
  </conditionalFormatting>
  <conditionalFormatting sqref="O39">
    <cfRule type="cellIs" dxfId="415" priority="300" operator="equal">
      <formula>"Alto"</formula>
    </cfRule>
  </conditionalFormatting>
  <conditionalFormatting sqref="O39">
    <cfRule type="cellIs" dxfId="414" priority="301" operator="equal">
      <formula>"Moderado"</formula>
    </cfRule>
  </conditionalFormatting>
  <conditionalFormatting sqref="O39">
    <cfRule type="cellIs" dxfId="413" priority="302" operator="equal">
      <formula>"Bajo"</formula>
    </cfRule>
  </conditionalFormatting>
  <conditionalFormatting sqref="Z39:Z41">
    <cfRule type="cellIs" dxfId="412" priority="303" operator="equal">
      <formula>"Muy Alta"</formula>
    </cfRule>
  </conditionalFormatting>
  <conditionalFormatting sqref="Z39:Z41">
    <cfRule type="cellIs" dxfId="411" priority="304" operator="equal">
      <formula>"Alta"</formula>
    </cfRule>
  </conditionalFormatting>
  <conditionalFormatting sqref="Z39:Z41">
    <cfRule type="cellIs" dxfId="410" priority="305" operator="equal">
      <formula>"Media"</formula>
    </cfRule>
  </conditionalFormatting>
  <conditionalFormatting sqref="Z39:Z41">
    <cfRule type="cellIs" dxfId="409" priority="306" operator="equal">
      <formula>"Baja"</formula>
    </cfRule>
  </conditionalFormatting>
  <conditionalFormatting sqref="Z39:Z41">
    <cfRule type="cellIs" dxfId="408" priority="307" operator="equal">
      <formula>"Muy Baja"</formula>
    </cfRule>
  </conditionalFormatting>
  <conditionalFormatting sqref="AD39:AD41">
    <cfRule type="cellIs" dxfId="407" priority="308" operator="equal">
      <formula>"Extremo"</formula>
    </cfRule>
  </conditionalFormatting>
  <conditionalFormatting sqref="AD39:AD41">
    <cfRule type="cellIs" dxfId="406" priority="309" operator="equal">
      <formula>"Alto"</formula>
    </cfRule>
  </conditionalFormatting>
  <conditionalFormatting sqref="AD39:AD41">
    <cfRule type="cellIs" dxfId="405" priority="310" operator="equal">
      <formula>"Moderado"</formula>
    </cfRule>
  </conditionalFormatting>
  <conditionalFormatting sqref="AD39:AD41">
    <cfRule type="cellIs" dxfId="404" priority="311" operator="equal">
      <formula>"Bajo"</formula>
    </cfRule>
  </conditionalFormatting>
  <conditionalFormatting sqref="L39">
    <cfRule type="containsText" dxfId="403" priority="312" operator="containsText" text="❌">
      <formula>NOT(ISERROR(SEARCH(("❌"),(L39))))</formula>
    </cfRule>
  </conditionalFormatting>
  <conditionalFormatting sqref="I42">
    <cfRule type="cellIs" dxfId="402" priority="313" operator="equal">
      <formula>"Muy Alta"</formula>
    </cfRule>
  </conditionalFormatting>
  <conditionalFormatting sqref="I42">
    <cfRule type="cellIs" dxfId="401" priority="314" operator="equal">
      <formula>"Alta"</formula>
    </cfRule>
  </conditionalFormatting>
  <conditionalFormatting sqref="I42">
    <cfRule type="cellIs" dxfId="400" priority="315" operator="equal">
      <formula>"Media"</formula>
    </cfRule>
  </conditionalFormatting>
  <conditionalFormatting sqref="I42">
    <cfRule type="cellIs" dxfId="399" priority="316" operator="equal">
      <formula>"Baja"</formula>
    </cfRule>
  </conditionalFormatting>
  <conditionalFormatting sqref="I42">
    <cfRule type="cellIs" dxfId="398" priority="317" operator="equal">
      <formula>"Muy Baja"</formula>
    </cfRule>
  </conditionalFormatting>
  <conditionalFormatting sqref="M42">
    <cfRule type="cellIs" dxfId="397" priority="318" operator="equal">
      <formula>"Catastrófico"</formula>
    </cfRule>
  </conditionalFormatting>
  <conditionalFormatting sqref="M42">
    <cfRule type="cellIs" dxfId="396" priority="319" operator="equal">
      <formula>"Mayor"</formula>
    </cfRule>
  </conditionalFormatting>
  <conditionalFormatting sqref="M42">
    <cfRule type="cellIs" dxfId="395" priority="320" operator="equal">
      <formula>"Moderado"</formula>
    </cfRule>
  </conditionalFormatting>
  <conditionalFormatting sqref="M42">
    <cfRule type="cellIs" dxfId="394" priority="321" operator="equal">
      <formula>"Menor"</formula>
    </cfRule>
  </conditionalFormatting>
  <conditionalFormatting sqref="M42">
    <cfRule type="cellIs" dxfId="393" priority="322" operator="equal">
      <formula>"Leve"</formula>
    </cfRule>
  </conditionalFormatting>
  <conditionalFormatting sqref="O42">
    <cfRule type="cellIs" dxfId="392" priority="323" operator="equal">
      <formula>"Extremo"</formula>
    </cfRule>
  </conditionalFormatting>
  <conditionalFormatting sqref="O42">
    <cfRule type="cellIs" dxfId="391" priority="324" operator="equal">
      <formula>"Alto"</formula>
    </cfRule>
  </conditionalFormatting>
  <conditionalFormatting sqref="O42">
    <cfRule type="cellIs" dxfId="390" priority="325" operator="equal">
      <formula>"Moderado"</formula>
    </cfRule>
  </conditionalFormatting>
  <conditionalFormatting sqref="O42">
    <cfRule type="cellIs" dxfId="389" priority="326" operator="equal">
      <formula>"Bajo"</formula>
    </cfRule>
  </conditionalFormatting>
  <conditionalFormatting sqref="Z42:Z44">
    <cfRule type="cellIs" dxfId="388" priority="327" operator="equal">
      <formula>"Muy Alta"</formula>
    </cfRule>
  </conditionalFormatting>
  <conditionalFormatting sqref="Z42:Z44">
    <cfRule type="cellIs" dxfId="387" priority="328" operator="equal">
      <formula>"Alta"</formula>
    </cfRule>
  </conditionalFormatting>
  <conditionalFormatting sqref="Z42:Z44">
    <cfRule type="cellIs" dxfId="386" priority="329" operator="equal">
      <formula>"Media"</formula>
    </cfRule>
  </conditionalFormatting>
  <conditionalFormatting sqref="Z42:Z44">
    <cfRule type="cellIs" dxfId="385" priority="330" operator="equal">
      <formula>"Baja"</formula>
    </cfRule>
  </conditionalFormatting>
  <conditionalFormatting sqref="Z42:Z44">
    <cfRule type="cellIs" dxfId="384" priority="331" operator="equal">
      <formula>"Muy Baja"</formula>
    </cfRule>
  </conditionalFormatting>
  <conditionalFormatting sqref="AD42:AD44">
    <cfRule type="cellIs" dxfId="383" priority="332" operator="equal">
      <formula>"Extremo"</formula>
    </cfRule>
  </conditionalFormatting>
  <conditionalFormatting sqref="AD42:AD44">
    <cfRule type="cellIs" dxfId="382" priority="333" operator="equal">
      <formula>"Alto"</formula>
    </cfRule>
  </conditionalFormatting>
  <conditionalFormatting sqref="AD42:AD44">
    <cfRule type="cellIs" dxfId="381" priority="334" operator="equal">
      <formula>"Moderado"</formula>
    </cfRule>
  </conditionalFormatting>
  <conditionalFormatting sqref="AD42:AD44">
    <cfRule type="cellIs" dxfId="380" priority="335" operator="equal">
      <formula>"Bajo"</formula>
    </cfRule>
  </conditionalFormatting>
  <conditionalFormatting sqref="L42">
    <cfRule type="containsText" dxfId="379" priority="336" operator="containsText" text="❌">
      <formula>NOT(ISERROR(SEARCH(("❌"),(L42))))</formula>
    </cfRule>
  </conditionalFormatting>
  <conditionalFormatting sqref="I57">
    <cfRule type="cellIs" dxfId="378" priority="337" operator="equal">
      <formula>"Muy Alta"</formula>
    </cfRule>
  </conditionalFormatting>
  <conditionalFormatting sqref="I57">
    <cfRule type="cellIs" dxfId="377" priority="338" operator="equal">
      <formula>"Alta"</formula>
    </cfRule>
  </conditionalFormatting>
  <conditionalFormatting sqref="I57">
    <cfRule type="cellIs" dxfId="376" priority="339" operator="equal">
      <formula>"Media"</formula>
    </cfRule>
  </conditionalFormatting>
  <conditionalFormatting sqref="I57">
    <cfRule type="cellIs" dxfId="375" priority="340" operator="equal">
      <formula>"Baja"</formula>
    </cfRule>
  </conditionalFormatting>
  <conditionalFormatting sqref="I57">
    <cfRule type="cellIs" dxfId="374" priority="341" operator="equal">
      <formula>"Muy Baja"</formula>
    </cfRule>
  </conditionalFormatting>
  <conditionalFormatting sqref="M57">
    <cfRule type="cellIs" dxfId="373" priority="342" operator="equal">
      <formula>"Catastrófico"</formula>
    </cfRule>
  </conditionalFormatting>
  <conditionalFormatting sqref="M57">
    <cfRule type="cellIs" dxfId="372" priority="343" operator="equal">
      <formula>"Mayor"</formula>
    </cfRule>
  </conditionalFormatting>
  <conditionalFormatting sqref="M57">
    <cfRule type="cellIs" dxfId="371" priority="344" operator="equal">
      <formula>"Moderado"</formula>
    </cfRule>
  </conditionalFormatting>
  <conditionalFormatting sqref="M57">
    <cfRule type="cellIs" dxfId="370" priority="345" operator="equal">
      <formula>"Menor"</formula>
    </cfRule>
  </conditionalFormatting>
  <conditionalFormatting sqref="M57">
    <cfRule type="cellIs" dxfId="369" priority="346" operator="equal">
      <formula>"Leve"</formula>
    </cfRule>
  </conditionalFormatting>
  <conditionalFormatting sqref="O57">
    <cfRule type="cellIs" dxfId="368" priority="347" operator="equal">
      <formula>"Extremo"</formula>
    </cfRule>
  </conditionalFormatting>
  <conditionalFormatting sqref="O57">
    <cfRule type="cellIs" dxfId="367" priority="348" operator="equal">
      <formula>"Alto"</formula>
    </cfRule>
  </conditionalFormatting>
  <conditionalFormatting sqref="O57">
    <cfRule type="cellIs" dxfId="366" priority="349" operator="equal">
      <formula>"Moderado"</formula>
    </cfRule>
  </conditionalFormatting>
  <conditionalFormatting sqref="O57">
    <cfRule type="cellIs" dxfId="365" priority="350" operator="equal">
      <formula>"Bajo"</formula>
    </cfRule>
  </conditionalFormatting>
  <conditionalFormatting sqref="Z57">
    <cfRule type="cellIs" dxfId="364" priority="351" operator="equal">
      <formula>"Muy Alta"</formula>
    </cfRule>
  </conditionalFormatting>
  <conditionalFormatting sqref="Z57">
    <cfRule type="cellIs" dxfId="363" priority="352" operator="equal">
      <formula>"Alta"</formula>
    </cfRule>
  </conditionalFormatting>
  <conditionalFormatting sqref="Z57">
    <cfRule type="cellIs" dxfId="362" priority="353" operator="equal">
      <formula>"Media"</formula>
    </cfRule>
  </conditionalFormatting>
  <conditionalFormatting sqref="Z57">
    <cfRule type="cellIs" dxfId="361" priority="354" operator="equal">
      <formula>"Baja"</formula>
    </cfRule>
  </conditionalFormatting>
  <conditionalFormatting sqref="Z57">
    <cfRule type="cellIs" dxfId="360" priority="355" operator="equal">
      <formula>"Muy Baja"</formula>
    </cfRule>
  </conditionalFormatting>
  <conditionalFormatting sqref="AD57">
    <cfRule type="cellIs" dxfId="359" priority="356" operator="equal">
      <formula>"Extremo"</formula>
    </cfRule>
  </conditionalFormatting>
  <conditionalFormatting sqref="AD57">
    <cfRule type="cellIs" dxfId="358" priority="357" operator="equal">
      <formula>"Alto"</formula>
    </cfRule>
  </conditionalFormatting>
  <conditionalFormatting sqref="AD57">
    <cfRule type="cellIs" dxfId="357" priority="358" operator="equal">
      <formula>"Moderado"</formula>
    </cfRule>
  </conditionalFormatting>
  <conditionalFormatting sqref="AD57">
    <cfRule type="cellIs" dxfId="356" priority="359" operator="equal">
      <formula>"Bajo"</formula>
    </cfRule>
  </conditionalFormatting>
  <conditionalFormatting sqref="L57">
    <cfRule type="containsText" dxfId="355" priority="360" operator="containsText" text="❌">
      <formula>NOT(ISERROR(SEARCH(("❌"),(L57))))</formula>
    </cfRule>
  </conditionalFormatting>
  <conditionalFormatting sqref="I58">
    <cfRule type="cellIs" dxfId="354" priority="361" operator="equal">
      <formula>"Muy Alta"</formula>
    </cfRule>
  </conditionalFormatting>
  <conditionalFormatting sqref="I58">
    <cfRule type="cellIs" dxfId="353" priority="362" operator="equal">
      <formula>"Alta"</formula>
    </cfRule>
  </conditionalFormatting>
  <conditionalFormatting sqref="I58">
    <cfRule type="cellIs" dxfId="352" priority="363" operator="equal">
      <formula>"Media"</formula>
    </cfRule>
  </conditionalFormatting>
  <conditionalFormatting sqref="I58">
    <cfRule type="cellIs" dxfId="351" priority="364" operator="equal">
      <formula>"Baja"</formula>
    </cfRule>
  </conditionalFormatting>
  <conditionalFormatting sqref="I58">
    <cfRule type="cellIs" dxfId="350" priority="365" operator="equal">
      <formula>"Muy Baja"</formula>
    </cfRule>
  </conditionalFormatting>
  <conditionalFormatting sqref="M58">
    <cfRule type="cellIs" dxfId="349" priority="366" operator="equal">
      <formula>"Catastrófico"</formula>
    </cfRule>
  </conditionalFormatting>
  <conditionalFormatting sqref="M58">
    <cfRule type="cellIs" dxfId="348" priority="367" operator="equal">
      <formula>"Mayor"</formula>
    </cfRule>
  </conditionalFormatting>
  <conditionalFormatting sqref="M58">
    <cfRule type="cellIs" dxfId="347" priority="368" operator="equal">
      <formula>"Moderado"</formula>
    </cfRule>
  </conditionalFormatting>
  <conditionalFormatting sqref="M58">
    <cfRule type="cellIs" dxfId="346" priority="369" operator="equal">
      <formula>"Menor"</formula>
    </cfRule>
  </conditionalFormatting>
  <conditionalFormatting sqref="M58">
    <cfRule type="cellIs" dxfId="345" priority="370" operator="equal">
      <formula>"Leve"</formula>
    </cfRule>
  </conditionalFormatting>
  <conditionalFormatting sqref="O58">
    <cfRule type="cellIs" dxfId="344" priority="371" operator="equal">
      <formula>"Extremo"</formula>
    </cfRule>
  </conditionalFormatting>
  <conditionalFormatting sqref="O58">
    <cfRule type="cellIs" dxfId="343" priority="372" operator="equal">
      <formula>"Alto"</formula>
    </cfRule>
  </conditionalFormatting>
  <conditionalFormatting sqref="O58">
    <cfRule type="cellIs" dxfId="342" priority="373" operator="equal">
      <formula>"Moderado"</formula>
    </cfRule>
  </conditionalFormatting>
  <conditionalFormatting sqref="O58">
    <cfRule type="cellIs" dxfId="341" priority="374" operator="equal">
      <formula>"Bajo"</formula>
    </cfRule>
  </conditionalFormatting>
  <conditionalFormatting sqref="L58">
    <cfRule type="containsText" dxfId="340" priority="375" operator="containsText" text="❌">
      <formula>NOT(ISERROR(SEARCH(("❌"),(L58))))</formula>
    </cfRule>
  </conditionalFormatting>
  <conditionalFormatting sqref="AI13:AI20 AI22:AI23 AI25:AI46 AI50:AI51 AI57">
    <cfRule type="expression" dxfId="339" priority="376">
      <formula>OR(AND(YEAR(AI13)=YEAR(TODAY()), MONTH(AI13)+1=MONTH(TODAY())), AND(YEAR(AI13)+1=YEAR(TODAY()), MONTH(AI13)=12, MONTH(TODAY())=1))</formula>
    </cfRule>
  </conditionalFormatting>
  <conditionalFormatting sqref="AI13:AI20 AI22:AI23 AI25:AI46 AI50:AI51 AI57">
    <cfRule type="expression" dxfId="338" priority="377">
      <formula>OR(AND(YEAR(AI13)=YEAR(TODAY()), MONTH(AI13)+1=MONTH(TODAY())), AND(YEAR(AI13)+1=YEAR(TODAY()), MONTH(AI13)=12, MONTH(TODAY())=1))</formula>
    </cfRule>
  </conditionalFormatting>
  <conditionalFormatting sqref="AI13:AI20 AI22:AI23 AI25:AI46 AI50:AI51 AI57">
    <cfRule type="expression" dxfId="337" priority="378">
      <formula>OR(AND(YEAR(AI13)=YEAR(TODAY()), MONTH(AI13)+1=MONTH(TODAY())), AND(YEAR(AI13)+1=YEAR(TODAY()), MONTH(AI13)=12, MONTH(TODAY())=1))</formula>
    </cfRule>
  </conditionalFormatting>
  <conditionalFormatting sqref="AB11">
    <cfRule type="cellIs" dxfId="336" priority="379" operator="equal">
      <formula>"Catastrófico"</formula>
    </cfRule>
  </conditionalFormatting>
  <conditionalFormatting sqref="AB11">
    <cfRule type="cellIs" dxfId="335" priority="380" operator="equal">
      <formula>"Mayor"</formula>
    </cfRule>
  </conditionalFormatting>
  <conditionalFormatting sqref="AB11">
    <cfRule type="cellIs" dxfId="334" priority="381" operator="equal">
      <formula>"Moderado"</formula>
    </cfRule>
  </conditionalFormatting>
  <conditionalFormatting sqref="AB11">
    <cfRule type="cellIs" dxfId="333" priority="382" operator="equal">
      <formula>"Menor"</formula>
    </cfRule>
  </conditionalFormatting>
  <conditionalFormatting sqref="AB11">
    <cfRule type="cellIs" dxfId="332" priority="383" operator="equal">
      <formula>"Leve"</formula>
    </cfRule>
  </conditionalFormatting>
  <conditionalFormatting sqref="I11">
    <cfRule type="cellIs" dxfId="331" priority="384" operator="equal">
      <formula>"Muy Alta"</formula>
    </cfRule>
  </conditionalFormatting>
  <conditionalFormatting sqref="I11">
    <cfRule type="cellIs" dxfId="330" priority="385" operator="equal">
      <formula>"Alta"</formula>
    </cfRule>
  </conditionalFormatting>
  <conditionalFormatting sqref="I11">
    <cfRule type="cellIs" dxfId="329" priority="386" operator="equal">
      <formula>"Media"</formula>
    </cfRule>
  </conditionalFormatting>
  <conditionalFormatting sqref="I11">
    <cfRule type="cellIs" dxfId="328" priority="387" operator="equal">
      <formula>"Baja"</formula>
    </cfRule>
  </conditionalFormatting>
  <conditionalFormatting sqref="I11">
    <cfRule type="cellIs" dxfId="327" priority="388" operator="equal">
      <formula>"Muy Baja"</formula>
    </cfRule>
  </conditionalFormatting>
  <conditionalFormatting sqref="M11">
    <cfRule type="cellIs" dxfId="326" priority="389" operator="equal">
      <formula>"Catastrófico"</formula>
    </cfRule>
  </conditionalFormatting>
  <conditionalFormatting sqref="M11">
    <cfRule type="cellIs" dxfId="325" priority="390" operator="equal">
      <formula>"Mayor"</formula>
    </cfRule>
  </conditionalFormatting>
  <conditionalFormatting sqref="M11">
    <cfRule type="cellIs" dxfId="324" priority="391" operator="equal">
      <formula>"Moderado"</formula>
    </cfRule>
  </conditionalFormatting>
  <conditionalFormatting sqref="M11">
    <cfRule type="cellIs" dxfId="323" priority="392" operator="equal">
      <formula>"Menor"</formula>
    </cfRule>
  </conditionalFormatting>
  <conditionalFormatting sqref="M11">
    <cfRule type="cellIs" dxfId="322" priority="393" operator="equal">
      <formula>"Leve"</formula>
    </cfRule>
  </conditionalFormatting>
  <conditionalFormatting sqref="O11">
    <cfRule type="cellIs" dxfId="321" priority="394" operator="equal">
      <formula>"Extremo"</formula>
    </cfRule>
  </conditionalFormatting>
  <conditionalFormatting sqref="O11">
    <cfRule type="cellIs" dxfId="320" priority="395" operator="equal">
      <formula>"Alto"</formula>
    </cfRule>
  </conditionalFormatting>
  <conditionalFormatting sqref="O11">
    <cfRule type="cellIs" dxfId="319" priority="396" operator="equal">
      <formula>"Moderado"</formula>
    </cfRule>
  </conditionalFormatting>
  <conditionalFormatting sqref="O11">
    <cfRule type="cellIs" dxfId="318" priority="397" operator="equal">
      <formula>"Bajo"</formula>
    </cfRule>
  </conditionalFormatting>
  <conditionalFormatting sqref="Z11">
    <cfRule type="cellIs" dxfId="317" priority="398" operator="equal">
      <formula>"Muy Alta"</formula>
    </cfRule>
  </conditionalFormatting>
  <conditionalFormatting sqref="Z11">
    <cfRule type="cellIs" dxfId="316" priority="399" operator="equal">
      <formula>"Alta"</formula>
    </cfRule>
  </conditionalFormatting>
  <conditionalFormatting sqref="Z11">
    <cfRule type="cellIs" dxfId="315" priority="400" operator="equal">
      <formula>"Media"</formula>
    </cfRule>
  </conditionalFormatting>
  <conditionalFormatting sqref="Z11">
    <cfRule type="cellIs" dxfId="314" priority="401" operator="equal">
      <formula>"Baja"</formula>
    </cfRule>
  </conditionalFormatting>
  <conditionalFormatting sqref="Z11">
    <cfRule type="cellIs" dxfId="313" priority="402" operator="equal">
      <formula>"Muy Baja"</formula>
    </cfRule>
  </conditionalFormatting>
  <conditionalFormatting sqref="AD11">
    <cfRule type="cellIs" dxfId="312" priority="403" operator="equal">
      <formula>"Extremo"</formula>
    </cfRule>
  </conditionalFormatting>
  <conditionalFormatting sqref="AD11">
    <cfRule type="cellIs" dxfId="311" priority="404" operator="equal">
      <formula>"Alto"</formula>
    </cfRule>
  </conditionalFormatting>
  <conditionalFormatting sqref="AD11">
    <cfRule type="cellIs" dxfId="310" priority="405" operator="equal">
      <formula>"Moderado"</formula>
    </cfRule>
  </conditionalFormatting>
  <conditionalFormatting sqref="AD11">
    <cfRule type="cellIs" dxfId="309" priority="406" operator="equal">
      <formula>"Bajo"</formula>
    </cfRule>
  </conditionalFormatting>
  <conditionalFormatting sqref="L11">
    <cfRule type="containsText" dxfId="308" priority="407" operator="containsText" text="❌">
      <formula>NOT(ISERROR(SEARCH(("❌"),(L11))))</formula>
    </cfRule>
  </conditionalFormatting>
  <conditionalFormatting sqref="AI11">
    <cfRule type="expression" dxfId="307" priority="408">
      <formula>OR(AND(YEAR(AI11)=YEAR(TODAY()), MONTH(AI11)+1=MONTH(TODAY())), AND(YEAR(AI11)+1=YEAR(TODAY()), MONTH(AI11)=12, MONTH(TODAY())=1))</formula>
    </cfRule>
  </conditionalFormatting>
  <conditionalFormatting sqref="AI11">
    <cfRule type="expression" dxfId="306" priority="409">
      <formula>OR(AND(YEAR(AI11)=YEAR(TODAY()), MONTH(AI11)+1=MONTH(TODAY())), AND(YEAR(AI11)+1=YEAR(TODAY()), MONTH(AI11)=12, MONTH(TODAY())=1))</formula>
    </cfRule>
  </conditionalFormatting>
  <conditionalFormatting sqref="AI11">
    <cfRule type="expression" dxfId="305" priority="410">
      <formula>OR(AND(YEAR(AI11)=YEAR(TODAY()), MONTH(AI11)+1=MONTH(TODAY())), AND(YEAR(AI11)+1=YEAR(TODAY()), MONTH(AI11)=12, MONTH(TODAY())=1))</formula>
    </cfRule>
  </conditionalFormatting>
  <conditionalFormatting sqref="AB12">
    <cfRule type="cellIs" dxfId="304" priority="411" operator="equal">
      <formula>"Catastrófico"</formula>
    </cfRule>
  </conditionalFormatting>
  <conditionalFormatting sqref="AB12">
    <cfRule type="cellIs" dxfId="303" priority="412" operator="equal">
      <formula>"Mayor"</formula>
    </cfRule>
  </conditionalFormatting>
  <conditionalFormatting sqref="AB12">
    <cfRule type="cellIs" dxfId="302" priority="413" operator="equal">
      <formula>"Moderado"</formula>
    </cfRule>
  </conditionalFormatting>
  <conditionalFormatting sqref="AB12">
    <cfRule type="cellIs" dxfId="301" priority="414" operator="equal">
      <formula>"Menor"</formula>
    </cfRule>
  </conditionalFormatting>
  <conditionalFormatting sqref="AB12">
    <cfRule type="cellIs" dxfId="300" priority="415" operator="equal">
      <formula>"Leve"</formula>
    </cfRule>
  </conditionalFormatting>
  <conditionalFormatting sqref="I12">
    <cfRule type="cellIs" dxfId="299" priority="416" operator="equal">
      <formula>"Muy Alta"</formula>
    </cfRule>
  </conditionalFormatting>
  <conditionalFormatting sqref="I12">
    <cfRule type="cellIs" dxfId="298" priority="417" operator="equal">
      <formula>"Alta"</formula>
    </cfRule>
  </conditionalFormatting>
  <conditionalFormatting sqref="I12">
    <cfRule type="cellIs" dxfId="297" priority="418" operator="equal">
      <formula>"Media"</formula>
    </cfRule>
  </conditionalFormatting>
  <conditionalFormatting sqref="I12">
    <cfRule type="cellIs" dxfId="296" priority="419" operator="equal">
      <formula>"Baja"</formula>
    </cfRule>
  </conditionalFormatting>
  <conditionalFormatting sqref="I12">
    <cfRule type="cellIs" dxfId="295" priority="420" operator="equal">
      <formula>"Muy Baja"</formula>
    </cfRule>
  </conditionalFormatting>
  <conditionalFormatting sqref="M12">
    <cfRule type="cellIs" dxfId="294" priority="421" operator="equal">
      <formula>"Catastrófico"</formula>
    </cfRule>
  </conditionalFormatting>
  <conditionalFormatting sqref="M12">
    <cfRule type="cellIs" dxfId="293" priority="422" operator="equal">
      <formula>"Mayor"</formula>
    </cfRule>
  </conditionalFormatting>
  <conditionalFormatting sqref="M12">
    <cfRule type="cellIs" dxfId="292" priority="423" operator="equal">
      <formula>"Moderado"</formula>
    </cfRule>
  </conditionalFormatting>
  <conditionalFormatting sqref="M12">
    <cfRule type="cellIs" dxfId="291" priority="424" operator="equal">
      <formula>"Menor"</formula>
    </cfRule>
  </conditionalFormatting>
  <conditionalFormatting sqref="M12">
    <cfRule type="cellIs" dxfId="290" priority="425" operator="equal">
      <formula>"Leve"</formula>
    </cfRule>
  </conditionalFormatting>
  <conditionalFormatting sqref="O12">
    <cfRule type="cellIs" dxfId="289" priority="426" operator="equal">
      <formula>"Extremo"</formula>
    </cfRule>
  </conditionalFormatting>
  <conditionalFormatting sqref="O12">
    <cfRule type="cellIs" dxfId="288" priority="427" operator="equal">
      <formula>"Alto"</formula>
    </cfRule>
  </conditionalFormatting>
  <conditionalFormatting sqref="O12">
    <cfRule type="cellIs" dxfId="287" priority="428" operator="equal">
      <formula>"Moderado"</formula>
    </cfRule>
  </conditionalFormatting>
  <conditionalFormatting sqref="O12">
    <cfRule type="cellIs" dxfId="286" priority="429" operator="equal">
      <formula>"Bajo"</formula>
    </cfRule>
  </conditionalFormatting>
  <conditionalFormatting sqref="Z12">
    <cfRule type="cellIs" dxfId="285" priority="430" operator="equal">
      <formula>"Muy Alta"</formula>
    </cfRule>
  </conditionalFormatting>
  <conditionalFormatting sqref="Z12">
    <cfRule type="cellIs" dxfId="284" priority="431" operator="equal">
      <formula>"Alta"</formula>
    </cfRule>
  </conditionalFormatting>
  <conditionalFormatting sqref="Z12">
    <cfRule type="cellIs" dxfId="283" priority="432" operator="equal">
      <formula>"Media"</formula>
    </cfRule>
  </conditionalFormatting>
  <conditionalFormatting sqref="Z12">
    <cfRule type="cellIs" dxfId="282" priority="433" operator="equal">
      <formula>"Baja"</formula>
    </cfRule>
  </conditionalFormatting>
  <conditionalFormatting sqref="Z12">
    <cfRule type="cellIs" dxfId="281" priority="434" operator="equal">
      <formula>"Muy Baja"</formula>
    </cfRule>
  </conditionalFormatting>
  <conditionalFormatting sqref="AD12">
    <cfRule type="cellIs" dxfId="280" priority="435" operator="equal">
      <formula>"Extremo"</formula>
    </cfRule>
  </conditionalFormatting>
  <conditionalFormatting sqref="AD12">
    <cfRule type="cellIs" dxfId="279" priority="436" operator="equal">
      <formula>"Alto"</formula>
    </cfRule>
  </conditionalFormatting>
  <conditionalFormatting sqref="AD12">
    <cfRule type="cellIs" dxfId="278" priority="437" operator="equal">
      <formula>"Moderado"</formula>
    </cfRule>
  </conditionalFormatting>
  <conditionalFormatting sqref="AD12">
    <cfRule type="cellIs" dxfId="277" priority="438" operator="equal">
      <formula>"Bajo"</formula>
    </cfRule>
  </conditionalFormatting>
  <conditionalFormatting sqref="L12">
    <cfRule type="containsText" dxfId="276" priority="439" operator="containsText" text="❌">
      <formula>NOT(ISERROR(SEARCH(("❌"),(L12))))</formula>
    </cfRule>
  </conditionalFormatting>
  <conditionalFormatting sqref="AI12">
    <cfRule type="expression" dxfId="275" priority="440">
      <formula>OR(AND(YEAR(AI12)=YEAR(TODAY()), MONTH(AI12)+1=MONTH(TODAY())), AND(YEAR(AI12)+1=YEAR(TODAY()), MONTH(AI12)=12, MONTH(TODAY())=1))</formula>
    </cfRule>
  </conditionalFormatting>
  <conditionalFormatting sqref="AI12">
    <cfRule type="expression" dxfId="274" priority="441">
      <formula>OR(AND(YEAR(AI12)=YEAR(TODAY()), MONTH(AI12)+1=MONTH(TODAY())), AND(YEAR(AI12)+1=YEAR(TODAY()), MONTH(AI12)=12, MONTH(TODAY())=1))</formula>
    </cfRule>
  </conditionalFormatting>
  <conditionalFormatting sqref="AI12">
    <cfRule type="expression" dxfId="273" priority="442">
      <formula>OR(AND(YEAR(AI12)=YEAR(TODAY()), MONTH(AI12)+1=MONTH(TODAY())), AND(YEAR(AI12)+1=YEAR(TODAY()), MONTH(AI12)=12, MONTH(TODAY())=1))</formula>
    </cfRule>
  </conditionalFormatting>
  <conditionalFormatting sqref="AI58">
    <cfRule type="expression" dxfId="272" priority="443">
      <formula>OR(AND(YEAR(AI58)=YEAR(TODAY()), MONTH(AI58)+1=MONTH(TODAY())), AND(YEAR(AI58)+1=YEAR(TODAY()), MONTH(AI58)=12, MONTH(TODAY())=1))</formula>
    </cfRule>
  </conditionalFormatting>
  <conditionalFormatting sqref="AI58">
    <cfRule type="expression" dxfId="271" priority="444">
      <formula>OR(AND(YEAR(AI58)=YEAR(TODAY()), MONTH(AI58)+1=MONTH(TODAY())), AND(YEAR(AI58)+1=YEAR(TODAY()), MONTH(AI58)=12, MONTH(TODAY())=1))</formula>
    </cfRule>
  </conditionalFormatting>
  <conditionalFormatting sqref="AI58">
    <cfRule type="expression" dxfId="270" priority="445">
      <formula>OR(AND(YEAR(AI58)=YEAR(TODAY()), MONTH(AI58)+1=MONTH(TODAY())), AND(YEAR(AI58)+1=YEAR(TODAY()), MONTH(AI58)=12, MONTH(TODAY())=1))</formula>
    </cfRule>
  </conditionalFormatting>
  <conditionalFormatting sqref="AI21">
    <cfRule type="expression" dxfId="269" priority="446">
      <formula>OR(AND(YEAR(AI21)=YEAR(TODAY()), MONTH(AI21)+1=MONTH(TODAY())), AND(YEAR(AI21)+1=YEAR(TODAY()), MONTH(AI21)=12, MONTH(TODAY())=1))</formula>
    </cfRule>
  </conditionalFormatting>
  <conditionalFormatting sqref="AI21">
    <cfRule type="expression" dxfId="268" priority="447">
      <formula>OR(AND(YEAR(AI21)=YEAR(TODAY()), MONTH(AI21)+1=MONTH(TODAY())), AND(YEAR(AI21)+1=YEAR(TODAY()), MONTH(AI21)=12, MONTH(TODAY())=1))</formula>
    </cfRule>
  </conditionalFormatting>
  <conditionalFormatting sqref="AI21">
    <cfRule type="expression" dxfId="267" priority="448">
      <formula>OR(AND(YEAR(AI21)=YEAR(TODAY()), MONTH(AI21)+1=MONTH(TODAY())), AND(YEAR(AI21)+1=YEAR(TODAY()), MONTH(AI21)=12, MONTH(TODAY())=1))</formula>
    </cfRule>
  </conditionalFormatting>
  <conditionalFormatting sqref="AI24">
    <cfRule type="expression" dxfId="266" priority="449">
      <formula>OR(AND(YEAR(AI24)=YEAR(TODAY()), MONTH(AI24)+1=MONTH(TODAY())), AND(YEAR(AI24)+1=YEAR(TODAY()), MONTH(AI24)=12, MONTH(TODAY())=1))</formula>
    </cfRule>
  </conditionalFormatting>
  <conditionalFormatting sqref="AI24">
    <cfRule type="expression" dxfId="265" priority="450">
      <formula>OR(AND(YEAR(AI24)=YEAR(TODAY()), MONTH(AI24)+1=MONTH(TODAY())), AND(YEAR(AI24)+1=YEAR(TODAY()), MONTH(AI24)=12, MONTH(TODAY())=1))</formula>
    </cfRule>
  </conditionalFormatting>
  <conditionalFormatting sqref="AI24">
    <cfRule type="expression" dxfId="264" priority="451">
      <formula>OR(AND(YEAR(AI24)=YEAR(TODAY()), MONTH(AI24)+1=MONTH(TODAY())), AND(YEAR(AI24)+1=YEAR(TODAY()), MONTH(AI24)=12, MONTH(TODAY())=1))</formula>
    </cfRule>
  </conditionalFormatting>
  <dataValidations count="1">
    <dataValidation type="list" allowBlank="1" showInputMessage="1" showErrorMessage="1" prompt=" - " sqref="B51">
      <formula1>$H$50</formula1>
    </dataValidation>
  </dataValidations>
  <hyperlinks>
    <hyperlink ref="AQ22" r:id="rId1"/>
    <hyperlink ref="AR22" r:id="rId2"/>
    <hyperlink ref="AR25" r:id="rId3"/>
    <hyperlink ref="Q52" r:id="rId4" location="gid=1130127983"/>
    <hyperlink ref="Q53" r:id="rId5" location="gid=1130127983"/>
    <hyperlink ref="AR53" r:id="rId6" location="gid=1130127983"/>
    <hyperlink ref="AR54" r:id="rId7" location="gid=1130127983"/>
  </hyperlinks>
  <pageMargins left="0.7" right="0.7" top="0.75" bottom="0.75" header="0" footer="0"/>
  <pageSetup orientation="portrait" r:id="rId8"/>
  <drawing r:id="rId9"/>
  <extLst>
    <ext xmlns:x14="http://schemas.microsoft.com/office/spreadsheetml/2009/9/main" uri="{CCE6A557-97BC-4b89-ADB6-D9C93CAAB3DF}">
      <x14:dataValidations xmlns:xm="http://schemas.microsoft.com/office/excel/2006/main" count="12">
        <x14:dataValidation type="list" allowBlank="1" showErrorMessage="1">
          <x14:formula1>
            <xm:f>'Opciones Tratamiento'!$B$13:$B$21</xm:f>
          </x14:formula1>
          <xm:sqref>G11:G13 G16:G17 G22 G24:G25 G27 G30 G33 G36 G39 G42 G45:G47 G50:G53 G56:G58</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AH11:AH58</xm:sqref>
        </x14:dataValidation>
        <x14:dataValidation type="list" allowBlank="1" showErrorMessage="1">
          <x14:formula1>
            <xm:f>'Tabla Valoración controles'!$D$11:$D$12</xm:f>
          </x14:formula1>
          <xm:sqref>W11:W58</xm:sqref>
        </x14:dataValidation>
        <x14:dataValidation type="list" allowBlank="1" showErrorMessage="1">
          <x14:formula1>
            <xm:f>'Tabla Impacto'!$F$141:$F$152</xm:f>
          </x14:formula1>
          <xm:sqref>K11:K13 K16:K17 K22 K24:K25 K27 K30 K33 K36 K39 K42 K45:K47 K50:K53 K56:K58</xm:sqref>
        </x14:dataValidation>
        <x14:dataValidation type="custom" allowBlank="1" showInputMessage="1" showErrorMessage="1" prompt="Recuerde que las acciones se generan bajo la medida de mitigar el riesgo">
          <x14:formula1>
            <xm:f>IF(OR(AE29='Opciones Tratamiento'!$B$2,AE29='Opciones Tratamiento'!$B$3,AE29='Opciones Tratamiento'!$B$4),ISBLANK(AE29),ISTEXT(AE29))</xm:f>
          </x14:formula1>
          <xm:sqref>AJ29</xm:sqref>
        </x14:dataValidation>
        <x14:dataValidation type="list" allowBlank="1" showErrorMessage="1">
          <x14:formula1>
            <xm:f>'Tabla Valoración controles'!$D$13:$D$14</xm:f>
          </x14:formula1>
          <xm:sqref>X11:X58</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AI11:AI15 AI17:AI20 AI22:AI46 AI50:AI57</xm:sqref>
        </x14:dataValidation>
        <x14:dataValidation type="list" allowBlank="1" showErrorMessage="1">
          <x14:formula1>
            <xm:f>'Opciones Tratamiento'!$E$2:$E$4</xm:f>
          </x14:formula1>
          <xm:sqref>C11:C13 C16:C17 C22 C24:C25 C27 C30 C33 C36 C39 C42 C45:C47 C50:C53 C56:C58</xm:sqref>
        </x14:dataValidation>
        <x14:dataValidation type="list" allowBlank="1" showErrorMessage="1">
          <x14:formula1>
            <xm:f>'Tabla Valoración controles'!$D$9:$D$10</xm:f>
          </x14:formula1>
          <xm:sqref>V11:V58</xm:sqref>
        </x14:dataValidation>
        <x14:dataValidation type="list" allowBlank="1" showErrorMessage="1">
          <x14:formula1>
            <xm:f>'Tabla Valoración controles'!$D$4:$D$6</xm:f>
          </x14:formula1>
          <xm:sqref>S11:S58</xm:sqref>
        </x14:dataValidation>
        <x14:dataValidation type="list" allowBlank="1" showErrorMessage="1">
          <x14:formula1>
            <xm:f>'Opciones Tratamiento'!$B$2:$B$5</xm:f>
          </x14:formula1>
          <xm:sqref>AE11:AE58</xm:sqref>
        </x14:dataValidation>
        <x14:dataValidation type="list" allowBlank="1" showErrorMessage="1">
          <x14:formula1>
            <xm:f>'Tabla Valoración controles'!$D$7:$D$8</xm:f>
          </x14:formula1>
          <xm:sqref>T11:T58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000"/>
  <sheetViews>
    <sheetView tabSelected="1" topLeftCell="AD1" zoomScale="86" zoomScaleNormal="86" workbookViewId="0">
      <selection activeCell="AG12" sqref="AG12"/>
    </sheetView>
  </sheetViews>
  <sheetFormatPr baseColWidth="10" defaultColWidth="14.42578125" defaultRowHeight="15" customHeight="1"/>
  <cols>
    <col min="1" max="1" width="4" customWidth="1"/>
    <col min="2" max="2" width="26.7109375" customWidth="1"/>
    <col min="3" max="3" width="17.42578125" customWidth="1"/>
    <col min="4" max="4" width="38.85546875" customWidth="1"/>
    <col min="5" max="5" width="33.28515625" customWidth="1"/>
    <col min="6" max="6" width="78.7109375" customWidth="1"/>
    <col min="7" max="7" width="19" customWidth="1"/>
    <col min="8" max="8" width="17.85546875" customWidth="1"/>
    <col min="9" max="9" width="16.5703125" customWidth="1"/>
    <col min="10" max="11" width="12.140625" customWidth="1"/>
    <col min="12" max="12" width="14.28515625" customWidth="1"/>
    <col min="13" max="29" width="12.140625" customWidth="1"/>
    <col min="30" max="30" width="17.7109375" customWidth="1"/>
    <col min="31" max="31" width="27.28515625" customWidth="1"/>
    <col min="32" max="32" width="30.5703125" customWidth="1"/>
    <col min="33" max="33" width="17.5703125" customWidth="1"/>
    <col min="34" max="34" width="7.42578125" customWidth="1"/>
    <col min="35" max="35" width="16" customWidth="1"/>
    <col min="36" max="36" width="5.85546875" customWidth="1"/>
    <col min="37" max="37" width="63.28515625" customWidth="1"/>
    <col min="38" max="38" width="15.140625" customWidth="1"/>
    <col min="39" max="39" width="6.85546875" customWidth="1"/>
    <col min="40" max="40" width="5" customWidth="1"/>
    <col min="41" max="41" width="5.5703125" customWidth="1"/>
    <col min="42" max="42" width="7.140625" customWidth="1"/>
    <col min="43" max="43" width="6.7109375" customWidth="1"/>
    <col min="44" max="44" width="7.5703125" customWidth="1"/>
    <col min="45" max="45" width="14.28515625" customWidth="1"/>
    <col min="46" max="46" width="8.7109375" customWidth="1"/>
    <col min="47" max="47" width="10.28515625" customWidth="1"/>
    <col min="48" max="48" width="9.28515625" customWidth="1"/>
    <col min="49" max="49" width="9.140625" customWidth="1"/>
    <col min="50" max="50" width="8.42578125" customWidth="1"/>
    <col min="51" max="51" width="11.5703125" customWidth="1"/>
    <col min="52" max="52" width="78.42578125" customWidth="1"/>
    <col min="53" max="55" width="18.85546875" customWidth="1"/>
    <col min="56" max="56" width="46.5703125" customWidth="1"/>
    <col min="57" max="57" width="4.140625" customWidth="1"/>
    <col min="58" max="58" width="54.140625" customWidth="1"/>
    <col min="59" max="59" width="4.140625" customWidth="1"/>
    <col min="60" max="60" width="60.140625" customWidth="1"/>
    <col min="61" max="61" width="4.140625" customWidth="1"/>
    <col min="62" max="62" width="62.7109375" customWidth="1"/>
    <col min="63" max="63" width="94.5703125" customWidth="1"/>
    <col min="64" max="64" width="45.42578125" customWidth="1"/>
    <col min="65" max="65" width="43.42578125" customWidth="1"/>
    <col min="66" max="66" width="64.42578125" customWidth="1"/>
  </cols>
  <sheetData>
    <row r="1" spans="1:66" ht="12.75" customHeight="1">
      <c r="A1" s="280"/>
      <c r="B1" s="281"/>
      <c r="C1" s="309" t="s">
        <v>30</v>
      </c>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281"/>
      <c r="BH1" s="311" t="s">
        <v>31</v>
      </c>
      <c r="BI1" s="261"/>
      <c r="BJ1" s="265"/>
      <c r="BK1" s="134"/>
      <c r="BL1" s="134"/>
      <c r="BN1" s="134"/>
    </row>
    <row r="2" spans="1:66" ht="12.75" customHeight="1">
      <c r="A2" s="272"/>
      <c r="B2" s="271"/>
      <c r="C2" s="27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71"/>
      <c r="BH2" s="311" t="s">
        <v>32</v>
      </c>
      <c r="BI2" s="261"/>
      <c r="BJ2" s="265"/>
      <c r="BK2" s="134"/>
      <c r="BL2" s="134"/>
      <c r="BN2" s="134"/>
    </row>
    <row r="3" spans="1:66" ht="12.75" customHeight="1">
      <c r="A3" s="272"/>
      <c r="B3" s="271"/>
      <c r="C3" s="27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71"/>
      <c r="BH3" s="311" t="s">
        <v>33</v>
      </c>
      <c r="BI3" s="261"/>
      <c r="BJ3" s="265"/>
      <c r="BK3" s="134"/>
      <c r="BL3" s="134"/>
      <c r="BN3" s="134"/>
    </row>
    <row r="4" spans="1:66" ht="12.75" customHeight="1">
      <c r="A4" s="273"/>
      <c r="B4" s="275"/>
      <c r="C4" s="273"/>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5"/>
      <c r="BH4" s="311" t="s">
        <v>34</v>
      </c>
      <c r="BI4" s="261"/>
      <c r="BJ4" s="265"/>
      <c r="BK4" s="134"/>
      <c r="BL4" s="134"/>
      <c r="BN4" s="134"/>
    </row>
    <row r="5" spans="1:66" ht="24" customHeight="1">
      <c r="A5" s="312" t="s">
        <v>430</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5"/>
      <c r="BK5" s="229"/>
      <c r="BL5" s="229"/>
      <c r="BN5" s="229"/>
    </row>
    <row r="6" spans="1:66" ht="23.25" customHeight="1">
      <c r="A6" s="279" t="s">
        <v>35</v>
      </c>
      <c r="B6" s="265"/>
      <c r="C6" s="260" t="s">
        <v>36</v>
      </c>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5"/>
      <c r="BK6" s="230"/>
      <c r="BL6" s="230"/>
      <c r="BN6" s="230"/>
    </row>
    <row r="7" spans="1:66" ht="25.5" customHeight="1">
      <c r="A7" s="279" t="s">
        <v>37</v>
      </c>
      <c r="B7" s="265"/>
      <c r="C7" s="260" t="s">
        <v>431</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5"/>
      <c r="BK7" s="230"/>
      <c r="BL7" s="230"/>
      <c r="BN7" s="230"/>
    </row>
    <row r="8" spans="1:66" ht="43.5" customHeight="1">
      <c r="A8" s="279" t="s">
        <v>39</v>
      </c>
      <c r="B8" s="265"/>
      <c r="C8" s="260" t="s">
        <v>40</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5"/>
      <c r="BK8" s="230"/>
      <c r="BL8" s="230"/>
      <c r="BN8" s="230"/>
    </row>
    <row r="9" spans="1:66" ht="43.5" customHeight="1">
      <c r="A9" s="279" t="s">
        <v>41</v>
      </c>
      <c r="B9" s="265"/>
      <c r="C9" s="260" t="s">
        <v>42</v>
      </c>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5"/>
      <c r="BK9" s="230"/>
      <c r="BL9" s="230"/>
      <c r="BN9" s="230"/>
    </row>
    <row r="10" spans="1:66" ht="44.25" customHeight="1">
      <c r="A10" s="289"/>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308" t="s">
        <v>671</v>
      </c>
      <c r="BL10" s="308"/>
      <c r="BM10" s="308"/>
      <c r="BN10" s="308"/>
    </row>
    <row r="11" spans="1:66" ht="78.75" customHeight="1">
      <c r="A11" s="34" t="s">
        <v>43</v>
      </c>
      <c r="B11" s="35" t="s">
        <v>44</v>
      </c>
      <c r="C11" s="35" t="s">
        <v>45</v>
      </c>
      <c r="D11" s="35" t="s">
        <v>432</v>
      </c>
      <c r="E11" s="35" t="s">
        <v>433</v>
      </c>
      <c r="F11" s="35" t="s">
        <v>48</v>
      </c>
      <c r="G11" s="35" t="s">
        <v>49</v>
      </c>
      <c r="H11" s="35" t="s">
        <v>50</v>
      </c>
      <c r="I11" s="35" t="s">
        <v>51</v>
      </c>
      <c r="J11" s="35" t="s">
        <v>52</v>
      </c>
      <c r="K11" s="290" t="s">
        <v>434</v>
      </c>
      <c r="L11" s="291"/>
      <c r="M11" s="291"/>
      <c r="N11" s="291"/>
      <c r="O11" s="291"/>
      <c r="P11" s="291"/>
      <c r="Q11" s="291"/>
      <c r="R11" s="291"/>
      <c r="S11" s="291"/>
      <c r="T11" s="291"/>
      <c r="U11" s="291"/>
      <c r="V11" s="291"/>
      <c r="W11" s="291"/>
      <c r="X11" s="291"/>
      <c r="Y11" s="291"/>
      <c r="Z11" s="291"/>
      <c r="AA11" s="291"/>
      <c r="AB11" s="291"/>
      <c r="AC11" s="292"/>
      <c r="AD11" s="135" t="s">
        <v>435</v>
      </c>
      <c r="AE11" s="135" t="s">
        <v>55</v>
      </c>
      <c r="AF11" s="135" t="s">
        <v>54</v>
      </c>
      <c r="AG11" s="135" t="s">
        <v>55</v>
      </c>
      <c r="AH11" s="135" t="s">
        <v>52</v>
      </c>
      <c r="AI11" s="135" t="s">
        <v>56</v>
      </c>
      <c r="AJ11" s="135" t="s">
        <v>57</v>
      </c>
      <c r="AK11" s="135" t="s">
        <v>58</v>
      </c>
      <c r="AL11" s="135" t="s">
        <v>59</v>
      </c>
      <c r="AM11" s="293" t="s">
        <v>60</v>
      </c>
      <c r="AN11" s="261"/>
      <c r="AO11" s="261"/>
      <c r="AP11" s="261"/>
      <c r="AQ11" s="261"/>
      <c r="AR11" s="265"/>
      <c r="AS11" s="39" t="s">
        <v>61</v>
      </c>
      <c r="AT11" s="39" t="s">
        <v>62</v>
      </c>
      <c r="AU11" s="39" t="s">
        <v>52</v>
      </c>
      <c r="AV11" s="39" t="s">
        <v>63</v>
      </c>
      <c r="AW11" s="39" t="s">
        <v>52</v>
      </c>
      <c r="AX11" s="39" t="s">
        <v>64</v>
      </c>
      <c r="AY11" s="39" t="s">
        <v>65</v>
      </c>
      <c r="AZ11" s="136" t="s">
        <v>66</v>
      </c>
      <c r="BA11" s="136" t="s">
        <v>67</v>
      </c>
      <c r="BB11" s="35" t="s">
        <v>68</v>
      </c>
      <c r="BC11" s="35" t="s">
        <v>436</v>
      </c>
      <c r="BD11" s="35" t="s">
        <v>70</v>
      </c>
      <c r="BE11" s="296" t="s">
        <v>71</v>
      </c>
      <c r="BF11" s="297"/>
      <c r="BG11" s="300" t="s">
        <v>72</v>
      </c>
      <c r="BH11" s="301"/>
      <c r="BI11" s="304" t="s">
        <v>437</v>
      </c>
      <c r="BJ11" s="305"/>
      <c r="BK11" s="235" t="s">
        <v>672</v>
      </c>
      <c r="BL11" s="294" t="s">
        <v>85</v>
      </c>
      <c r="BM11" s="233" t="s">
        <v>75</v>
      </c>
      <c r="BN11" s="234" t="s">
        <v>73</v>
      </c>
    </row>
    <row r="12" spans="1:66" ht="96" customHeight="1">
      <c r="A12" s="40"/>
      <c r="B12" s="41"/>
      <c r="C12" s="41"/>
      <c r="D12" s="41"/>
      <c r="E12" s="41"/>
      <c r="F12" s="41"/>
      <c r="G12" s="41"/>
      <c r="H12" s="41"/>
      <c r="I12" s="41"/>
      <c r="J12" s="41"/>
      <c r="K12" s="137" t="s">
        <v>438</v>
      </c>
      <c r="L12" s="137" t="s">
        <v>439</v>
      </c>
      <c r="M12" s="137" t="s">
        <v>440</v>
      </c>
      <c r="N12" s="137" t="s">
        <v>441</v>
      </c>
      <c r="O12" s="137" t="s">
        <v>442</v>
      </c>
      <c r="P12" s="137" t="s">
        <v>443</v>
      </c>
      <c r="Q12" s="137" t="s">
        <v>444</v>
      </c>
      <c r="R12" s="137" t="s">
        <v>445</v>
      </c>
      <c r="S12" s="137" t="s">
        <v>446</v>
      </c>
      <c r="T12" s="137" t="s">
        <v>447</v>
      </c>
      <c r="U12" s="137" t="s">
        <v>448</v>
      </c>
      <c r="V12" s="137" t="s">
        <v>449</v>
      </c>
      <c r="W12" s="137" t="s">
        <v>450</v>
      </c>
      <c r="X12" s="137" t="s">
        <v>451</v>
      </c>
      <c r="Y12" s="137" t="s">
        <v>452</v>
      </c>
      <c r="Z12" s="137" t="s">
        <v>453</v>
      </c>
      <c r="AA12" s="137" t="s">
        <v>454</v>
      </c>
      <c r="AB12" s="137" t="s">
        <v>455</v>
      </c>
      <c r="AC12" s="138" t="s">
        <v>456</v>
      </c>
      <c r="AD12" s="139"/>
      <c r="AE12" s="139"/>
      <c r="AF12" s="139"/>
      <c r="AG12" s="139"/>
      <c r="AH12" s="139"/>
      <c r="AI12" s="139"/>
      <c r="AJ12" s="139"/>
      <c r="AK12" s="139"/>
      <c r="AL12" s="139"/>
      <c r="AM12" s="140" t="s">
        <v>76</v>
      </c>
      <c r="AN12" s="140" t="s">
        <v>77</v>
      </c>
      <c r="AO12" s="140" t="s">
        <v>78</v>
      </c>
      <c r="AP12" s="140" t="s">
        <v>79</v>
      </c>
      <c r="AQ12" s="140" t="s">
        <v>80</v>
      </c>
      <c r="AR12" s="140" t="s">
        <v>81</v>
      </c>
      <c r="AS12" s="46"/>
      <c r="AT12" s="46"/>
      <c r="AU12" s="46"/>
      <c r="AV12" s="46"/>
      <c r="AW12" s="46"/>
      <c r="AX12" s="46"/>
      <c r="AY12" s="46"/>
      <c r="AZ12" s="141"/>
      <c r="BA12" s="142"/>
      <c r="BB12" s="143"/>
      <c r="BC12" s="143"/>
      <c r="BD12" s="41"/>
      <c r="BE12" s="298"/>
      <c r="BF12" s="299"/>
      <c r="BG12" s="302"/>
      <c r="BH12" s="303"/>
      <c r="BI12" s="306"/>
      <c r="BJ12" s="307"/>
      <c r="BK12" s="237" t="s">
        <v>84</v>
      </c>
      <c r="BL12" s="295"/>
      <c r="BM12" s="227" t="s">
        <v>84</v>
      </c>
      <c r="BN12" s="50" t="s">
        <v>84</v>
      </c>
    </row>
    <row r="13" spans="1:66" ht="156" customHeight="1">
      <c r="A13" s="254">
        <v>1</v>
      </c>
      <c r="B13" s="257" t="s">
        <v>117</v>
      </c>
      <c r="C13" s="257" t="s">
        <v>118</v>
      </c>
      <c r="D13" s="257" t="s">
        <v>457</v>
      </c>
      <c r="E13" s="257" t="s">
        <v>458</v>
      </c>
      <c r="F13" s="257" t="s">
        <v>459</v>
      </c>
      <c r="G13" s="257" t="s">
        <v>12</v>
      </c>
      <c r="H13" s="254">
        <v>500</v>
      </c>
      <c r="I13" s="284" t="str">
        <f>IF(H13&lt;=0,"",IF(H13&lt;=2,"Muy Baja",IF(H13&lt;=24,"Baja",IF(H13&lt;=500,"Media",IF(H13&lt;=5000,"Alta","Muy Alta")))))</f>
        <v>Media</v>
      </c>
      <c r="J13" s="282">
        <f>IF(I13="","",IF(I13="Muy Baja",0.2,IF(I13="Baja",0.4,IF(I13="Media",0.6,IF(I13="Alta",0.8,IF(I13="Muy Alta",1,))))))</f>
        <v>0.6</v>
      </c>
      <c r="K13" s="282" t="s">
        <v>460</v>
      </c>
      <c r="L13" s="282" t="s">
        <v>461</v>
      </c>
      <c r="M13" s="282" t="s">
        <v>461</v>
      </c>
      <c r="N13" s="282" t="s">
        <v>461</v>
      </c>
      <c r="O13" s="282" t="s">
        <v>460</v>
      </c>
      <c r="P13" s="282" t="s">
        <v>461</v>
      </c>
      <c r="Q13" s="282" t="s">
        <v>460</v>
      </c>
      <c r="R13" s="282" t="s">
        <v>461</v>
      </c>
      <c r="S13" s="282" t="s">
        <v>461</v>
      </c>
      <c r="T13" s="282" t="s">
        <v>460</v>
      </c>
      <c r="U13" s="282" t="s">
        <v>460</v>
      </c>
      <c r="V13" s="282" t="s">
        <v>460</v>
      </c>
      <c r="W13" s="282" t="s">
        <v>461</v>
      </c>
      <c r="X13" s="282" t="s">
        <v>460</v>
      </c>
      <c r="Y13" s="282" t="s">
        <v>460</v>
      </c>
      <c r="Z13" s="282" t="s">
        <v>461</v>
      </c>
      <c r="AA13" s="282" t="s">
        <v>460</v>
      </c>
      <c r="AB13" s="282" t="s">
        <v>461</v>
      </c>
      <c r="AC13" s="286">
        <f>COUNTIF(K13:AB15,"Si")</f>
        <v>9</v>
      </c>
      <c r="AD13" s="282" t="str">
        <f>IF(AC13&lt;=5,"Moderado",IF(AND(AC13&gt;=6,AC13&lt;=11),"Mayor",IF(AND(AC13&gt;=12,AC13&lt;=18),"Catastrofico")))</f>
        <v>Mayor</v>
      </c>
      <c r="AE13" s="282" t="s">
        <v>414</v>
      </c>
      <c r="AF13" s="282" t="str">
        <f>IF(NOT(ISERROR(MATCH(AE13,'[1]Tabla Impacto'!$B$152:$B$154,0))),'[1]Tabla Impacto'!$F$154&amp;"Por favor no seleccionar los criterios de impacto(Afectación Económica o presupuestal y Pérdida Reputacional)",AE13)</f>
        <v xml:space="preserve">     El riesgo afecta la imagen de alguna área de la organización</v>
      </c>
      <c r="AG13" s="284" t="str">
        <f>IF(OR(AF13='[1]Tabla Impacto'!$C$11,AF13='[1]Tabla Impacto'!$D$11),"Leve",IF(OR(AF13='[1]Tabla Impacto'!$C$12,AF13='[1]Tabla Impacto'!$D$12),"Menor",IF(OR(AF13='[1]Tabla Impacto'!$C$13,AF13='[1]Tabla Impacto'!$D$13),"Moderado",IF(OR(#REF!='[1]Tabla Impacto'!$C$14,AF13='[1]Tabla Impacto'!$D$14),"Mayor",IF(OR(AF13='[1]Tabla Impacto'!$C$15,#REF!='[1]Tabla Impacto'!$D$15),"Catastrófico","")))))</f>
        <v>Leve</v>
      </c>
      <c r="AH13" s="282">
        <f>IF(AG13="","",IF(AG13="Leve",0.2,IF(AG13="Menor",0.4,IF(AG13="Moderado",0.6,IF(AG13="Mayor",0.8,IF(AG13="Catastrófico",1,))))))</f>
        <v>0.2</v>
      </c>
      <c r="AI13" s="288" t="str">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Moderado</v>
      </c>
      <c r="AJ13" s="55">
        <v>1</v>
      </c>
      <c r="AK13" s="144" t="s">
        <v>462</v>
      </c>
      <c r="AL13" s="55" t="str">
        <f t="shared" ref="AL13:AL33" si="0">IF(OR(AM13="Preventivo",AM13="Detectivo"),"Probabilidad",IF(AM13="Correctivo","Impacto",""))</f>
        <v>Probabilidad</v>
      </c>
      <c r="AM13" s="60" t="s">
        <v>94</v>
      </c>
      <c r="AN13" s="60" t="s">
        <v>95</v>
      </c>
      <c r="AO13" s="61" t="str">
        <f t="shared" ref="AO13:AO33" si="1">IF(AND(AM13="Preventivo",AN13="Automático"),"50%",IF(AND(AM13="Preventivo",AN13="Manual"),"40%",IF(AND(AM13="Detectivo",AN13="Automático"),"40%",IF(AND(AM13="Detectivo",AN13="Manual"),"30%",IF(AND(AM13="Correctivo",AN13="Automático"),"35%",IF(AND(AM13="Correctivo",AN13="Manual"),"25%",""))))))</f>
        <v>40%</v>
      </c>
      <c r="AP13" s="60" t="s">
        <v>96</v>
      </c>
      <c r="AQ13" s="60" t="s">
        <v>97</v>
      </c>
      <c r="AR13" s="60" t="s">
        <v>98</v>
      </c>
      <c r="AS13" s="62">
        <f t="shared" ref="AS13:AS33" si="2">IFERROR(IF(AL13="Probabilidad",(J13-(+J13*AO13)),IF(R13="Impacto",J13,"")),"")</f>
        <v>0.36</v>
      </c>
      <c r="AT13" s="63" t="str">
        <f t="shared" ref="AT13:AT33" si="3">IFERROR(IF(AS13="","",IF(AS13&lt;=0.2,"Muy Baja",IF(AS13&lt;=0.4,"Baja",IF(AS13&lt;=0.6,"Media",IF(AS13&lt;=0.8,"Alta","Muy Alta"))))),"")</f>
        <v>Baja</v>
      </c>
      <c r="AU13" s="61">
        <f t="shared" ref="AU13:AU33" si="4">+AS13</f>
        <v>0.36</v>
      </c>
      <c r="AV13" s="63" t="str">
        <f t="shared" ref="AV13:AV33" si="5">IFERROR(IF(AW13="","",IF(AW13&lt;=0.2,"Leve",IF(AW13&lt;=0.4,"Menor",IF(AW13&lt;=0.6,"Moderado",IF(AW13&lt;=0.8,"Mayor","Catastrófico"))))),"")</f>
        <v>Catastrófico</v>
      </c>
      <c r="AW13" s="55" t="s">
        <v>463</v>
      </c>
      <c r="AX13" s="64" t="str">
        <f t="shared" ref="AX13:AX33" si="6">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Extremo</v>
      </c>
      <c r="AY13" s="60" t="s">
        <v>99</v>
      </c>
      <c r="AZ13" s="73" t="s">
        <v>462</v>
      </c>
      <c r="BA13" s="55" t="s">
        <v>198</v>
      </c>
      <c r="BB13" s="145">
        <v>44652</v>
      </c>
      <c r="BC13" s="146">
        <v>44896</v>
      </c>
      <c r="BD13" s="59" t="s">
        <v>464</v>
      </c>
      <c r="BE13" s="147">
        <v>1</v>
      </c>
      <c r="BF13" s="97" t="s">
        <v>465</v>
      </c>
      <c r="BG13" s="147">
        <v>1</v>
      </c>
      <c r="BH13" s="147" t="s">
        <v>466</v>
      </c>
      <c r="BI13" s="147">
        <v>1</v>
      </c>
      <c r="BJ13" s="148" t="s">
        <v>467</v>
      </c>
      <c r="BK13" s="236" t="s">
        <v>468</v>
      </c>
      <c r="BL13" s="150" t="s">
        <v>469</v>
      </c>
      <c r="BM13" s="74" t="s">
        <v>108</v>
      </c>
      <c r="BN13" s="149" t="s">
        <v>470</v>
      </c>
    </row>
    <row r="14" spans="1:66" ht="96"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55">
        <v>2</v>
      </c>
      <c r="AK14" s="151" t="s">
        <v>471</v>
      </c>
      <c r="AL14" s="55" t="str">
        <f t="shared" si="0"/>
        <v>Probabilidad</v>
      </c>
      <c r="AM14" s="60" t="s">
        <v>94</v>
      </c>
      <c r="AN14" s="60" t="s">
        <v>95</v>
      </c>
      <c r="AO14" s="61" t="str">
        <f t="shared" si="1"/>
        <v>40%</v>
      </c>
      <c r="AP14" s="60" t="s">
        <v>96</v>
      </c>
      <c r="AQ14" s="60" t="s">
        <v>97</v>
      </c>
      <c r="AR14" s="60" t="s">
        <v>98</v>
      </c>
      <c r="AS14" s="62">
        <f t="shared" si="2"/>
        <v>0</v>
      </c>
      <c r="AT14" s="63" t="str">
        <f t="shared" si="3"/>
        <v>Muy Baja</v>
      </c>
      <c r="AU14" s="61">
        <f t="shared" si="4"/>
        <v>0</v>
      </c>
      <c r="AV14" s="63" t="str">
        <f t="shared" si="5"/>
        <v>Leve</v>
      </c>
      <c r="AW14" s="61">
        <f t="shared" ref="AW14:AW33" si="7">IFERROR(IF(AL14="Impacto",(AH14-(+AH14*AO14)),IF(AL14="Probabilidad",AH14,"")),"")</f>
        <v>0</v>
      </c>
      <c r="AX14" s="64" t="str">
        <f t="shared" si="6"/>
        <v>Bajo</v>
      </c>
      <c r="AY14" s="60" t="s">
        <v>99</v>
      </c>
      <c r="AZ14" s="73" t="s">
        <v>472</v>
      </c>
      <c r="BA14" s="55" t="s">
        <v>101</v>
      </c>
      <c r="BB14" s="145">
        <v>44652</v>
      </c>
      <c r="BC14" s="146">
        <v>44896</v>
      </c>
      <c r="BD14" s="59" t="s">
        <v>473</v>
      </c>
      <c r="BE14" s="55">
        <v>2</v>
      </c>
      <c r="BF14" s="97" t="s">
        <v>137</v>
      </c>
      <c r="BG14" s="55">
        <v>2</v>
      </c>
      <c r="BH14" s="147" t="s">
        <v>466</v>
      </c>
      <c r="BI14" s="55">
        <v>2</v>
      </c>
      <c r="BJ14" s="148" t="s">
        <v>467</v>
      </c>
      <c r="BK14" s="149" t="s">
        <v>474</v>
      </c>
      <c r="BL14" s="150" t="s">
        <v>475</v>
      </c>
      <c r="BM14" s="74" t="s">
        <v>108</v>
      </c>
      <c r="BN14" s="149" t="s">
        <v>476</v>
      </c>
    </row>
    <row r="15" spans="1:66" ht="98.25" customHeight="1">
      <c r="A15" s="285"/>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55">
        <v>2</v>
      </c>
      <c r="AK15" s="151" t="s">
        <v>477</v>
      </c>
      <c r="AL15" s="55" t="str">
        <f t="shared" si="0"/>
        <v>Probabilidad</v>
      </c>
      <c r="AM15" s="60" t="s">
        <v>94</v>
      </c>
      <c r="AN15" s="60" t="s">
        <v>95</v>
      </c>
      <c r="AO15" s="61" t="str">
        <f t="shared" si="1"/>
        <v>40%</v>
      </c>
      <c r="AP15" s="60" t="s">
        <v>96</v>
      </c>
      <c r="AQ15" s="60" t="s">
        <v>97</v>
      </c>
      <c r="AR15" s="60" t="s">
        <v>98</v>
      </c>
      <c r="AS15" s="62">
        <f t="shared" si="2"/>
        <v>0</v>
      </c>
      <c r="AT15" s="63" t="str">
        <f t="shared" si="3"/>
        <v>Muy Baja</v>
      </c>
      <c r="AU15" s="61">
        <f t="shared" si="4"/>
        <v>0</v>
      </c>
      <c r="AV15" s="63" t="str">
        <f t="shared" si="5"/>
        <v>Leve</v>
      </c>
      <c r="AW15" s="61">
        <f t="shared" si="7"/>
        <v>0</v>
      </c>
      <c r="AX15" s="64" t="str">
        <f t="shared" si="6"/>
        <v>Bajo</v>
      </c>
      <c r="AY15" s="60" t="s">
        <v>99</v>
      </c>
      <c r="AZ15" s="73" t="s">
        <v>477</v>
      </c>
      <c r="BA15" s="55" t="s">
        <v>198</v>
      </c>
      <c r="BB15" s="145">
        <v>44652</v>
      </c>
      <c r="BC15" s="146">
        <v>44896</v>
      </c>
      <c r="BD15" s="59" t="s">
        <v>478</v>
      </c>
      <c r="BE15" s="55">
        <v>3</v>
      </c>
      <c r="BF15" s="97" t="s">
        <v>137</v>
      </c>
      <c r="BG15" s="55">
        <v>3</v>
      </c>
      <c r="BH15" s="147" t="s">
        <v>466</v>
      </c>
      <c r="BI15" s="55">
        <v>3</v>
      </c>
      <c r="BJ15" s="148" t="s">
        <v>467</v>
      </c>
      <c r="BK15" s="152" t="s">
        <v>479</v>
      </c>
      <c r="BL15" s="150" t="s">
        <v>480</v>
      </c>
      <c r="BM15" s="74" t="s">
        <v>108</v>
      </c>
      <c r="BN15" s="149" t="s">
        <v>481</v>
      </c>
    </row>
    <row r="16" spans="1:66" ht="123.75" customHeight="1">
      <c r="A16" s="254">
        <v>2</v>
      </c>
      <c r="B16" s="257" t="s">
        <v>482</v>
      </c>
      <c r="C16" s="257" t="s">
        <v>118</v>
      </c>
      <c r="D16" s="257" t="s">
        <v>483</v>
      </c>
      <c r="E16" s="257" t="s">
        <v>484</v>
      </c>
      <c r="F16" s="257" t="s">
        <v>485</v>
      </c>
      <c r="G16" s="257" t="s">
        <v>12</v>
      </c>
      <c r="H16" s="254">
        <v>365</v>
      </c>
      <c r="I16" s="284" t="str">
        <f>IF(H16&lt;=0,"",IF(H16&lt;=2,"Muy Baja",IF(H16&lt;=24,"Baja",IF(H16&lt;=500,"Media",IF(H16&lt;=5000,"Alta","Muy Alta")))))</f>
        <v>Media</v>
      </c>
      <c r="J16" s="282">
        <f>IF(I16="","",IF(I16="Muy Baja",0.2,IF(I16="Baja",0.4,IF(I16="Media",0.6,IF(I16="Alta",0.8,IF(I16="Muy Alta",1,))))))</f>
        <v>0.6</v>
      </c>
      <c r="K16" s="282" t="s">
        <v>460</v>
      </c>
      <c r="L16" s="282" t="s">
        <v>460</v>
      </c>
      <c r="M16" s="282" t="s">
        <v>461</v>
      </c>
      <c r="N16" s="282" t="s">
        <v>461</v>
      </c>
      <c r="O16" s="282" t="s">
        <v>460</v>
      </c>
      <c r="P16" s="282" t="s">
        <v>461</v>
      </c>
      <c r="Q16" s="282" t="s">
        <v>460</v>
      </c>
      <c r="R16" s="282" t="s">
        <v>461</v>
      </c>
      <c r="S16" s="282" t="s">
        <v>461</v>
      </c>
      <c r="T16" s="282" t="s">
        <v>460</v>
      </c>
      <c r="U16" s="282" t="s">
        <v>460</v>
      </c>
      <c r="V16" s="282" t="s">
        <v>460</v>
      </c>
      <c r="W16" s="282" t="s">
        <v>461</v>
      </c>
      <c r="X16" s="282" t="s">
        <v>461</v>
      </c>
      <c r="Y16" s="282" t="s">
        <v>460</v>
      </c>
      <c r="Z16" s="282" t="s">
        <v>461</v>
      </c>
      <c r="AA16" s="282" t="s">
        <v>461</v>
      </c>
      <c r="AB16" s="282" t="s">
        <v>461</v>
      </c>
      <c r="AC16" s="286">
        <f>COUNTIF(K16:AB17,"Si")</f>
        <v>8</v>
      </c>
      <c r="AD16" s="282" t="str">
        <f>IF(AC16&lt;=5,"Moderado",IF(AND(AC16&gt;=6,AC16&lt;=11),"Mayor",IF(AND(AC16&gt;=12,AC16&lt;=18),"Catastrofico")))</f>
        <v>Mayor</v>
      </c>
      <c r="AE16" s="282" t="s">
        <v>414</v>
      </c>
      <c r="AF16" s="282" t="str">
        <f>IF(NOT(ISERROR(MATCH(AE16,'[1]Tabla Impacto'!$B$152:$B$154,0))),'[1]Tabla Impacto'!$F$154&amp;"Por favor no seleccionar los criterios de impacto(Afectación Económica o presupuestal y Pérdida Reputacional)",AE16)</f>
        <v xml:space="preserve">     El riesgo afecta la imagen de alguna área de la organización</v>
      </c>
      <c r="AG16" s="284" t="str">
        <f>IF(OR(AF16='[1]Tabla Impacto'!$C$11,AF16='[1]Tabla Impacto'!$D$11),"Leve",IF(OR(AF16='[1]Tabla Impacto'!$C$12,AF16='[1]Tabla Impacto'!$D$12),"Menor",IF(OR(AF16='[1]Tabla Impacto'!$C$13,AF16='[1]Tabla Impacto'!$D$13),"Moderado",IF(OR(#REF!='[1]Tabla Impacto'!$C$14,AF16='[1]Tabla Impacto'!$D$14),"Mayor",IF(OR(AF16='[1]Tabla Impacto'!$C$15,#REF!='[1]Tabla Impacto'!$D$15),"Catastrófico","")))))</f>
        <v>Leve</v>
      </c>
      <c r="AH16" s="282">
        <f>IF(AG16="","",IF(AG16="Leve",0.2,IF(AG16="Menor",0.4,IF(AG16="Moderado",0.6,IF(AG16="Mayor",0.8,IF(AG16="Catastrófico",1,))))))</f>
        <v>0.2</v>
      </c>
      <c r="AI16" s="288" t="str">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Moderado</v>
      </c>
      <c r="AJ16" s="55">
        <v>1</v>
      </c>
      <c r="AK16" s="151" t="s">
        <v>486</v>
      </c>
      <c r="AL16" s="55" t="str">
        <f t="shared" si="0"/>
        <v>Probabilidad</v>
      </c>
      <c r="AM16" s="60" t="s">
        <v>94</v>
      </c>
      <c r="AN16" s="60" t="s">
        <v>95</v>
      </c>
      <c r="AO16" s="61" t="str">
        <f t="shared" si="1"/>
        <v>40%</v>
      </c>
      <c r="AP16" s="60" t="s">
        <v>96</v>
      </c>
      <c r="AQ16" s="60" t="s">
        <v>97</v>
      </c>
      <c r="AR16" s="60" t="s">
        <v>98</v>
      </c>
      <c r="AS16" s="62">
        <f t="shared" si="2"/>
        <v>0.36</v>
      </c>
      <c r="AT16" s="63" t="str">
        <f t="shared" si="3"/>
        <v>Baja</v>
      </c>
      <c r="AU16" s="61">
        <f t="shared" si="4"/>
        <v>0.36</v>
      </c>
      <c r="AV16" s="63" t="str">
        <f t="shared" si="5"/>
        <v>Leve</v>
      </c>
      <c r="AW16" s="61">
        <f t="shared" si="7"/>
        <v>0.2</v>
      </c>
      <c r="AX16" s="64" t="str">
        <f t="shared" si="6"/>
        <v>Bajo</v>
      </c>
      <c r="AY16" s="60" t="s">
        <v>99</v>
      </c>
      <c r="AZ16" s="73" t="s">
        <v>487</v>
      </c>
      <c r="BA16" s="55" t="s">
        <v>173</v>
      </c>
      <c r="BB16" s="145">
        <v>44652</v>
      </c>
      <c r="BC16" s="146">
        <v>44896</v>
      </c>
      <c r="BD16" s="59" t="s">
        <v>488</v>
      </c>
      <c r="BE16" s="147">
        <v>1</v>
      </c>
      <c r="BF16" s="97" t="s">
        <v>489</v>
      </c>
      <c r="BG16" s="147">
        <v>1</v>
      </c>
      <c r="BH16" s="147" t="s">
        <v>466</v>
      </c>
      <c r="BI16" s="147">
        <v>1</v>
      </c>
      <c r="BJ16" s="148" t="s">
        <v>467</v>
      </c>
      <c r="BK16" s="152" t="s">
        <v>490</v>
      </c>
      <c r="BL16" s="150" t="s">
        <v>491</v>
      </c>
      <c r="BM16" s="74" t="s">
        <v>108</v>
      </c>
      <c r="BN16" s="149" t="s">
        <v>481</v>
      </c>
    </row>
    <row r="17" spans="1:66" ht="144.75" customHeight="1">
      <c r="A17" s="285"/>
      <c r="B17" s="285"/>
      <c r="C17" s="285"/>
      <c r="D17" s="285"/>
      <c r="E17" s="285"/>
      <c r="F17" s="285"/>
      <c r="G17" s="285"/>
      <c r="H17" s="285"/>
      <c r="I17" s="285"/>
      <c r="J17" s="285"/>
      <c r="K17" s="283"/>
      <c r="L17" s="283"/>
      <c r="M17" s="283"/>
      <c r="N17" s="283"/>
      <c r="O17" s="283"/>
      <c r="P17" s="283"/>
      <c r="Q17" s="283"/>
      <c r="R17" s="283"/>
      <c r="S17" s="283"/>
      <c r="T17" s="283"/>
      <c r="U17" s="283"/>
      <c r="V17" s="283"/>
      <c r="W17" s="283"/>
      <c r="X17" s="283"/>
      <c r="Y17" s="283"/>
      <c r="Z17" s="283"/>
      <c r="AA17" s="283"/>
      <c r="AB17" s="283"/>
      <c r="AC17" s="287"/>
      <c r="AD17" s="283"/>
      <c r="AE17" s="285"/>
      <c r="AF17" s="283"/>
      <c r="AG17" s="285"/>
      <c r="AH17" s="285"/>
      <c r="AI17" s="285"/>
      <c r="AJ17" s="55">
        <v>2</v>
      </c>
      <c r="AK17" s="151" t="s">
        <v>492</v>
      </c>
      <c r="AL17" s="55" t="str">
        <f t="shared" si="0"/>
        <v>Probabilidad</v>
      </c>
      <c r="AM17" s="60" t="s">
        <v>94</v>
      </c>
      <c r="AN17" s="60" t="s">
        <v>95</v>
      </c>
      <c r="AO17" s="61" t="str">
        <f t="shared" si="1"/>
        <v>40%</v>
      </c>
      <c r="AP17" s="60" t="s">
        <v>96</v>
      </c>
      <c r="AQ17" s="60" t="s">
        <v>97</v>
      </c>
      <c r="AR17" s="60" t="s">
        <v>98</v>
      </c>
      <c r="AS17" s="62">
        <f t="shared" si="2"/>
        <v>0</v>
      </c>
      <c r="AT17" s="63" t="str">
        <f t="shared" si="3"/>
        <v>Muy Baja</v>
      </c>
      <c r="AU17" s="61">
        <f t="shared" si="4"/>
        <v>0</v>
      </c>
      <c r="AV17" s="63" t="str">
        <f t="shared" si="5"/>
        <v>Leve</v>
      </c>
      <c r="AW17" s="61">
        <f t="shared" si="7"/>
        <v>0</v>
      </c>
      <c r="AX17" s="64" t="str">
        <f t="shared" si="6"/>
        <v>Bajo</v>
      </c>
      <c r="AY17" s="60" t="s">
        <v>99</v>
      </c>
      <c r="AZ17" s="73" t="s">
        <v>492</v>
      </c>
      <c r="BA17" s="55" t="s">
        <v>493</v>
      </c>
      <c r="BB17" s="145">
        <v>44652</v>
      </c>
      <c r="BC17" s="146">
        <v>44896</v>
      </c>
      <c r="BD17" s="59" t="s">
        <v>494</v>
      </c>
      <c r="BE17" s="55">
        <v>2</v>
      </c>
      <c r="BF17" s="97" t="s">
        <v>495</v>
      </c>
      <c r="BG17" s="55">
        <v>2</v>
      </c>
      <c r="BH17" s="147" t="s">
        <v>466</v>
      </c>
      <c r="BI17" s="55">
        <v>2</v>
      </c>
      <c r="BJ17" s="148" t="s">
        <v>467</v>
      </c>
      <c r="BK17" s="149" t="s">
        <v>496</v>
      </c>
      <c r="BL17" s="150" t="s">
        <v>497</v>
      </c>
      <c r="BM17" s="74" t="s">
        <v>108</v>
      </c>
      <c r="BN17" s="149" t="s">
        <v>498</v>
      </c>
    </row>
    <row r="18" spans="1:66" ht="115.5" customHeight="1">
      <c r="A18" s="254">
        <v>3</v>
      </c>
      <c r="B18" s="257" t="s">
        <v>177</v>
      </c>
      <c r="C18" s="257" t="s">
        <v>87</v>
      </c>
      <c r="D18" s="257" t="s">
        <v>499</v>
      </c>
      <c r="E18" s="257" t="s">
        <v>500</v>
      </c>
      <c r="F18" s="257" t="s">
        <v>501</v>
      </c>
      <c r="G18" s="257" t="s">
        <v>12</v>
      </c>
      <c r="H18" s="254">
        <v>3</v>
      </c>
      <c r="I18" s="284" t="str">
        <f>IF(H18&lt;=0,"",IF(H18&lt;=2,"Muy Baja",IF(H18&lt;=24,"Baja",IF(H18&lt;=500,"Media",IF(H18&lt;=5000,"Alta","Muy Alta")))))</f>
        <v>Baja</v>
      </c>
      <c r="J18" s="282">
        <f>IF(I18="","",IF(I18="Muy Baja",0.2,IF(I18="Baja",0.4,IF(I18="Media",0.6,IF(I18="Alta",0.8,IF(I18="Muy Alta",1,))))))</f>
        <v>0.4</v>
      </c>
      <c r="K18" s="282" t="s">
        <v>461</v>
      </c>
      <c r="L18" s="282" t="s">
        <v>460</v>
      </c>
      <c r="M18" s="282" t="s">
        <v>460</v>
      </c>
      <c r="N18" s="282" t="s">
        <v>460</v>
      </c>
      <c r="O18" s="282" t="s">
        <v>460</v>
      </c>
      <c r="P18" s="282" t="s">
        <v>460</v>
      </c>
      <c r="Q18" s="282" t="s">
        <v>461</v>
      </c>
      <c r="R18" s="282" t="s">
        <v>460</v>
      </c>
      <c r="S18" s="282" t="s">
        <v>461</v>
      </c>
      <c r="T18" s="282" t="s">
        <v>460</v>
      </c>
      <c r="U18" s="282" t="s">
        <v>460</v>
      </c>
      <c r="V18" s="282" t="s">
        <v>460</v>
      </c>
      <c r="W18" s="282" t="s">
        <v>460</v>
      </c>
      <c r="X18" s="282" t="s">
        <v>461</v>
      </c>
      <c r="Y18" s="282" t="s">
        <v>460</v>
      </c>
      <c r="Z18" s="282" t="s">
        <v>461</v>
      </c>
      <c r="AA18" s="282" t="s">
        <v>460</v>
      </c>
      <c r="AB18" s="282" t="s">
        <v>460</v>
      </c>
      <c r="AC18" s="286">
        <f>COUNTIF(K18:AB20,"Si")</f>
        <v>13</v>
      </c>
      <c r="AD18" s="282" t="str">
        <f>IF(AC18&lt;=5,"Moderado",IF(AND(AC18&gt;=6,AC18&lt;=11),"Mayor",IF(AND(AC18&gt;=12,AC18&lt;=18),"Catastrofico")))</f>
        <v>Catastrofico</v>
      </c>
      <c r="AE18" s="282" t="s">
        <v>242</v>
      </c>
      <c r="AF18" s="282" t="str">
        <f>IF(NOT(ISERROR(MATCH(AE18,'[1]Tabla Impacto'!$B$152:$B$154,0))),'[1]Tabla Impacto'!$F$154&amp;"Por favor no seleccionar los criterios de impacto(Afectación Económica o presupuestal y Pérdida Reputacional)",AE18)</f>
        <v xml:space="preserve">     Afectación menor a 10 SMLMV .</v>
      </c>
      <c r="AG18" s="284" t="str">
        <f>IF(OR(AF18='[1]Tabla Impacto'!$C$11,AF18='[1]Tabla Impacto'!$D$11),"Leve",IF(OR(AF18='[1]Tabla Impacto'!$C$12,AF18='[1]Tabla Impacto'!$D$12),"Menor",IF(OR(AF18='[1]Tabla Impacto'!$C$13,AF18='[1]Tabla Impacto'!$D$13),"Moderado",IF(OR(#REF!='[1]Tabla Impacto'!$C$14,AF18='[1]Tabla Impacto'!$D$14),"Mayor",IF(OR(AF18='[1]Tabla Impacto'!$C$15,#REF!='[1]Tabla Impacto'!$D$15),"Catastrófico","")))))</f>
        <v>Leve</v>
      </c>
      <c r="AH18" s="282">
        <f>IF(AG18="","",IF(AG18="Leve",0.2,IF(AG18="Menor",0.4,IF(AG18="Moderado",0.6,IF(AG18="Mayor",0.8,IF(AG18="Catastrófico",1,))))))</f>
        <v>0.2</v>
      </c>
      <c r="AI18" s="288" t="str">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Bajo</v>
      </c>
      <c r="AJ18" s="55">
        <v>1</v>
      </c>
      <c r="AK18" s="87" t="s">
        <v>183</v>
      </c>
      <c r="AL18" s="55" t="str">
        <f t="shared" si="0"/>
        <v>Probabilidad</v>
      </c>
      <c r="AM18" s="60" t="s">
        <v>94</v>
      </c>
      <c r="AN18" s="60" t="s">
        <v>95</v>
      </c>
      <c r="AO18" s="61" t="str">
        <f t="shared" si="1"/>
        <v>40%</v>
      </c>
      <c r="AP18" s="60" t="s">
        <v>96</v>
      </c>
      <c r="AQ18" s="60" t="s">
        <v>97</v>
      </c>
      <c r="AR18" s="60" t="s">
        <v>98</v>
      </c>
      <c r="AS18" s="62">
        <f t="shared" si="2"/>
        <v>0.24</v>
      </c>
      <c r="AT18" s="63" t="str">
        <f t="shared" si="3"/>
        <v>Baja</v>
      </c>
      <c r="AU18" s="61">
        <f t="shared" si="4"/>
        <v>0.24</v>
      </c>
      <c r="AV18" s="63" t="str">
        <f t="shared" si="5"/>
        <v>Leve</v>
      </c>
      <c r="AW18" s="61">
        <f t="shared" si="7"/>
        <v>0.2</v>
      </c>
      <c r="AX18" s="64" t="str">
        <f t="shared" si="6"/>
        <v>Bajo</v>
      </c>
      <c r="AY18" s="60" t="s">
        <v>99</v>
      </c>
      <c r="AZ18" s="73" t="s">
        <v>502</v>
      </c>
      <c r="BA18" s="55" t="s">
        <v>493</v>
      </c>
      <c r="BB18" s="145">
        <v>44652</v>
      </c>
      <c r="BC18" s="146">
        <v>44896</v>
      </c>
      <c r="BD18" s="59" t="s">
        <v>503</v>
      </c>
      <c r="BE18" s="147">
        <v>1</v>
      </c>
      <c r="BF18" s="97" t="s">
        <v>504</v>
      </c>
      <c r="BG18" s="147">
        <v>1</v>
      </c>
      <c r="BH18" s="147" t="s">
        <v>466</v>
      </c>
      <c r="BI18" s="147">
        <v>1</v>
      </c>
      <c r="BJ18" s="148" t="s">
        <v>467</v>
      </c>
      <c r="BK18" s="152" t="s">
        <v>505</v>
      </c>
      <c r="BL18" s="153" t="s">
        <v>188</v>
      </c>
      <c r="BM18" s="74" t="s">
        <v>108</v>
      </c>
      <c r="BN18" s="149" t="s">
        <v>506</v>
      </c>
    </row>
    <row r="19" spans="1:66" ht="132.75"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55">
        <v>2</v>
      </c>
      <c r="AK19" s="87" t="s">
        <v>507</v>
      </c>
      <c r="AL19" s="55" t="str">
        <f t="shared" si="0"/>
        <v>Probabilidad</v>
      </c>
      <c r="AM19" s="60" t="s">
        <v>94</v>
      </c>
      <c r="AN19" s="60" t="s">
        <v>95</v>
      </c>
      <c r="AO19" s="61" t="str">
        <f t="shared" si="1"/>
        <v>40%</v>
      </c>
      <c r="AP19" s="60" t="s">
        <v>96</v>
      </c>
      <c r="AQ19" s="60" t="s">
        <v>97</v>
      </c>
      <c r="AR19" s="60" t="s">
        <v>98</v>
      </c>
      <c r="AS19" s="62">
        <f t="shared" si="2"/>
        <v>0</v>
      </c>
      <c r="AT19" s="63" t="str">
        <f t="shared" si="3"/>
        <v>Muy Baja</v>
      </c>
      <c r="AU19" s="61">
        <f t="shared" si="4"/>
        <v>0</v>
      </c>
      <c r="AV19" s="63" t="str">
        <f t="shared" si="5"/>
        <v>Leve</v>
      </c>
      <c r="AW19" s="61">
        <f t="shared" si="7"/>
        <v>0</v>
      </c>
      <c r="AX19" s="64" t="str">
        <f t="shared" si="6"/>
        <v>Bajo</v>
      </c>
      <c r="AY19" s="60" t="s">
        <v>99</v>
      </c>
      <c r="AZ19" s="73" t="s">
        <v>507</v>
      </c>
      <c r="BA19" s="55" t="s">
        <v>101</v>
      </c>
      <c r="BB19" s="145">
        <v>44652</v>
      </c>
      <c r="BC19" s="146">
        <v>44896</v>
      </c>
      <c r="BD19" s="59" t="s">
        <v>508</v>
      </c>
      <c r="BE19" s="55">
        <v>2</v>
      </c>
      <c r="BF19" s="147" t="s">
        <v>509</v>
      </c>
      <c r="BG19" s="55">
        <v>2</v>
      </c>
      <c r="BH19" s="147" t="s">
        <v>466</v>
      </c>
      <c r="BI19" s="55">
        <v>2</v>
      </c>
      <c r="BJ19" s="148" t="s">
        <v>467</v>
      </c>
      <c r="BK19" s="154" t="s">
        <v>510</v>
      </c>
      <c r="BL19" s="155" t="s">
        <v>511</v>
      </c>
      <c r="BM19" s="74" t="s">
        <v>108</v>
      </c>
      <c r="BN19" s="149" t="s">
        <v>512</v>
      </c>
    </row>
    <row r="20" spans="1:66" ht="142.5" customHeight="1">
      <c r="A20" s="28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55">
        <v>3</v>
      </c>
      <c r="AK20" s="87" t="s">
        <v>513</v>
      </c>
      <c r="AL20" s="55" t="str">
        <f t="shared" si="0"/>
        <v>Probabilidad</v>
      </c>
      <c r="AM20" s="60" t="s">
        <v>130</v>
      </c>
      <c r="AN20" s="60" t="s">
        <v>95</v>
      </c>
      <c r="AO20" s="61" t="str">
        <f t="shared" si="1"/>
        <v>30%</v>
      </c>
      <c r="AP20" s="60" t="s">
        <v>96</v>
      </c>
      <c r="AQ20" s="60" t="s">
        <v>97</v>
      </c>
      <c r="AR20" s="60" t="s">
        <v>98</v>
      </c>
      <c r="AS20" s="62">
        <f t="shared" si="2"/>
        <v>0</v>
      </c>
      <c r="AT20" s="63" t="str">
        <f t="shared" si="3"/>
        <v>Muy Baja</v>
      </c>
      <c r="AU20" s="61">
        <f t="shared" si="4"/>
        <v>0</v>
      </c>
      <c r="AV20" s="63" t="str">
        <f t="shared" si="5"/>
        <v>Leve</v>
      </c>
      <c r="AW20" s="61">
        <f t="shared" si="7"/>
        <v>0</v>
      </c>
      <c r="AX20" s="64" t="str">
        <f t="shared" si="6"/>
        <v>Bajo</v>
      </c>
      <c r="AY20" s="60" t="s">
        <v>99</v>
      </c>
      <c r="AZ20" s="73" t="s">
        <v>513</v>
      </c>
      <c r="BA20" s="55" t="s">
        <v>101</v>
      </c>
      <c r="BB20" s="145">
        <v>44652</v>
      </c>
      <c r="BC20" s="146">
        <v>44896</v>
      </c>
      <c r="BD20" s="59" t="s">
        <v>514</v>
      </c>
      <c r="BE20" s="55">
        <v>3</v>
      </c>
      <c r="BF20" s="147" t="s">
        <v>509</v>
      </c>
      <c r="BG20" s="55">
        <v>3</v>
      </c>
      <c r="BH20" s="147" t="s">
        <v>466</v>
      </c>
      <c r="BI20" s="55">
        <v>3</v>
      </c>
      <c r="BJ20" s="156" t="s">
        <v>467</v>
      </c>
      <c r="BK20" s="149" t="s">
        <v>515</v>
      </c>
      <c r="BL20" s="97" t="s">
        <v>511</v>
      </c>
      <c r="BM20" s="74" t="s">
        <v>108</v>
      </c>
      <c r="BN20" s="149" t="s">
        <v>516</v>
      </c>
    </row>
    <row r="21" spans="1:66" ht="150.75" customHeight="1">
      <c r="A21" s="254">
        <v>4</v>
      </c>
      <c r="B21" s="257" t="s">
        <v>20</v>
      </c>
      <c r="C21" s="257" t="s">
        <v>118</v>
      </c>
      <c r="D21" s="257" t="s">
        <v>517</v>
      </c>
      <c r="E21" s="257" t="s">
        <v>518</v>
      </c>
      <c r="F21" s="257" t="s">
        <v>519</v>
      </c>
      <c r="G21" s="257" t="s">
        <v>12</v>
      </c>
      <c r="H21" s="254">
        <v>12</v>
      </c>
      <c r="I21" s="284" t="str">
        <f>IF(H21&lt;=0,"",IF(H21&lt;=2,"Muy Baja",IF(H21&lt;=24,"Baja",IF(H21&lt;=500,"Media",IF(H21&lt;=5000,"Alta","Muy Alta")))))</f>
        <v>Baja</v>
      </c>
      <c r="J21" s="282">
        <f>IF(I21="","",IF(I21="Muy Baja",0.2,IF(I21="Baja",0.4,IF(I21="Media",0.6,IF(I21="Alta",0.8,IF(I21="Muy Alta",1,))))))</f>
        <v>0.4</v>
      </c>
      <c r="K21" s="282" t="s">
        <v>460</v>
      </c>
      <c r="L21" s="282" t="s">
        <v>460</v>
      </c>
      <c r="M21" s="282" t="s">
        <v>460</v>
      </c>
      <c r="N21" s="282" t="s">
        <v>461</v>
      </c>
      <c r="O21" s="282" t="s">
        <v>460</v>
      </c>
      <c r="P21" s="282" t="s">
        <v>460</v>
      </c>
      <c r="Q21" s="282" t="s">
        <v>460</v>
      </c>
      <c r="R21" s="282" t="s">
        <v>461</v>
      </c>
      <c r="S21" s="282" t="s">
        <v>460</v>
      </c>
      <c r="T21" s="282" t="s">
        <v>460</v>
      </c>
      <c r="U21" s="282" t="s">
        <v>460</v>
      </c>
      <c r="V21" s="282" t="s">
        <v>460</v>
      </c>
      <c r="W21" s="282" t="s">
        <v>460</v>
      </c>
      <c r="X21" s="282" t="s">
        <v>461</v>
      </c>
      <c r="Y21" s="282" t="s">
        <v>460</v>
      </c>
      <c r="Z21" s="282" t="s">
        <v>461</v>
      </c>
      <c r="AA21" s="282" t="s">
        <v>461</v>
      </c>
      <c r="AB21" s="282" t="s">
        <v>461</v>
      </c>
      <c r="AC21" s="286">
        <f>COUNTIF(K21:AB22,"Si")</f>
        <v>12</v>
      </c>
      <c r="AD21" s="282" t="str">
        <f>IF(AC21&lt;=5,"Moderado",IF(AND(AC21&gt;=6,AC21&lt;=11),"Mayor",IF(AND(AC21&gt;=12,AC21&lt;=18),"Catastrofico")))</f>
        <v>Catastrofico</v>
      </c>
      <c r="AE21" s="282" t="s">
        <v>414</v>
      </c>
      <c r="AF21" s="282" t="str">
        <f>IF(NOT(ISERROR(MATCH(AE21,'[1]Tabla Impacto'!$B$152:$B$154,0))),'[1]Tabla Impacto'!$F$154&amp;"Por favor no seleccionar los criterios de impacto(Afectación Económica o presupuestal y Pérdida Reputacional)",AE21)</f>
        <v xml:space="preserve">     El riesgo afecta la imagen de alguna área de la organización</v>
      </c>
      <c r="AG21" s="284" t="str">
        <f>IF(OR(AF21='[1]Tabla Impacto'!$C$11,AF21='[1]Tabla Impacto'!$D$11),"Leve",IF(OR(AF21='[1]Tabla Impacto'!$C$12,AF21='[1]Tabla Impacto'!$D$12),"Menor",IF(OR(AF21='[1]Tabla Impacto'!$C$13,AF21='[1]Tabla Impacto'!$D$13),"Moderado",IF(OR(#REF!='[1]Tabla Impacto'!$C$14,AF21='[1]Tabla Impacto'!$D$14),"Mayor",IF(OR(AF21='[1]Tabla Impacto'!$C$15,#REF!='[1]Tabla Impacto'!$D$15),"Catastrófico","")))))</f>
        <v>Leve</v>
      </c>
      <c r="AH21" s="282">
        <f>IF(AG21="","",IF(AG21="Leve",0.2,IF(AG21="Menor",0.4,IF(AG21="Moderado",0.6,IF(AG21="Mayor",0.8,IF(AG21="Catastrófico",1,))))))</f>
        <v>0.2</v>
      </c>
      <c r="AI21" s="288" t="str">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Bajo</v>
      </c>
      <c r="AJ21" s="55">
        <v>1</v>
      </c>
      <c r="AK21" s="87" t="s">
        <v>520</v>
      </c>
      <c r="AL21" s="55" t="str">
        <f t="shared" si="0"/>
        <v>Probabilidad</v>
      </c>
      <c r="AM21" s="60" t="s">
        <v>94</v>
      </c>
      <c r="AN21" s="60" t="s">
        <v>95</v>
      </c>
      <c r="AO21" s="61" t="str">
        <f t="shared" si="1"/>
        <v>40%</v>
      </c>
      <c r="AP21" s="60" t="s">
        <v>96</v>
      </c>
      <c r="AQ21" s="60" t="s">
        <v>97</v>
      </c>
      <c r="AR21" s="60" t="s">
        <v>98</v>
      </c>
      <c r="AS21" s="62">
        <f t="shared" si="2"/>
        <v>0.24</v>
      </c>
      <c r="AT21" s="63" t="str">
        <f t="shared" si="3"/>
        <v>Baja</v>
      </c>
      <c r="AU21" s="61">
        <f t="shared" si="4"/>
        <v>0.24</v>
      </c>
      <c r="AV21" s="63" t="str">
        <f t="shared" si="5"/>
        <v>Leve</v>
      </c>
      <c r="AW21" s="61">
        <f t="shared" si="7"/>
        <v>0.2</v>
      </c>
      <c r="AX21" s="64" t="str">
        <f t="shared" si="6"/>
        <v>Bajo</v>
      </c>
      <c r="AY21" s="60" t="s">
        <v>99</v>
      </c>
      <c r="AZ21" s="73" t="s">
        <v>521</v>
      </c>
      <c r="BA21" s="55" t="s">
        <v>173</v>
      </c>
      <c r="BB21" s="145">
        <v>44652</v>
      </c>
      <c r="BC21" s="146">
        <v>44926</v>
      </c>
      <c r="BD21" s="59" t="s">
        <v>294</v>
      </c>
      <c r="BE21" s="147">
        <v>1</v>
      </c>
      <c r="BF21" s="97" t="s">
        <v>522</v>
      </c>
      <c r="BG21" s="147">
        <v>1</v>
      </c>
      <c r="BH21" s="147" t="s">
        <v>466</v>
      </c>
      <c r="BI21" s="147">
        <v>1</v>
      </c>
      <c r="BJ21" s="148" t="s">
        <v>467</v>
      </c>
      <c r="BK21" s="157" t="s">
        <v>523</v>
      </c>
      <c r="BL21" s="158" t="s">
        <v>524</v>
      </c>
      <c r="BM21" s="74" t="s">
        <v>108</v>
      </c>
      <c r="BN21" s="149" t="s">
        <v>525</v>
      </c>
    </row>
    <row r="22" spans="1:66" ht="130.5" customHeight="1">
      <c r="A22" s="285"/>
      <c r="B22" s="285"/>
      <c r="C22" s="285"/>
      <c r="D22" s="285"/>
      <c r="E22" s="285"/>
      <c r="F22" s="285"/>
      <c r="G22" s="285"/>
      <c r="H22" s="285"/>
      <c r="I22" s="285"/>
      <c r="J22" s="285"/>
      <c r="K22" s="283"/>
      <c r="L22" s="283"/>
      <c r="M22" s="283"/>
      <c r="N22" s="283"/>
      <c r="O22" s="283"/>
      <c r="P22" s="283"/>
      <c r="Q22" s="283"/>
      <c r="R22" s="283"/>
      <c r="S22" s="283"/>
      <c r="T22" s="283"/>
      <c r="U22" s="283"/>
      <c r="V22" s="283"/>
      <c r="W22" s="283"/>
      <c r="X22" s="283"/>
      <c r="Y22" s="283"/>
      <c r="Z22" s="283"/>
      <c r="AA22" s="283"/>
      <c r="AB22" s="283"/>
      <c r="AC22" s="287"/>
      <c r="AD22" s="283"/>
      <c r="AE22" s="285"/>
      <c r="AF22" s="283"/>
      <c r="AG22" s="285"/>
      <c r="AH22" s="285"/>
      <c r="AI22" s="285"/>
      <c r="AJ22" s="55">
        <v>2</v>
      </c>
      <c r="AK22" s="87" t="s">
        <v>526</v>
      </c>
      <c r="AL22" s="52" t="str">
        <f t="shared" si="0"/>
        <v>Probabilidad</v>
      </c>
      <c r="AM22" s="105" t="s">
        <v>94</v>
      </c>
      <c r="AN22" s="105" t="s">
        <v>95</v>
      </c>
      <c r="AO22" s="106" t="str">
        <f t="shared" si="1"/>
        <v>40%</v>
      </c>
      <c r="AP22" s="105" t="s">
        <v>96</v>
      </c>
      <c r="AQ22" s="105" t="s">
        <v>97</v>
      </c>
      <c r="AR22" s="105" t="s">
        <v>98</v>
      </c>
      <c r="AS22" s="62">
        <f t="shared" si="2"/>
        <v>0</v>
      </c>
      <c r="AT22" s="63" t="str">
        <f t="shared" si="3"/>
        <v>Muy Baja</v>
      </c>
      <c r="AU22" s="106">
        <f t="shared" si="4"/>
        <v>0</v>
      </c>
      <c r="AV22" s="108" t="str">
        <f t="shared" si="5"/>
        <v>Leve</v>
      </c>
      <c r="AW22" s="61">
        <f t="shared" si="7"/>
        <v>0</v>
      </c>
      <c r="AX22" s="109" t="str">
        <f t="shared" si="6"/>
        <v>Bajo</v>
      </c>
      <c r="AY22" s="105" t="s">
        <v>99</v>
      </c>
      <c r="AZ22" s="73" t="s">
        <v>526</v>
      </c>
      <c r="BA22" s="52" t="s">
        <v>101</v>
      </c>
      <c r="BB22" s="145">
        <v>44652</v>
      </c>
      <c r="BC22" s="146">
        <v>44896</v>
      </c>
      <c r="BD22" s="59" t="s">
        <v>527</v>
      </c>
      <c r="BE22" s="55">
        <v>2</v>
      </c>
      <c r="BF22" s="97" t="s">
        <v>231</v>
      </c>
      <c r="BG22" s="55">
        <v>2</v>
      </c>
      <c r="BH22" s="147" t="s">
        <v>466</v>
      </c>
      <c r="BI22" s="55">
        <v>2</v>
      </c>
      <c r="BJ22" s="148" t="s">
        <v>467</v>
      </c>
      <c r="BK22" s="65" t="s">
        <v>528</v>
      </c>
      <c r="BL22" s="156" t="s">
        <v>529</v>
      </c>
      <c r="BM22" s="74" t="s">
        <v>108</v>
      </c>
      <c r="BN22" s="149" t="s">
        <v>525</v>
      </c>
    </row>
    <row r="23" spans="1:66" ht="97.5" customHeight="1">
      <c r="A23" s="254">
        <v>5</v>
      </c>
      <c r="B23" s="257" t="s">
        <v>287</v>
      </c>
      <c r="C23" s="257" t="s">
        <v>87</v>
      </c>
      <c r="D23" s="257" t="s">
        <v>530</v>
      </c>
      <c r="E23" s="257" t="s">
        <v>531</v>
      </c>
      <c r="F23" s="257" t="s">
        <v>532</v>
      </c>
      <c r="G23" s="257" t="s">
        <v>12</v>
      </c>
      <c r="H23" s="254">
        <v>365</v>
      </c>
      <c r="I23" s="284" t="str">
        <f>IF(H23&lt;=0,"",IF(H23&lt;=2,"Muy Baja",IF(H23&lt;=24,"Baja",IF(H23&lt;=500,"Media",IF(H23&lt;=5000,"Alta","Muy Alta")))))</f>
        <v>Media</v>
      </c>
      <c r="J23" s="282">
        <f>IF(I23="","",IF(I23="Muy Baja",0.2,IF(I23="Baja",0.4,IF(I23="Media",0.6,IF(I23="Alta",0.8,IF(I23="Muy Alta",1,))))))</f>
        <v>0.6</v>
      </c>
      <c r="K23" s="282" t="s">
        <v>460</v>
      </c>
      <c r="L23" s="282" t="s">
        <v>460</v>
      </c>
      <c r="M23" s="282" t="s">
        <v>461</v>
      </c>
      <c r="N23" s="282" t="s">
        <v>461</v>
      </c>
      <c r="O23" s="282" t="s">
        <v>460</v>
      </c>
      <c r="P23" s="282" t="s">
        <v>460</v>
      </c>
      <c r="Q23" s="282" t="s">
        <v>460</v>
      </c>
      <c r="R23" s="282" t="s">
        <v>460</v>
      </c>
      <c r="S23" s="282" t="s">
        <v>461</v>
      </c>
      <c r="T23" s="282" t="s">
        <v>460</v>
      </c>
      <c r="U23" s="282" t="s">
        <v>460</v>
      </c>
      <c r="V23" s="282" t="s">
        <v>460</v>
      </c>
      <c r="W23" s="282" t="s">
        <v>460</v>
      </c>
      <c r="X23" s="282" t="s">
        <v>460</v>
      </c>
      <c r="Y23" s="282" t="s">
        <v>461</v>
      </c>
      <c r="Z23" s="282" t="s">
        <v>461</v>
      </c>
      <c r="AA23" s="282" t="s">
        <v>461</v>
      </c>
      <c r="AB23" s="282" t="s">
        <v>461</v>
      </c>
      <c r="AC23" s="286">
        <f>COUNTIF(K23:AB25,"Si")</f>
        <v>11</v>
      </c>
      <c r="AD23" s="282" t="str">
        <f>IF(AC23&lt;=5,"Moderado",IF(AND(AC23&gt;=6,AC23&lt;=11),"Mayor",IF(AND(AC23&gt;=12,AC23&lt;=18),"Catastrofico")))</f>
        <v>Mayor</v>
      </c>
      <c r="AE23" s="282" t="s">
        <v>276</v>
      </c>
      <c r="AF23" s="282" t="str">
        <f>IF(NOT(ISERROR(MATCH(AE23,'[1]Tabla Impacto'!$B$152:$B$154,0))),'[1]Tabla Impacto'!$F$154&amp;"Por favor no seleccionar los criterios de impacto(Afectación Económica o presupuestal y Pérdida Reputacional)",AE23)</f>
        <v xml:space="preserve">     Entre 50 y 100 SMLMV </v>
      </c>
      <c r="AG23" s="284" t="str">
        <f>IF(OR(AF23='[1]Tabla Impacto'!$C$11,AF23='[1]Tabla Impacto'!$D$11),"Leve",IF(OR(AF23='[1]Tabla Impacto'!$C$12,AF23='[1]Tabla Impacto'!$D$12),"Menor",IF(OR(AF23='[1]Tabla Impacto'!$C$13,AF23='[1]Tabla Impacto'!$D$13),"Moderado",IF(OR(#REF!='[1]Tabla Impacto'!$C$14,AF23='[1]Tabla Impacto'!$D$14),"Mayor",IF(OR(AF23='[1]Tabla Impacto'!$C$15,#REF!='[1]Tabla Impacto'!$D$15),"Catastrófico","")))))</f>
        <v>Moderado</v>
      </c>
      <c r="AH23" s="282">
        <f>IF(AG23="","",IF(AG23="Leve",0.2,IF(AG23="Menor",0.4,IF(AG23="Moderado",0.6,IF(AG23="Mayor",0.8,IF(AG23="Catastrófico",1,))))))</f>
        <v>0.6</v>
      </c>
      <c r="AI23" s="288" t="str">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Moderado</v>
      </c>
      <c r="AJ23" s="55">
        <v>1</v>
      </c>
      <c r="AK23" s="144" t="s">
        <v>291</v>
      </c>
      <c r="AL23" s="55" t="str">
        <f t="shared" si="0"/>
        <v>Probabilidad</v>
      </c>
      <c r="AM23" s="60" t="s">
        <v>130</v>
      </c>
      <c r="AN23" s="60" t="s">
        <v>95</v>
      </c>
      <c r="AO23" s="61" t="str">
        <f t="shared" si="1"/>
        <v>30%</v>
      </c>
      <c r="AP23" s="60" t="s">
        <v>96</v>
      </c>
      <c r="AQ23" s="60" t="s">
        <v>97</v>
      </c>
      <c r="AR23" s="60" t="s">
        <v>98</v>
      </c>
      <c r="AS23" s="62">
        <f t="shared" si="2"/>
        <v>0.42</v>
      </c>
      <c r="AT23" s="63" t="str">
        <f t="shared" si="3"/>
        <v>Media</v>
      </c>
      <c r="AU23" s="61">
        <f t="shared" si="4"/>
        <v>0.42</v>
      </c>
      <c r="AV23" s="63" t="str">
        <f t="shared" si="5"/>
        <v>Moderado</v>
      </c>
      <c r="AW23" s="61">
        <f t="shared" si="7"/>
        <v>0.6</v>
      </c>
      <c r="AX23" s="64" t="str">
        <f t="shared" si="6"/>
        <v>Moderado</v>
      </c>
      <c r="AY23" s="60" t="s">
        <v>99</v>
      </c>
      <c r="AZ23" s="73" t="s">
        <v>292</v>
      </c>
      <c r="BA23" s="55" t="s">
        <v>173</v>
      </c>
      <c r="BB23" s="145">
        <v>44652</v>
      </c>
      <c r="BC23" s="146">
        <v>44896</v>
      </c>
      <c r="BD23" s="59" t="s">
        <v>294</v>
      </c>
      <c r="BE23" s="147">
        <v>1</v>
      </c>
      <c r="BF23" s="147" t="s">
        <v>308</v>
      </c>
      <c r="BG23" s="147">
        <v>1</v>
      </c>
      <c r="BH23" s="147" t="s">
        <v>466</v>
      </c>
      <c r="BI23" s="147">
        <v>1</v>
      </c>
      <c r="BJ23" s="148" t="s">
        <v>467</v>
      </c>
      <c r="BK23" s="314" t="s">
        <v>533</v>
      </c>
      <c r="BL23" s="315" t="s">
        <v>297</v>
      </c>
      <c r="BM23" s="74" t="s">
        <v>108</v>
      </c>
      <c r="BN23" s="314" t="s">
        <v>534</v>
      </c>
    </row>
    <row r="24" spans="1:66" ht="97.5" customHeight="1">
      <c r="A24" s="28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55">
        <v>2</v>
      </c>
      <c r="AK24" s="144" t="s">
        <v>535</v>
      </c>
      <c r="AL24" s="55" t="str">
        <f t="shared" si="0"/>
        <v>Probabilidad</v>
      </c>
      <c r="AM24" s="105" t="s">
        <v>94</v>
      </c>
      <c r="AN24" s="60" t="s">
        <v>95</v>
      </c>
      <c r="AO24" s="61" t="str">
        <f t="shared" si="1"/>
        <v>40%</v>
      </c>
      <c r="AP24" s="60" t="s">
        <v>96</v>
      </c>
      <c r="AQ24" s="60" t="s">
        <v>97</v>
      </c>
      <c r="AR24" s="60" t="s">
        <v>98</v>
      </c>
      <c r="AS24" s="62">
        <f t="shared" si="2"/>
        <v>0</v>
      </c>
      <c r="AT24" s="63" t="str">
        <f t="shared" si="3"/>
        <v>Muy Baja</v>
      </c>
      <c r="AU24" s="106">
        <f t="shared" si="4"/>
        <v>0</v>
      </c>
      <c r="AV24" s="108" t="str">
        <f t="shared" si="5"/>
        <v>Leve</v>
      </c>
      <c r="AW24" s="61">
        <f t="shared" si="7"/>
        <v>0</v>
      </c>
      <c r="AX24" s="109" t="str">
        <f t="shared" si="6"/>
        <v>Bajo</v>
      </c>
      <c r="AY24" s="60" t="s">
        <v>99</v>
      </c>
      <c r="AZ24" s="73" t="s">
        <v>535</v>
      </c>
      <c r="BA24" s="52" t="s">
        <v>101</v>
      </c>
      <c r="BB24" s="145">
        <v>44652</v>
      </c>
      <c r="BC24" s="146">
        <v>44896</v>
      </c>
      <c r="BD24" s="59" t="s">
        <v>536</v>
      </c>
      <c r="BE24" s="55">
        <v>2</v>
      </c>
      <c r="BF24" s="97" t="s">
        <v>537</v>
      </c>
      <c r="BG24" s="55">
        <v>2</v>
      </c>
      <c r="BH24" s="147" t="s">
        <v>466</v>
      </c>
      <c r="BI24" s="55">
        <v>2</v>
      </c>
      <c r="BJ24" s="148" t="s">
        <v>467</v>
      </c>
      <c r="BK24" s="283"/>
      <c r="BL24" s="316"/>
      <c r="BM24" s="74" t="s">
        <v>108</v>
      </c>
      <c r="BN24" s="283"/>
    </row>
    <row r="25" spans="1:66" ht="72.75" customHeight="1">
      <c r="A25" s="285"/>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55">
        <v>3</v>
      </c>
      <c r="AK25" s="151" t="s">
        <v>538</v>
      </c>
      <c r="AL25" s="55" t="str">
        <f t="shared" si="0"/>
        <v>Probabilidad</v>
      </c>
      <c r="AM25" s="60" t="s">
        <v>94</v>
      </c>
      <c r="AN25" s="60" t="s">
        <v>95</v>
      </c>
      <c r="AO25" s="61" t="str">
        <f t="shared" si="1"/>
        <v>40%</v>
      </c>
      <c r="AP25" s="60" t="s">
        <v>96</v>
      </c>
      <c r="AQ25" s="60" t="s">
        <v>97</v>
      </c>
      <c r="AR25" s="60" t="s">
        <v>98</v>
      </c>
      <c r="AS25" s="62">
        <f t="shared" si="2"/>
        <v>0</v>
      </c>
      <c r="AT25" s="63" t="str">
        <f t="shared" si="3"/>
        <v>Muy Baja</v>
      </c>
      <c r="AU25" s="106">
        <f t="shared" si="4"/>
        <v>0</v>
      </c>
      <c r="AV25" s="108" t="str">
        <f t="shared" si="5"/>
        <v>Leve</v>
      </c>
      <c r="AW25" s="61">
        <f t="shared" si="7"/>
        <v>0</v>
      </c>
      <c r="AX25" s="109" t="str">
        <f t="shared" si="6"/>
        <v>Bajo</v>
      </c>
      <c r="AY25" s="60" t="s">
        <v>99</v>
      </c>
      <c r="AZ25" s="73" t="s">
        <v>538</v>
      </c>
      <c r="BA25" s="52" t="s">
        <v>101</v>
      </c>
      <c r="BB25" s="145">
        <v>44652</v>
      </c>
      <c r="BC25" s="146">
        <v>44896</v>
      </c>
      <c r="BD25" s="59" t="s">
        <v>539</v>
      </c>
      <c r="BE25" s="55">
        <v>3</v>
      </c>
      <c r="BF25" s="97" t="s">
        <v>537</v>
      </c>
      <c r="BG25" s="55">
        <v>3</v>
      </c>
      <c r="BH25" s="147" t="s">
        <v>466</v>
      </c>
      <c r="BI25" s="55">
        <v>3</v>
      </c>
      <c r="BJ25" s="148" t="s">
        <v>467</v>
      </c>
      <c r="BK25" s="285"/>
      <c r="BL25" s="317"/>
      <c r="BM25" s="74" t="s">
        <v>108</v>
      </c>
      <c r="BN25" s="285"/>
    </row>
    <row r="26" spans="1:66" ht="130.5" customHeight="1">
      <c r="A26" s="254">
        <v>6</v>
      </c>
      <c r="B26" s="257" t="s">
        <v>24</v>
      </c>
      <c r="C26" s="257" t="s">
        <v>118</v>
      </c>
      <c r="D26" s="257" t="s">
        <v>540</v>
      </c>
      <c r="E26" s="313" t="s">
        <v>541</v>
      </c>
      <c r="F26" s="257" t="s">
        <v>542</v>
      </c>
      <c r="G26" s="257" t="s">
        <v>12</v>
      </c>
      <c r="H26" s="254">
        <v>12</v>
      </c>
      <c r="I26" s="284" t="str">
        <f>IF(H26&lt;=0,"",IF(H26&lt;=2,"Muy Baja",IF(H26&lt;=24,"Baja",IF(H26&lt;=500,"Media",IF(H26&lt;=5000,"Alta","Muy Alta")))))</f>
        <v>Baja</v>
      </c>
      <c r="J26" s="282">
        <f>IF(I26="","",IF(I26="Muy Baja",0.2,IF(I26="Baja",0.4,IF(I26="Media",0.6,IF(I26="Alta",0.8,IF(I26="Muy Alta",1,))))))</f>
        <v>0.4</v>
      </c>
      <c r="K26" s="282" t="s">
        <v>460</v>
      </c>
      <c r="L26" s="282" t="s">
        <v>460</v>
      </c>
      <c r="M26" s="282" t="s">
        <v>461</v>
      </c>
      <c r="N26" s="282" t="s">
        <v>461</v>
      </c>
      <c r="O26" s="282" t="s">
        <v>460</v>
      </c>
      <c r="P26" s="282" t="s">
        <v>461</v>
      </c>
      <c r="Q26" s="282" t="s">
        <v>461</v>
      </c>
      <c r="R26" s="282" t="s">
        <v>461</v>
      </c>
      <c r="S26" s="282" t="s">
        <v>461</v>
      </c>
      <c r="T26" s="282" t="s">
        <v>460</v>
      </c>
      <c r="U26" s="282" t="s">
        <v>460</v>
      </c>
      <c r="V26" s="282" t="s">
        <v>460</v>
      </c>
      <c r="W26" s="282" t="s">
        <v>461</v>
      </c>
      <c r="X26" s="282" t="s">
        <v>460</v>
      </c>
      <c r="Y26" s="282" t="s">
        <v>461</v>
      </c>
      <c r="Z26" s="282" t="s">
        <v>461</v>
      </c>
      <c r="AA26" s="282" t="s">
        <v>461</v>
      </c>
      <c r="AB26" s="282" t="s">
        <v>461</v>
      </c>
      <c r="AC26" s="286">
        <f>COUNTIF(K26:AB27,"Si")</f>
        <v>7</v>
      </c>
      <c r="AD26" s="282" t="str">
        <f>IF(AC26&lt;=5,"Moderado",IF(AND(AC26&gt;=6,AC26&lt;=11),"Mayor",IF(AND(AC26&gt;=12,AC26&lt;=18),"Catastrofico")))</f>
        <v>Mayor</v>
      </c>
      <c r="AE26" s="282" t="s">
        <v>414</v>
      </c>
      <c r="AF26" s="282" t="str">
        <f>IF(NOT(ISERROR(MATCH(AE26,'[1]Tabla Impacto'!$B$152:$B$154,0))),'[1]Tabla Impacto'!$F$154&amp;"Por favor no seleccionar los criterios de impacto(Afectación Económica o presupuestal y Pérdida Reputacional)",AE26)</f>
        <v xml:space="preserve">     El riesgo afecta la imagen de alguna área de la organización</v>
      </c>
      <c r="AG26" s="284" t="str">
        <f>IF(OR(AF26='[1]Tabla Impacto'!$C$11,AF26='[1]Tabla Impacto'!$D$11),"Leve",IF(OR(AF26='[1]Tabla Impacto'!$C$12,AF26='[1]Tabla Impacto'!$D$12),"Menor",IF(OR(AF26='[1]Tabla Impacto'!$C$13,AF26='[1]Tabla Impacto'!$D$13),"Moderado",IF(OR(#REF!='[1]Tabla Impacto'!$C$14,AF26='[1]Tabla Impacto'!$D$14),"Mayor",IF(OR(AF26='[1]Tabla Impacto'!$C$15,#REF!='[1]Tabla Impacto'!$D$15),"Catastrófico","")))))</f>
        <v>Leve</v>
      </c>
      <c r="AH26" s="282">
        <f>IF(AG26="","",IF(AG26="Leve",0.2,IF(AG26="Menor",0.4,IF(AG26="Moderado",0.6,IF(AG26="Mayor",0.8,IF(AG26="Catastrófico",1,))))))</f>
        <v>0.2</v>
      </c>
      <c r="AI26" s="288" t="str">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Bajo</v>
      </c>
      <c r="AJ26" s="55">
        <v>1</v>
      </c>
      <c r="AK26" s="87" t="s">
        <v>543</v>
      </c>
      <c r="AL26" s="55" t="str">
        <f t="shared" si="0"/>
        <v>Probabilidad</v>
      </c>
      <c r="AM26" s="60" t="s">
        <v>130</v>
      </c>
      <c r="AN26" s="60" t="s">
        <v>95</v>
      </c>
      <c r="AO26" s="61" t="str">
        <f t="shared" si="1"/>
        <v>30%</v>
      </c>
      <c r="AP26" s="60" t="s">
        <v>96</v>
      </c>
      <c r="AQ26" s="60" t="s">
        <v>97</v>
      </c>
      <c r="AR26" s="60" t="s">
        <v>98</v>
      </c>
      <c r="AS26" s="62">
        <f t="shared" si="2"/>
        <v>0.28000000000000003</v>
      </c>
      <c r="AT26" s="63" t="str">
        <f t="shared" si="3"/>
        <v>Baja</v>
      </c>
      <c r="AU26" s="61">
        <f t="shared" si="4"/>
        <v>0.28000000000000003</v>
      </c>
      <c r="AV26" s="63" t="str">
        <f t="shared" si="5"/>
        <v>Leve</v>
      </c>
      <c r="AW26" s="61">
        <f t="shared" si="7"/>
        <v>0.2</v>
      </c>
      <c r="AX26" s="64" t="str">
        <f t="shared" si="6"/>
        <v>Bajo</v>
      </c>
      <c r="AY26" s="60" t="s">
        <v>99</v>
      </c>
      <c r="AZ26" s="73" t="s">
        <v>543</v>
      </c>
      <c r="BA26" s="52" t="s">
        <v>101</v>
      </c>
      <c r="BB26" s="145">
        <v>44652</v>
      </c>
      <c r="BC26" s="146">
        <v>44896</v>
      </c>
      <c r="BD26" s="59" t="s">
        <v>544</v>
      </c>
      <c r="BE26" s="147">
        <v>1</v>
      </c>
      <c r="BF26" s="97" t="s">
        <v>545</v>
      </c>
      <c r="BG26" s="147">
        <v>1</v>
      </c>
      <c r="BH26" s="147" t="s">
        <v>466</v>
      </c>
      <c r="BI26" s="147">
        <v>1</v>
      </c>
      <c r="BJ26" s="148" t="s">
        <v>467</v>
      </c>
      <c r="BK26" s="149" t="s">
        <v>546</v>
      </c>
      <c r="BL26" s="159" t="s">
        <v>547</v>
      </c>
      <c r="BM26" s="74" t="s">
        <v>108</v>
      </c>
      <c r="BN26" s="160" t="s">
        <v>548</v>
      </c>
    </row>
    <row r="27" spans="1:66" ht="127.5" customHeight="1">
      <c r="A27" s="285"/>
      <c r="B27" s="285"/>
      <c r="C27" s="285"/>
      <c r="D27" s="285"/>
      <c r="E27" s="285"/>
      <c r="F27" s="285"/>
      <c r="G27" s="285"/>
      <c r="H27" s="285"/>
      <c r="I27" s="285"/>
      <c r="J27" s="285"/>
      <c r="K27" s="283"/>
      <c r="L27" s="283"/>
      <c r="M27" s="283"/>
      <c r="N27" s="283"/>
      <c r="O27" s="283"/>
      <c r="P27" s="283"/>
      <c r="Q27" s="283"/>
      <c r="R27" s="283"/>
      <c r="S27" s="283"/>
      <c r="T27" s="283"/>
      <c r="U27" s="283"/>
      <c r="V27" s="283"/>
      <c r="W27" s="283"/>
      <c r="X27" s="283"/>
      <c r="Y27" s="283"/>
      <c r="Z27" s="283"/>
      <c r="AA27" s="283"/>
      <c r="AB27" s="283"/>
      <c r="AC27" s="287"/>
      <c r="AD27" s="283"/>
      <c r="AE27" s="285"/>
      <c r="AF27" s="283"/>
      <c r="AG27" s="285"/>
      <c r="AH27" s="285"/>
      <c r="AI27" s="285"/>
      <c r="AJ27" s="55">
        <v>2</v>
      </c>
      <c r="AK27" s="87" t="s">
        <v>549</v>
      </c>
      <c r="AL27" s="55" t="str">
        <f t="shared" si="0"/>
        <v>Probabilidad</v>
      </c>
      <c r="AM27" s="105" t="s">
        <v>94</v>
      </c>
      <c r="AN27" s="60" t="s">
        <v>95</v>
      </c>
      <c r="AO27" s="61" t="str">
        <f t="shared" si="1"/>
        <v>40%</v>
      </c>
      <c r="AP27" s="60" t="s">
        <v>96</v>
      </c>
      <c r="AQ27" s="60" t="s">
        <v>97</v>
      </c>
      <c r="AR27" s="60" t="s">
        <v>98</v>
      </c>
      <c r="AS27" s="62">
        <f t="shared" si="2"/>
        <v>0</v>
      </c>
      <c r="AT27" s="63" t="str">
        <f t="shared" si="3"/>
        <v>Muy Baja</v>
      </c>
      <c r="AU27" s="106">
        <f t="shared" si="4"/>
        <v>0</v>
      </c>
      <c r="AV27" s="108" t="str">
        <f t="shared" si="5"/>
        <v>Leve</v>
      </c>
      <c r="AW27" s="61">
        <f t="shared" si="7"/>
        <v>0</v>
      </c>
      <c r="AX27" s="109" t="str">
        <f t="shared" si="6"/>
        <v>Bajo</v>
      </c>
      <c r="AY27" s="60" t="s">
        <v>99</v>
      </c>
      <c r="AZ27" s="73" t="s">
        <v>549</v>
      </c>
      <c r="BA27" s="52" t="s">
        <v>101</v>
      </c>
      <c r="BB27" s="145">
        <v>44652</v>
      </c>
      <c r="BC27" s="146">
        <v>44896</v>
      </c>
      <c r="BD27" s="59" t="s">
        <v>550</v>
      </c>
      <c r="BE27" s="55">
        <v>2</v>
      </c>
      <c r="BF27" s="97" t="s">
        <v>545</v>
      </c>
      <c r="BG27" s="55">
        <v>2</v>
      </c>
      <c r="BH27" s="147" t="s">
        <v>466</v>
      </c>
      <c r="BI27" s="55">
        <v>2</v>
      </c>
      <c r="BJ27" s="148" t="s">
        <v>467</v>
      </c>
      <c r="BK27" s="149" t="s">
        <v>551</v>
      </c>
      <c r="BL27" s="161" t="s">
        <v>552</v>
      </c>
      <c r="BM27" s="74" t="s">
        <v>108</v>
      </c>
      <c r="BN27" s="160" t="s">
        <v>548</v>
      </c>
    </row>
    <row r="28" spans="1:66" ht="136.5" customHeight="1">
      <c r="A28" s="55">
        <v>7</v>
      </c>
      <c r="B28" s="54" t="s">
        <v>553</v>
      </c>
      <c r="C28" s="54" t="s">
        <v>87</v>
      </c>
      <c r="D28" s="54" t="s">
        <v>554</v>
      </c>
      <c r="E28" s="54" t="s">
        <v>555</v>
      </c>
      <c r="F28" s="54" t="s">
        <v>556</v>
      </c>
      <c r="G28" s="54" t="s">
        <v>12</v>
      </c>
      <c r="H28" s="55">
        <v>130</v>
      </c>
      <c r="I28" s="56" t="str">
        <f t="shared" ref="I28:I32" si="8">IF(H28&lt;=0,"",IF(H28&lt;=2,"Muy Baja",IF(H28&lt;=24,"Baja",IF(H28&lt;=500,"Media",IF(H28&lt;=5000,"Alta","Muy Alta")))))</f>
        <v>Media</v>
      </c>
      <c r="J28" s="57">
        <f t="shared" ref="J28:J32" si="9">IF(I28="","",IF(I28="Muy Baja",0.2,IF(I28="Baja",0.4,IF(I28="Media",0.6,IF(I28="Alta",0.8,IF(I28="Muy Alta",1,))))))</f>
        <v>0.6</v>
      </c>
      <c r="K28" s="77" t="s">
        <v>460</v>
      </c>
      <c r="L28" s="77" t="s">
        <v>460</v>
      </c>
      <c r="M28" s="77" t="s">
        <v>460</v>
      </c>
      <c r="N28" s="77" t="s">
        <v>460</v>
      </c>
      <c r="O28" s="77" t="s">
        <v>460</v>
      </c>
      <c r="P28" s="77" t="s">
        <v>460</v>
      </c>
      <c r="Q28" s="77" t="s">
        <v>460</v>
      </c>
      <c r="R28" s="77" t="s">
        <v>461</v>
      </c>
      <c r="S28" s="77" t="s">
        <v>461</v>
      </c>
      <c r="T28" s="77" t="s">
        <v>460</v>
      </c>
      <c r="U28" s="77" t="s">
        <v>460</v>
      </c>
      <c r="V28" s="77" t="s">
        <v>460</v>
      </c>
      <c r="W28" s="77" t="s">
        <v>460</v>
      </c>
      <c r="X28" s="77" t="s">
        <v>460</v>
      </c>
      <c r="Y28" s="77" t="s">
        <v>460</v>
      </c>
      <c r="Z28" s="77" t="s">
        <v>461</v>
      </c>
      <c r="AA28" s="77" t="s">
        <v>461</v>
      </c>
      <c r="AB28" s="77" t="s">
        <v>461</v>
      </c>
      <c r="AC28" s="162">
        <f t="shared" ref="AC28:AC31" si="10">COUNTIF(K28:AB28,"Si")</f>
        <v>13</v>
      </c>
      <c r="AD28" s="77" t="str">
        <f t="shared" ref="AD28:AD32" si="11">IF(AC28&lt;=5,"Moderado",IF(AND(AC28&gt;=6,AC28&lt;=11),"Mayor",IF(AND(AC28&gt;=12,AC28&lt;=18),"Catastrofico")))</f>
        <v>Catastrofico</v>
      </c>
      <c r="AE28" s="57" t="s">
        <v>557</v>
      </c>
      <c r="AF28" s="77" t="str">
        <f t="shared" ref="AF28:AF32" si="12">IF(NOT(ISERROR(MATCH(AE28,'[1]Tabla Impacto'!$B$152:$B$154,0))),'[1]Tabla Impacto'!$F$154&amp;"Por favor no seleccionar los criterios de impacto(Afectación Económica o presupuestal y Pérdida Reputacional)",AE28)</f>
        <v xml:space="preserve">     Entre 10 y 50 SMLMV </v>
      </c>
      <c r="AG28" s="56" t="str">
        <f t="shared" ref="AG28:AG32" si="13">IF(OR(AF28='[1]Tabla Impacto'!$C$11,AF28='[1]Tabla Impacto'!$D$11),"Leve",IF(OR(AF28='[1]Tabla Impacto'!$C$12,AF28='[1]Tabla Impacto'!$D$12),"Menor",IF(OR(AF28='[1]Tabla Impacto'!$C$13,AF28='[1]Tabla Impacto'!$D$13),"Moderado",IF(OR(#REF!='[1]Tabla Impacto'!$C$14,AF28='[1]Tabla Impacto'!$D$14),"Mayor",IF(OR(AF28='[1]Tabla Impacto'!$C$15,#REF!='[1]Tabla Impacto'!$D$15),"Catastrófico","")))))</f>
        <v>Menor</v>
      </c>
      <c r="AH28" s="57">
        <f t="shared" ref="AH28:AH32" si="14">IF(AG28="","",IF(AG28="Leve",0.2,IF(AG28="Menor",0.4,IF(AG28="Moderado",0.6,IF(AG28="Mayor",0.8,IF(AG28="Catastrófico",1,))))))</f>
        <v>0.4</v>
      </c>
      <c r="AI28" s="58" t="str">
        <f t="shared" ref="AI28:AI32" si="15">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Moderado</v>
      </c>
      <c r="AJ28" s="55">
        <v>1</v>
      </c>
      <c r="AK28" s="87" t="s">
        <v>558</v>
      </c>
      <c r="AL28" s="55" t="str">
        <f t="shared" si="0"/>
        <v>Probabilidad</v>
      </c>
      <c r="AM28" s="60" t="s">
        <v>94</v>
      </c>
      <c r="AN28" s="60" t="s">
        <v>95</v>
      </c>
      <c r="AO28" s="61" t="str">
        <f t="shared" si="1"/>
        <v>40%</v>
      </c>
      <c r="AP28" s="60" t="s">
        <v>96</v>
      </c>
      <c r="AQ28" s="60" t="s">
        <v>97</v>
      </c>
      <c r="AR28" s="60" t="s">
        <v>98</v>
      </c>
      <c r="AS28" s="62">
        <f t="shared" si="2"/>
        <v>0.36</v>
      </c>
      <c r="AT28" s="63" t="str">
        <f t="shared" si="3"/>
        <v>Baja</v>
      </c>
      <c r="AU28" s="61">
        <f t="shared" si="4"/>
        <v>0.36</v>
      </c>
      <c r="AV28" s="63" t="str">
        <f t="shared" si="5"/>
        <v>Menor</v>
      </c>
      <c r="AW28" s="61">
        <f t="shared" si="7"/>
        <v>0.4</v>
      </c>
      <c r="AX28" s="64" t="str">
        <f t="shared" si="6"/>
        <v>Moderado</v>
      </c>
      <c r="AY28" s="60" t="s">
        <v>99</v>
      </c>
      <c r="AZ28" s="73" t="s">
        <v>558</v>
      </c>
      <c r="BA28" s="52" t="s">
        <v>101</v>
      </c>
      <c r="BB28" s="145">
        <v>44652</v>
      </c>
      <c r="BC28" s="146">
        <v>44896</v>
      </c>
      <c r="BD28" s="87" t="s">
        <v>559</v>
      </c>
      <c r="BE28" s="147">
        <v>1</v>
      </c>
      <c r="BF28" s="97" t="s">
        <v>560</v>
      </c>
      <c r="BG28" s="147">
        <v>1</v>
      </c>
      <c r="BH28" s="147" t="s">
        <v>466</v>
      </c>
      <c r="BI28" s="147">
        <v>1</v>
      </c>
      <c r="BJ28" s="148" t="s">
        <v>467</v>
      </c>
      <c r="BK28" s="149" t="s">
        <v>561</v>
      </c>
      <c r="BL28" s="159" t="s">
        <v>326</v>
      </c>
      <c r="BM28" s="74" t="s">
        <v>108</v>
      </c>
      <c r="BN28" s="160" t="s">
        <v>562</v>
      </c>
    </row>
    <row r="29" spans="1:66" ht="124.5" customHeight="1">
      <c r="A29" s="55">
        <v>8</v>
      </c>
      <c r="B29" s="54" t="s">
        <v>553</v>
      </c>
      <c r="C29" s="54" t="s">
        <v>87</v>
      </c>
      <c r="D29" s="54" t="s">
        <v>563</v>
      </c>
      <c r="E29" s="54" t="s">
        <v>564</v>
      </c>
      <c r="F29" s="54" t="s">
        <v>565</v>
      </c>
      <c r="G29" s="54" t="s">
        <v>12</v>
      </c>
      <c r="H29" s="55">
        <v>130</v>
      </c>
      <c r="I29" s="56" t="str">
        <f t="shared" si="8"/>
        <v>Media</v>
      </c>
      <c r="J29" s="57">
        <f t="shared" si="9"/>
        <v>0.6</v>
      </c>
      <c r="K29" s="163" t="s">
        <v>460</v>
      </c>
      <c r="L29" s="163" t="s">
        <v>460</v>
      </c>
      <c r="M29" s="77" t="s">
        <v>460</v>
      </c>
      <c r="N29" s="77" t="s">
        <v>460</v>
      </c>
      <c r="O29" s="77" t="s">
        <v>460</v>
      </c>
      <c r="P29" s="77" t="s">
        <v>460</v>
      </c>
      <c r="Q29" s="77" t="s">
        <v>460</v>
      </c>
      <c r="R29" s="77" t="s">
        <v>461</v>
      </c>
      <c r="S29" s="77" t="s">
        <v>461</v>
      </c>
      <c r="T29" s="77" t="s">
        <v>460</v>
      </c>
      <c r="U29" s="77" t="s">
        <v>460</v>
      </c>
      <c r="V29" s="77" t="s">
        <v>460</v>
      </c>
      <c r="W29" s="77" t="s">
        <v>460</v>
      </c>
      <c r="X29" s="77" t="s">
        <v>460</v>
      </c>
      <c r="Y29" s="77" t="s">
        <v>460</v>
      </c>
      <c r="Z29" s="77" t="s">
        <v>461</v>
      </c>
      <c r="AA29" s="77" t="s">
        <v>461</v>
      </c>
      <c r="AB29" s="77" t="s">
        <v>461</v>
      </c>
      <c r="AC29" s="162">
        <f t="shared" si="10"/>
        <v>13</v>
      </c>
      <c r="AD29" s="77" t="str">
        <f t="shared" si="11"/>
        <v>Catastrofico</v>
      </c>
      <c r="AE29" s="57" t="s">
        <v>276</v>
      </c>
      <c r="AF29" s="77" t="str">
        <f t="shared" si="12"/>
        <v xml:space="preserve">     Entre 50 y 100 SMLMV </v>
      </c>
      <c r="AG29" s="56" t="str">
        <f t="shared" si="13"/>
        <v>Moderado</v>
      </c>
      <c r="AH29" s="57">
        <f t="shared" si="14"/>
        <v>0.6</v>
      </c>
      <c r="AI29" s="58" t="str">
        <f t="shared" si="15"/>
        <v>Moderado</v>
      </c>
      <c r="AJ29" s="55">
        <v>1</v>
      </c>
      <c r="AK29" s="87" t="s">
        <v>566</v>
      </c>
      <c r="AL29" s="55" t="str">
        <f t="shared" si="0"/>
        <v>Probabilidad</v>
      </c>
      <c r="AM29" s="60" t="s">
        <v>130</v>
      </c>
      <c r="AN29" s="60" t="s">
        <v>95</v>
      </c>
      <c r="AO29" s="61" t="str">
        <f t="shared" si="1"/>
        <v>30%</v>
      </c>
      <c r="AP29" s="60" t="s">
        <v>96</v>
      </c>
      <c r="AQ29" s="60" t="s">
        <v>97</v>
      </c>
      <c r="AR29" s="60" t="s">
        <v>98</v>
      </c>
      <c r="AS29" s="62">
        <f t="shared" si="2"/>
        <v>0.42</v>
      </c>
      <c r="AT29" s="63" t="str">
        <f t="shared" si="3"/>
        <v>Media</v>
      </c>
      <c r="AU29" s="61">
        <f t="shared" si="4"/>
        <v>0.42</v>
      </c>
      <c r="AV29" s="63" t="str">
        <f t="shared" si="5"/>
        <v>Moderado</v>
      </c>
      <c r="AW29" s="61">
        <f t="shared" si="7"/>
        <v>0.6</v>
      </c>
      <c r="AX29" s="64" t="str">
        <f t="shared" si="6"/>
        <v>Moderado</v>
      </c>
      <c r="AY29" s="60" t="s">
        <v>99</v>
      </c>
      <c r="AZ29" s="73" t="s">
        <v>566</v>
      </c>
      <c r="BA29" s="52" t="s">
        <v>101</v>
      </c>
      <c r="BB29" s="145">
        <v>44652</v>
      </c>
      <c r="BC29" s="146">
        <v>44896</v>
      </c>
      <c r="BD29" s="87" t="s">
        <v>559</v>
      </c>
      <c r="BE29" s="147">
        <v>1</v>
      </c>
      <c r="BF29" s="97" t="s">
        <v>567</v>
      </c>
      <c r="BG29" s="147">
        <v>1</v>
      </c>
      <c r="BH29" s="147" t="s">
        <v>466</v>
      </c>
      <c r="BI29" s="147">
        <v>1</v>
      </c>
      <c r="BJ29" s="148" t="s">
        <v>467</v>
      </c>
      <c r="BK29" s="149" t="s">
        <v>561</v>
      </c>
      <c r="BL29" s="159" t="s">
        <v>326</v>
      </c>
      <c r="BM29" s="74" t="s">
        <v>108</v>
      </c>
      <c r="BN29" s="160" t="s">
        <v>562</v>
      </c>
    </row>
    <row r="30" spans="1:66" ht="219.75" customHeight="1">
      <c r="A30" s="55">
        <v>9</v>
      </c>
      <c r="B30" s="54" t="s">
        <v>553</v>
      </c>
      <c r="C30" s="54" t="s">
        <v>87</v>
      </c>
      <c r="D30" s="54" t="s">
        <v>568</v>
      </c>
      <c r="E30" s="164" t="s">
        <v>569</v>
      </c>
      <c r="F30" s="54" t="s">
        <v>570</v>
      </c>
      <c r="G30" s="54" t="s">
        <v>12</v>
      </c>
      <c r="H30" s="55">
        <v>50</v>
      </c>
      <c r="I30" s="56" t="str">
        <f t="shared" si="8"/>
        <v>Media</v>
      </c>
      <c r="J30" s="57">
        <f t="shared" si="9"/>
        <v>0.6</v>
      </c>
      <c r="K30" s="77" t="s">
        <v>460</v>
      </c>
      <c r="L30" s="77" t="s">
        <v>460</v>
      </c>
      <c r="M30" s="77" t="s">
        <v>460</v>
      </c>
      <c r="N30" s="77" t="s">
        <v>460</v>
      </c>
      <c r="O30" s="77" t="s">
        <v>460</v>
      </c>
      <c r="P30" s="77" t="s">
        <v>460</v>
      </c>
      <c r="Q30" s="77" t="s">
        <v>460</v>
      </c>
      <c r="R30" s="77" t="s">
        <v>461</v>
      </c>
      <c r="S30" s="77" t="s">
        <v>461</v>
      </c>
      <c r="T30" s="77" t="s">
        <v>460</v>
      </c>
      <c r="U30" s="77" t="s">
        <v>460</v>
      </c>
      <c r="V30" s="77" t="s">
        <v>460</v>
      </c>
      <c r="W30" s="77" t="s">
        <v>460</v>
      </c>
      <c r="X30" s="77" t="s">
        <v>460</v>
      </c>
      <c r="Y30" s="77" t="s">
        <v>460</v>
      </c>
      <c r="Z30" s="77" t="s">
        <v>461</v>
      </c>
      <c r="AA30" s="77" t="s">
        <v>461</v>
      </c>
      <c r="AB30" s="77" t="s">
        <v>461</v>
      </c>
      <c r="AC30" s="165">
        <f t="shared" si="10"/>
        <v>13</v>
      </c>
      <c r="AD30" s="77" t="str">
        <f t="shared" si="11"/>
        <v>Catastrofico</v>
      </c>
      <c r="AE30" s="57" t="s">
        <v>276</v>
      </c>
      <c r="AF30" s="77" t="str">
        <f t="shared" si="12"/>
        <v xml:space="preserve">     Entre 50 y 100 SMLMV </v>
      </c>
      <c r="AG30" s="56" t="str">
        <f t="shared" si="13"/>
        <v>Moderado</v>
      </c>
      <c r="AH30" s="57">
        <f t="shared" si="14"/>
        <v>0.6</v>
      </c>
      <c r="AI30" s="58" t="str">
        <f t="shared" si="15"/>
        <v>Moderado</v>
      </c>
      <c r="AJ30" s="55">
        <v>1</v>
      </c>
      <c r="AK30" s="87" t="s">
        <v>571</v>
      </c>
      <c r="AL30" s="55" t="str">
        <f t="shared" si="0"/>
        <v>Probabilidad</v>
      </c>
      <c r="AM30" s="60" t="s">
        <v>130</v>
      </c>
      <c r="AN30" s="60" t="s">
        <v>95</v>
      </c>
      <c r="AO30" s="61" t="str">
        <f t="shared" si="1"/>
        <v>30%</v>
      </c>
      <c r="AP30" s="60" t="s">
        <v>96</v>
      </c>
      <c r="AQ30" s="60" t="s">
        <v>97</v>
      </c>
      <c r="AR30" s="60" t="s">
        <v>98</v>
      </c>
      <c r="AS30" s="62">
        <f t="shared" si="2"/>
        <v>0.42</v>
      </c>
      <c r="AT30" s="63" t="str">
        <f t="shared" si="3"/>
        <v>Media</v>
      </c>
      <c r="AU30" s="61">
        <f t="shared" si="4"/>
        <v>0.42</v>
      </c>
      <c r="AV30" s="63" t="str">
        <f t="shared" si="5"/>
        <v>Moderado</v>
      </c>
      <c r="AW30" s="61">
        <f t="shared" si="7"/>
        <v>0.6</v>
      </c>
      <c r="AX30" s="64" t="str">
        <f t="shared" si="6"/>
        <v>Moderado</v>
      </c>
      <c r="AY30" s="60" t="s">
        <v>99</v>
      </c>
      <c r="AZ30" s="73" t="s">
        <v>571</v>
      </c>
      <c r="BA30" s="55" t="s">
        <v>173</v>
      </c>
      <c r="BB30" s="145">
        <v>44652</v>
      </c>
      <c r="BC30" s="146">
        <v>44896</v>
      </c>
      <c r="BD30" s="87" t="s">
        <v>332</v>
      </c>
      <c r="BE30" s="147">
        <v>1</v>
      </c>
      <c r="BF30" s="97" t="s">
        <v>324</v>
      </c>
      <c r="BG30" s="147">
        <v>1</v>
      </c>
      <c r="BH30" s="147" t="s">
        <v>466</v>
      </c>
      <c r="BI30" s="147">
        <v>1</v>
      </c>
      <c r="BJ30" s="148" t="s">
        <v>467</v>
      </c>
      <c r="BK30" s="166" t="s">
        <v>572</v>
      </c>
      <c r="BL30" s="167"/>
      <c r="BM30" s="74" t="s">
        <v>108</v>
      </c>
      <c r="BN30" s="168" t="s">
        <v>573</v>
      </c>
    </row>
    <row r="31" spans="1:66" ht="125.25" customHeight="1">
      <c r="A31" s="55">
        <v>10</v>
      </c>
      <c r="B31" s="75" t="s">
        <v>26</v>
      </c>
      <c r="C31" s="75" t="s">
        <v>87</v>
      </c>
      <c r="D31" s="75" t="s">
        <v>574</v>
      </c>
      <c r="E31" s="75" t="s">
        <v>575</v>
      </c>
      <c r="F31" s="75" t="s">
        <v>576</v>
      </c>
      <c r="G31" s="75" t="s">
        <v>12</v>
      </c>
      <c r="H31" s="52">
        <v>36</v>
      </c>
      <c r="I31" s="76" t="str">
        <f t="shared" si="8"/>
        <v>Media</v>
      </c>
      <c r="J31" s="77">
        <f t="shared" si="9"/>
        <v>0.6</v>
      </c>
      <c r="K31" s="77" t="s">
        <v>460</v>
      </c>
      <c r="L31" s="77" t="s">
        <v>460</v>
      </c>
      <c r="M31" s="77" t="s">
        <v>461</v>
      </c>
      <c r="N31" s="77" t="s">
        <v>461</v>
      </c>
      <c r="O31" s="77" t="s">
        <v>460</v>
      </c>
      <c r="P31" s="77" t="s">
        <v>460</v>
      </c>
      <c r="Q31" s="77" t="s">
        <v>460</v>
      </c>
      <c r="R31" s="77" t="s">
        <v>461</v>
      </c>
      <c r="S31" s="77" t="s">
        <v>461</v>
      </c>
      <c r="T31" s="77" t="s">
        <v>460</v>
      </c>
      <c r="U31" s="77" t="s">
        <v>460</v>
      </c>
      <c r="V31" s="77" t="s">
        <v>460</v>
      </c>
      <c r="W31" s="77" t="s">
        <v>461</v>
      </c>
      <c r="X31" s="77" t="s">
        <v>461</v>
      </c>
      <c r="Y31" s="77" t="s">
        <v>461</v>
      </c>
      <c r="Z31" s="77" t="s">
        <v>461</v>
      </c>
      <c r="AA31" s="77" t="s">
        <v>461</v>
      </c>
      <c r="AB31" s="77" t="s">
        <v>461</v>
      </c>
      <c r="AC31" s="162">
        <f t="shared" si="10"/>
        <v>8</v>
      </c>
      <c r="AD31" s="77" t="str">
        <f t="shared" si="11"/>
        <v>Mayor</v>
      </c>
      <c r="AE31" s="77" t="s">
        <v>92</v>
      </c>
      <c r="AF31" s="77" t="str">
        <f t="shared" si="12"/>
        <v xml:space="preserve">     El riesgo afecta la imagen de la entidad con algunos usuarios de relevancia frente al logro de los objetivos</v>
      </c>
      <c r="AG31" s="76" t="str">
        <f t="shared" si="13"/>
        <v>Moderado</v>
      </c>
      <c r="AH31" s="77">
        <f t="shared" si="14"/>
        <v>0.6</v>
      </c>
      <c r="AI31" s="78" t="str">
        <f t="shared" si="15"/>
        <v>Moderado</v>
      </c>
      <c r="AJ31" s="52">
        <v>1</v>
      </c>
      <c r="AK31" s="169" t="s">
        <v>577</v>
      </c>
      <c r="AL31" s="52" t="str">
        <f t="shared" si="0"/>
        <v>Probabilidad</v>
      </c>
      <c r="AM31" s="105" t="s">
        <v>94</v>
      </c>
      <c r="AN31" s="105" t="s">
        <v>95</v>
      </c>
      <c r="AO31" s="106" t="str">
        <f t="shared" si="1"/>
        <v>40%</v>
      </c>
      <c r="AP31" s="105" t="s">
        <v>96</v>
      </c>
      <c r="AQ31" s="105" t="s">
        <v>97</v>
      </c>
      <c r="AR31" s="105" t="s">
        <v>98</v>
      </c>
      <c r="AS31" s="107">
        <f t="shared" si="2"/>
        <v>0.36</v>
      </c>
      <c r="AT31" s="108" t="str">
        <f t="shared" si="3"/>
        <v>Baja</v>
      </c>
      <c r="AU31" s="106">
        <f t="shared" si="4"/>
        <v>0.36</v>
      </c>
      <c r="AV31" s="108" t="str">
        <f t="shared" si="5"/>
        <v>Moderado</v>
      </c>
      <c r="AW31" s="106">
        <f t="shared" si="7"/>
        <v>0.6</v>
      </c>
      <c r="AX31" s="109" t="str">
        <f t="shared" si="6"/>
        <v>Moderado</v>
      </c>
      <c r="AY31" s="105" t="s">
        <v>99</v>
      </c>
      <c r="AZ31" s="73" t="s">
        <v>577</v>
      </c>
      <c r="BA31" s="131" t="s">
        <v>101</v>
      </c>
      <c r="BB31" s="145">
        <v>44652</v>
      </c>
      <c r="BC31" s="170">
        <v>44896</v>
      </c>
      <c r="BD31" s="87" t="s">
        <v>578</v>
      </c>
      <c r="BE31" s="171">
        <v>1</v>
      </c>
      <c r="BF31" s="172" t="s">
        <v>324</v>
      </c>
      <c r="BG31" s="171">
        <v>1</v>
      </c>
      <c r="BH31" s="147" t="s">
        <v>466</v>
      </c>
      <c r="BI31" s="171">
        <v>1</v>
      </c>
      <c r="BJ31" s="148" t="s">
        <v>467</v>
      </c>
      <c r="BK31" s="166" t="s">
        <v>579</v>
      </c>
      <c r="BL31" s="173" t="s">
        <v>580</v>
      </c>
      <c r="BM31" s="74" t="s">
        <v>108</v>
      </c>
      <c r="BN31" s="168" t="s">
        <v>581</v>
      </c>
    </row>
    <row r="32" spans="1:66" ht="75.75" customHeight="1">
      <c r="A32" s="254">
        <v>11</v>
      </c>
      <c r="B32" s="257" t="s">
        <v>421</v>
      </c>
      <c r="C32" s="257" t="s">
        <v>118</v>
      </c>
      <c r="D32" s="257" t="s">
        <v>582</v>
      </c>
      <c r="E32" s="313" t="s">
        <v>583</v>
      </c>
      <c r="F32" s="257" t="s">
        <v>584</v>
      </c>
      <c r="G32" s="257" t="s">
        <v>12</v>
      </c>
      <c r="H32" s="254">
        <v>3</v>
      </c>
      <c r="I32" s="284" t="str">
        <f t="shared" si="8"/>
        <v>Baja</v>
      </c>
      <c r="J32" s="282">
        <f t="shared" si="9"/>
        <v>0.4</v>
      </c>
      <c r="K32" s="282" t="s">
        <v>460</v>
      </c>
      <c r="L32" s="282" t="s">
        <v>460</v>
      </c>
      <c r="M32" s="282" t="s">
        <v>460</v>
      </c>
      <c r="N32" s="282" t="s">
        <v>460</v>
      </c>
      <c r="O32" s="282" t="s">
        <v>460</v>
      </c>
      <c r="P32" s="282" t="s">
        <v>460</v>
      </c>
      <c r="Q32" s="282" t="s">
        <v>461</v>
      </c>
      <c r="R32" s="282" t="s">
        <v>460</v>
      </c>
      <c r="S32" s="282" t="s">
        <v>460</v>
      </c>
      <c r="T32" s="282" t="s">
        <v>460</v>
      </c>
      <c r="U32" s="282" t="s">
        <v>460</v>
      </c>
      <c r="V32" s="282" t="s">
        <v>460</v>
      </c>
      <c r="W32" s="282" t="s">
        <v>460</v>
      </c>
      <c r="X32" s="282" t="s">
        <v>460</v>
      </c>
      <c r="Y32" s="282" t="s">
        <v>460</v>
      </c>
      <c r="Z32" s="282" t="s">
        <v>461</v>
      </c>
      <c r="AA32" s="282" t="s">
        <v>460</v>
      </c>
      <c r="AB32" s="282" t="s">
        <v>460</v>
      </c>
      <c r="AC32" s="286">
        <f>COUNTIF(K32:AB33,"Si")</f>
        <v>16</v>
      </c>
      <c r="AD32" s="282" t="str">
        <f t="shared" si="11"/>
        <v>Catastrofico</v>
      </c>
      <c r="AE32" s="282" t="s">
        <v>404</v>
      </c>
      <c r="AF32" s="282" t="str">
        <f t="shared" si="12"/>
        <v xml:space="preserve">     El riesgo afecta la imagen de la entidad internamente, de conocimiento general, nivel interno, de junta dircetiva y accionistas y/o de provedores</v>
      </c>
      <c r="AG32" s="284" t="str">
        <f t="shared" si="13"/>
        <v>Menor</v>
      </c>
      <c r="AH32" s="282">
        <f t="shared" si="14"/>
        <v>0.4</v>
      </c>
      <c r="AI32" s="288" t="str">
        <f t="shared" si="15"/>
        <v>Moderado</v>
      </c>
      <c r="AJ32" s="55">
        <v>1</v>
      </c>
      <c r="AK32" s="87" t="s">
        <v>585</v>
      </c>
      <c r="AL32" s="55" t="str">
        <f t="shared" si="0"/>
        <v>Probabilidad</v>
      </c>
      <c r="AM32" s="60" t="s">
        <v>94</v>
      </c>
      <c r="AN32" s="60" t="s">
        <v>95</v>
      </c>
      <c r="AO32" s="61" t="str">
        <f t="shared" si="1"/>
        <v>40%</v>
      </c>
      <c r="AP32" s="60" t="s">
        <v>96</v>
      </c>
      <c r="AQ32" s="60" t="s">
        <v>97</v>
      </c>
      <c r="AR32" s="60" t="s">
        <v>98</v>
      </c>
      <c r="AS32" s="62">
        <f t="shared" si="2"/>
        <v>0.24</v>
      </c>
      <c r="AT32" s="63" t="str">
        <f t="shared" si="3"/>
        <v>Baja</v>
      </c>
      <c r="AU32" s="61">
        <f t="shared" si="4"/>
        <v>0.24</v>
      </c>
      <c r="AV32" s="63" t="str">
        <f t="shared" si="5"/>
        <v>Menor</v>
      </c>
      <c r="AW32" s="61">
        <f t="shared" si="7"/>
        <v>0.4</v>
      </c>
      <c r="AX32" s="64" t="str">
        <f t="shared" si="6"/>
        <v>Moderado</v>
      </c>
      <c r="AY32" s="60" t="s">
        <v>99</v>
      </c>
      <c r="AZ32" s="73" t="s">
        <v>585</v>
      </c>
      <c r="BA32" s="55" t="s">
        <v>173</v>
      </c>
      <c r="BB32" s="145">
        <v>44652</v>
      </c>
      <c r="BC32" s="174">
        <v>44896</v>
      </c>
      <c r="BD32" s="59" t="s">
        <v>586</v>
      </c>
      <c r="BE32" s="147">
        <v>1</v>
      </c>
      <c r="BF32" s="147" t="s">
        <v>587</v>
      </c>
      <c r="BG32" s="147">
        <v>1</v>
      </c>
      <c r="BH32" s="147" t="s">
        <v>466</v>
      </c>
      <c r="BI32" s="147">
        <v>1</v>
      </c>
      <c r="BJ32" s="148" t="s">
        <v>467</v>
      </c>
      <c r="BK32" s="160" t="s">
        <v>588</v>
      </c>
      <c r="BL32" s="228" t="s">
        <v>589</v>
      </c>
      <c r="BM32" s="232" t="s">
        <v>669</v>
      </c>
      <c r="BN32" s="160" t="s">
        <v>590</v>
      </c>
    </row>
    <row r="33" spans="1:66" ht="124.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55">
        <v>2</v>
      </c>
      <c r="AK33" s="87" t="s">
        <v>591</v>
      </c>
      <c r="AL33" s="55" t="str">
        <f t="shared" si="0"/>
        <v>Probabilidad</v>
      </c>
      <c r="AM33" s="60" t="s">
        <v>94</v>
      </c>
      <c r="AN33" s="60" t="s">
        <v>95</v>
      </c>
      <c r="AO33" s="61" t="str">
        <f t="shared" si="1"/>
        <v>40%</v>
      </c>
      <c r="AP33" s="60" t="s">
        <v>96</v>
      </c>
      <c r="AQ33" s="60" t="s">
        <v>97</v>
      </c>
      <c r="AR33" s="60" t="s">
        <v>98</v>
      </c>
      <c r="AS33" s="62">
        <f t="shared" si="2"/>
        <v>0</v>
      </c>
      <c r="AT33" s="63" t="str">
        <f t="shared" si="3"/>
        <v>Muy Baja</v>
      </c>
      <c r="AU33" s="61">
        <f t="shared" si="4"/>
        <v>0</v>
      </c>
      <c r="AV33" s="63" t="str">
        <f t="shared" si="5"/>
        <v>Leve</v>
      </c>
      <c r="AW33" s="61">
        <f t="shared" si="7"/>
        <v>0</v>
      </c>
      <c r="AX33" s="64" t="str">
        <f t="shared" si="6"/>
        <v>Bajo</v>
      </c>
      <c r="AY33" s="60" t="s">
        <v>99</v>
      </c>
      <c r="AZ33" s="73" t="s">
        <v>591</v>
      </c>
      <c r="BA33" s="55" t="s">
        <v>173</v>
      </c>
      <c r="BB33" s="145">
        <v>44652</v>
      </c>
      <c r="BC33" s="174">
        <v>44896</v>
      </c>
      <c r="BD33" s="59" t="s">
        <v>586</v>
      </c>
      <c r="BE33" s="55">
        <v>2</v>
      </c>
      <c r="BF33" s="147" t="s">
        <v>587</v>
      </c>
      <c r="BG33" s="55">
        <v>2</v>
      </c>
      <c r="BH33" s="147" t="s">
        <v>466</v>
      </c>
      <c r="BI33" s="55">
        <v>2</v>
      </c>
      <c r="BJ33" s="148" t="s">
        <v>467</v>
      </c>
      <c r="BK33" s="160" t="s">
        <v>592</v>
      </c>
      <c r="BL33" s="228" t="s">
        <v>593</v>
      </c>
      <c r="BM33" s="232" t="s">
        <v>670</v>
      </c>
      <c r="BN33" s="160" t="s">
        <v>594</v>
      </c>
    </row>
    <row r="34" spans="1:66" ht="27.75" customHeight="1">
      <c r="A34" s="131"/>
      <c r="B34" s="131"/>
      <c r="C34" s="131"/>
      <c r="D34" s="131"/>
      <c r="E34" s="131"/>
      <c r="F34" s="32"/>
      <c r="G34" s="133"/>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N34" s="32"/>
    </row>
    <row r="35" spans="1:66" ht="16.5" customHeight="1">
      <c r="A35" s="131"/>
      <c r="B35" s="131"/>
      <c r="C35" s="131"/>
      <c r="D35" s="131"/>
      <c r="E35" s="131"/>
      <c r="F35" s="32"/>
      <c r="G35" s="133"/>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N35" s="32"/>
    </row>
    <row r="36" spans="1:66" ht="16.5" customHeight="1">
      <c r="A36" s="131"/>
      <c r="B36" s="131"/>
      <c r="C36" s="131"/>
      <c r="D36" s="131"/>
      <c r="E36" s="131"/>
      <c r="F36" s="32"/>
      <c r="G36" s="133"/>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N36" s="32"/>
    </row>
    <row r="37" spans="1:66" ht="16.5" customHeight="1">
      <c r="A37" s="131"/>
      <c r="B37" s="131"/>
      <c r="C37" s="131"/>
      <c r="D37" s="131"/>
      <c r="E37" s="131"/>
      <c r="F37" s="32"/>
      <c r="G37" s="133"/>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N37" s="32"/>
    </row>
    <row r="38" spans="1:66" ht="16.5" customHeight="1">
      <c r="A38" s="131"/>
      <c r="B38" s="131"/>
      <c r="C38" s="131"/>
      <c r="D38" s="131"/>
      <c r="E38" s="131"/>
      <c r="F38" s="32"/>
      <c r="G38" s="133"/>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N38" s="32"/>
    </row>
    <row r="39" spans="1:66" ht="16.5" customHeight="1">
      <c r="A39" s="131"/>
      <c r="B39" s="131"/>
      <c r="C39" s="131"/>
      <c r="D39" s="131"/>
      <c r="E39" s="131"/>
      <c r="F39" s="32"/>
      <c r="G39" s="133"/>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N39" s="32"/>
    </row>
    <row r="40" spans="1:66" ht="16.5" customHeight="1">
      <c r="A40" s="131"/>
      <c r="B40" s="131"/>
      <c r="C40" s="131"/>
      <c r="D40" s="131"/>
      <c r="E40" s="131"/>
      <c r="F40" s="32"/>
      <c r="G40" s="133"/>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N40" s="32"/>
    </row>
    <row r="41" spans="1:66" ht="16.5" customHeight="1">
      <c r="A41" s="131"/>
      <c r="B41" s="131"/>
      <c r="C41" s="131"/>
      <c r="D41" s="131"/>
      <c r="E41" s="131"/>
      <c r="F41" s="32"/>
      <c r="G41" s="133"/>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N41" s="32"/>
    </row>
    <row r="42" spans="1:66" ht="16.5" customHeight="1">
      <c r="A42" s="131"/>
      <c r="B42" s="131"/>
      <c r="C42" s="131"/>
      <c r="D42" s="131"/>
      <c r="E42" s="131"/>
      <c r="F42" s="32"/>
      <c r="G42" s="133"/>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N42" s="32"/>
    </row>
    <row r="43" spans="1:66" ht="16.5" customHeight="1">
      <c r="A43" s="131"/>
      <c r="B43" s="131"/>
      <c r="C43" s="131"/>
      <c r="D43" s="131"/>
      <c r="E43" s="131"/>
      <c r="F43" s="32"/>
      <c r="G43" s="133"/>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N43" s="32"/>
    </row>
    <row r="44" spans="1:66" ht="16.5" customHeight="1">
      <c r="A44" s="131"/>
      <c r="B44" s="131"/>
      <c r="C44" s="131"/>
      <c r="D44" s="131"/>
      <c r="E44" s="131"/>
      <c r="F44" s="32"/>
      <c r="G44" s="133"/>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N44" s="32"/>
    </row>
    <row r="45" spans="1:66" ht="16.5" customHeight="1">
      <c r="A45" s="131"/>
      <c r="B45" s="131"/>
      <c r="C45" s="131"/>
      <c r="D45" s="131"/>
      <c r="E45" s="131"/>
      <c r="F45" s="32"/>
      <c r="G45" s="133"/>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N45" s="32"/>
    </row>
    <row r="46" spans="1:66" ht="16.5" customHeight="1">
      <c r="A46" s="131"/>
      <c r="B46" s="131"/>
      <c r="C46" s="131"/>
      <c r="D46" s="131"/>
      <c r="E46" s="131"/>
      <c r="F46" s="32"/>
      <c r="G46" s="133"/>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N46" s="32"/>
    </row>
    <row r="47" spans="1:66" ht="16.5" customHeight="1">
      <c r="A47" s="131"/>
      <c r="B47" s="131"/>
      <c r="C47" s="131"/>
      <c r="D47" s="131"/>
      <c r="E47" s="131"/>
      <c r="F47" s="32"/>
      <c r="G47" s="133"/>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N47" s="32"/>
    </row>
    <row r="48" spans="1:66" ht="16.5" customHeight="1">
      <c r="A48" s="131"/>
      <c r="B48" s="131"/>
      <c r="C48" s="131"/>
      <c r="D48" s="131"/>
      <c r="E48" s="131"/>
      <c r="F48" s="32"/>
      <c r="G48" s="133"/>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N48" s="32"/>
    </row>
    <row r="49" spans="1:66" ht="16.5" customHeight="1">
      <c r="A49" s="131"/>
      <c r="B49" s="131"/>
      <c r="C49" s="131"/>
      <c r="D49" s="131"/>
      <c r="E49" s="131"/>
      <c r="F49" s="32"/>
      <c r="G49" s="133"/>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N49" s="32"/>
    </row>
    <row r="50" spans="1:66" ht="16.5" customHeight="1">
      <c r="A50" s="131"/>
      <c r="B50" s="131"/>
      <c r="C50" s="131"/>
      <c r="D50" s="131"/>
      <c r="E50" s="131"/>
      <c r="F50" s="32"/>
      <c r="G50" s="133"/>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N50" s="32"/>
    </row>
    <row r="51" spans="1:66" ht="16.5" customHeight="1">
      <c r="A51" s="131"/>
      <c r="B51" s="131"/>
      <c r="C51" s="131"/>
      <c r="D51" s="131"/>
      <c r="E51" s="131"/>
      <c r="F51" s="32"/>
      <c r="G51" s="133"/>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N51" s="32"/>
    </row>
    <row r="52" spans="1:66" ht="16.5" customHeight="1">
      <c r="A52" s="131"/>
      <c r="B52" s="131"/>
      <c r="C52" s="131"/>
      <c r="D52" s="131"/>
      <c r="E52" s="131"/>
      <c r="F52" s="32"/>
      <c r="G52" s="133"/>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N52" s="32"/>
    </row>
    <row r="53" spans="1:66" ht="16.5" customHeight="1">
      <c r="A53" s="131"/>
      <c r="B53" s="131"/>
      <c r="C53" s="131"/>
      <c r="D53" s="131"/>
      <c r="E53" s="131"/>
      <c r="F53" s="32"/>
      <c r="G53" s="133"/>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N53" s="32"/>
    </row>
    <row r="54" spans="1:66" ht="16.5" customHeight="1">
      <c r="A54" s="131"/>
      <c r="B54" s="131"/>
      <c r="C54" s="131"/>
      <c r="D54" s="131"/>
      <c r="E54" s="131"/>
      <c r="F54" s="32"/>
      <c r="G54" s="133"/>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N54" s="32"/>
    </row>
    <row r="55" spans="1:66" ht="16.5" customHeight="1">
      <c r="A55" s="131"/>
      <c r="B55" s="131"/>
      <c r="C55" s="131"/>
      <c r="D55" s="131"/>
      <c r="E55" s="131"/>
      <c r="F55" s="32"/>
      <c r="G55" s="133"/>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N55" s="32"/>
    </row>
    <row r="56" spans="1:66" ht="16.5" customHeight="1">
      <c r="A56" s="131"/>
      <c r="B56" s="131"/>
      <c r="C56" s="131"/>
      <c r="D56" s="131"/>
      <c r="E56" s="131"/>
      <c r="F56" s="32"/>
      <c r="G56" s="133"/>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N56" s="32"/>
    </row>
    <row r="57" spans="1:66" ht="16.5" customHeight="1">
      <c r="A57" s="131"/>
      <c r="B57" s="131"/>
      <c r="C57" s="131"/>
      <c r="D57" s="131"/>
      <c r="E57" s="131"/>
      <c r="F57" s="32"/>
      <c r="G57" s="133"/>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N57" s="32"/>
    </row>
    <row r="58" spans="1:66" ht="16.5" customHeight="1">
      <c r="A58" s="131"/>
      <c r="B58" s="131"/>
      <c r="C58" s="131"/>
      <c r="D58" s="131"/>
      <c r="E58" s="131"/>
      <c r="F58" s="32"/>
      <c r="G58" s="133"/>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N58" s="32"/>
    </row>
    <row r="59" spans="1:66" ht="16.5" customHeight="1">
      <c r="A59" s="131"/>
      <c r="B59" s="131"/>
      <c r="C59" s="131"/>
      <c r="D59" s="131"/>
      <c r="E59" s="131"/>
      <c r="F59" s="32"/>
      <c r="G59" s="133"/>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N59" s="32"/>
    </row>
    <row r="60" spans="1:66" ht="16.5" customHeight="1">
      <c r="A60" s="131"/>
      <c r="B60" s="131"/>
      <c r="C60" s="131"/>
      <c r="D60" s="131"/>
      <c r="E60" s="131"/>
      <c r="F60" s="32"/>
      <c r="G60" s="133"/>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N60" s="32"/>
    </row>
    <row r="61" spans="1:66" ht="16.5" customHeight="1">
      <c r="A61" s="131"/>
      <c r="B61" s="131"/>
      <c r="C61" s="131"/>
      <c r="D61" s="131"/>
      <c r="E61" s="131"/>
      <c r="F61" s="32"/>
      <c r="G61" s="133"/>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N61" s="32"/>
    </row>
    <row r="62" spans="1:66" ht="16.5" customHeight="1">
      <c r="A62" s="131"/>
      <c r="B62" s="131"/>
      <c r="C62" s="131"/>
      <c r="D62" s="131"/>
      <c r="E62" s="131"/>
      <c r="F62" s="32"/>
      <c r="G62" s="133"/>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N62" s="32"/>
    </row>
    <row r="63" spans="1:66" ht="16.5" customHeight="1">
      <c r="A63" s="131"/>
      <c r="B63" s="131"/>
      <c r="C63" s="131"/>
      <c r="D63" s="131"/>
      <c r="E63" s="131"/>
      <c r="F63" s="32"/>
      <c r="G63" s="133"/>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N63" s="32"/>
    </row>
    <row r="64" spans="1:66" ht="16.5" customHeight="1">
      <c r="A64" s="131"/>
      <c r="B64" s="131"/>
      <c r="C64" s="131"/>
      <c r="D64" s="131"/>
      <c r="E64" s="131"/>
      <c r="F64" s="32"/>
      <c r="G64" s="133"/>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N64" s="32"/>
    </row>
    <row r="65" spans="1:66" ht="16.5" customHeight="1">
      <c r="A65" s="131"/>
      <c r="B65" s="131"/>
      <c r="C65" s="131"/>
      <c r="D65" s="131"/>
      <c r="E65" s="131"/>
      <c r="F65" s="32"/>
      <c r="G65" s="133"/>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N65" s="32"/>
    </row>
    <row r="66" spans="1:66" ht="16.5" customHeight="1">
      <c r="A66" s="131"/>
      <c r="B66" s="131"/>
      <c r="C66" s="131"/>
      <c r="D66" s="131"/>
      <c r="E66" s="131"/>
      <c r="F66" s="32"/>
      <c r="G66" s="133"/>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N66" s="32"/>
    </row>
    <row r="67" spans="1:66" ht="16.5" customHeight="1">
      <c r="A67" s="131"/>
      <c r="B67" s="131"/>
      <c r="C67" s="131"/>
      <c r="D67" s="131"/>
      <c r="E67" s="131"/>
      <c r="F67" s="32"/>
      <c r="G67" s="133"/>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N67" s="32"/>
    </row>
    <row r="68" spans="1:66" ht="16.5" customHeight="1">
      <c r="A68" s="131"/>
      <c r="B68" s="131"/>
      <c r="C68" s="131"/>
      <c r="D68" s="131"/>
      <c r="E68" s="131"/>
      <c r="F68" s="32"/>
      <c r="G68" s="133"/>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N68" s="32"/>
    </row>
    <row r="69" spans="1:66" ht="16.5" customHeight="1">
      <c r="A69" s="131"/>
      <c r="B69" s="131"/>
      <c r="C69" s="131"/>
      <c r="D69" s="131"/>
      <c r="E69" s="131"/>
      <c r="F69" s="32"/>
      <c r="G69" s="133"/>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N69" s="32"/>
    </row>
    <row r="70" spans="1:66" ht="16.5" customHeight="1">
      <c r="A70" s="131"/>
      <c r="B70" s="131"/>
      <c r="C70" s="131"/>
      <c r="D70" s="131"/>
      <c r="E70" s="131"/>
      <c r="F70" s="32"/>
      <c r="G70" s="133"/>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N70" s="32"/>
    </row>
    <row r="71" spans="1:66" ht="16.5" customHeight="1">
      <c r="A71" s="131"/>
      <c r="B71" s="131"/>
      <c r="C71" s="131"/>
      <c r="D71" s="131"/>
      <c r="E71" s="131"/>
      <c r="F71" s="32"/>
      <c r="G71" s="133"/>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N71" s="32"/>
    </row>
    <row r="72" spans="1:66" ht="16.5" customHeight="1">
      <c r="A72" s="131"/>
      <c r="B72" s="131"/>
      <c r="C72" s="131"/>
      <c r="D72" s="131"/>
      <c r="E72" s="131"/>
      <c r="F72" s="32"/>
      <c r="G72" s="133"/>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N72" s="32"/>
    </row>
    <row r="73" spans="1:66" ht="16.5" customHeight="1">
      <c r="A73" s="131"/>
      <c r="B73" s="131"/>
      <c r="C73" s="131"/>
      <c r="D73" s="131"/>
      <c r="E73" s="131"/>
      <c r="F73" s="32"/>
      <c r="G73" s="133"/>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N73" s="32"/>
    </row>
    <row r="74" spans="1:66" ht="16.5" customHeight="1">
      <c r="A74" s="131"/>
      <c r="B74" s="131"/>
      <c r="C74" s="131"/>
      <c r="D74" s="131"/>
      <c r="E74" s="131"/>
      <c r="F74" s="32"/>
      <c r="G74" s="133"/>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N74" s="32"/>
    </row>
    <row r="75" spans="1:66" ht="16.5" customHeight="1">
      <c r="A75" s="131"/>
      <c r="B75" s="131"/>
      <c r="C75" s="131"/>
      <c r="D75" s="131"/>
      <c r="E75" s="131"/>
      <c r="F75" s="32"/>
      <c r="G75" s="133"/>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N75" s="32"/>
    </row>
    <row r="76" spans="1:66" ht="16.5" customHeight="1">
      <c r="A76" s="131"/>
      <c r="B76" s="131"/>
      <c r="C76" s="131"/>
      <c r="D76" s="131"/>
      <c r="E76" s="131"/>
      <c r="F76" s="32"/>
      <c r="G76" s="133"/>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N76" s="32"/>
    </row>
    <row r="77" spans="1:66" ht="16.5" customHeight="1">
      <c r="A77" s="131"/>
      <c r="B77" s="131"/>
      <c r="C77" s="131"/>
      <c r="D77" s="131"/>
      <c r="E77" s="131"/>
      <c r="F77" s="32"/>
      <c r="G77" s="133"/>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N77" s="32"/>
    </row>
    <row r="78" spans="1:66" ht="16.5" customHeight="1">
      <c r="A78" s="131"/>
      <c r="B78" s="131"/>
      <c r="C78" s="131"/>
      <c r="D78" s="131"/>
      <c r="E78" s="131"/>
      <c r="F78" s="32"/>
      <c r="G78" s="13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N78" s="32"/>
    </row>
    <row r="79" spans="1:66" ht="16.5" customHeight="1">
      <c r="A79" s="131"/>
      <c r="B79" s="131"/>
      <c r="C79" s="131"/>
      <c r="D79" s="131"/>
      <c r="E79" s="131"/>
      <c r="F79" s="32"/>
      <c r="G79" s="133"/>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N79" s="32"/>
    </row>
    <row r="80" spans="1:66" ht="16.5" customHeight="1">
      <c r="A80" s="131"/>
      <c r="B80" s="131"/>
      <c r="C80" s="131"/>
      <c r="D80" s="131"/>
      <c r="E80" s="131"/>
      <c r="F80" s="32"/>
      <c r="G80" s="133"/>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N80" s="32"/>
    </row>
    <row r="81" spans="1:66" ht="16.5" customHeight="1">
      <c r="A81" s="131"/>
      <c r="B81" s="131"/>
      <c r="C81" s="131"/>
      <c r="D81" s="131"/>
      <c r="E81" s="131"/>
      <c r="F81" s="32"/>
      <c r="G81" s="133"/>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N81" s="32"/>
    </row>
    <row r="82" spans="1:66" ht="16.5" customHeight="1">
      <c r="A82" s="131"/>
      <c r="B82" s="131"/>
      <c r="C82" s="131"/>
      <c r="D82" s="131"/>
      <c r="E82" s="131"/>
      <c r="F82" s="32"/>
      <c r="G82" s="133"/>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N82" s="32"/>
    </row>
    <row r="83" spans="1:66" ht="16.5" customHeight="1">
      <c r="A83" s="131"/>
      <c r="B83" s="131"/>
      <c r="C83" s="131"/>
      <c r="D83" s="131"/>
      <c r="E83" s="131"/>
      <c r="F83" s="32"/>
      <c r="G83" s="133"/>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N83" s="32"/>
    </row>
    <row r="84" spans="1:66" ht="16.5" customHeight="1">
      <c r="A84" s="131"/>
      <c r="B84" s="131"/>
      <c r="C84" s="131"/>
      <c r="D84" s="131"/>
      <c r="E84" s="131"/>
      <c r="F84" s="32"/>
      <c r="G84" s="133"/>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N84" s="32"/>
    </row>
    <row r="85" spans="1:66" ht="16.5" customHeight="1">
      <c r="A85" s="131"/>
      <c r="B85" s="131"/>
      <c r="C85" s="131"/>
      <c r="D85" s="131"/>
      <c r="E85" s="131"/>
      <c r="F85" s="32"/>
      <c r="G85" s="133"/>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N85" s="32"/>
    </row>
    <row r="86" spans="1:66" ht="16.5" customHeight="1">
      <c r="A86" s="131"/>
      <c r="B86" s="131"/>
      <c r="C86" s="131"/>
      <c r="D86" s="131"/>
      <c r="E86" s="131"/>
      <c r="F86" s="32"/>
      <c r="G86" s="133"/>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N86" s="32"/>
    </row>
    <row r="87" spans="1:66" ht="16.5" customHeight="1">
      <c r="A87" s="131"/>
      <c r="B87" s="131"/>
      <c r="C87" s="131"/>
      <c r="D87" s="131"/>
      <c r="E87" s="131"/>
      <c r="F87" s="32"/>
      <c r="G87" s="133"/>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N87" s="32"/>
    </row>
    <row r="88" spans="1:66" ht="16.5" customHeight="1">
      <c r="A88" s="131"/>
      <c r="B88" s="131"/>
      <c r="C88" s="131"/>
      <c r="D88" s="131"/>
      <c r="E88" s="131"/>
      <c r="F88" s="32"/>
      <c r="G88" s="133"/>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N88" s="32"/>
    </row>
    <row r="89" spans="1:66" ht="16.5" customHeight="1">
      <c r="A89" s="131"/>
      <c r="B89" s="131"/>
      <c r="C89" s="131"/>
      <c r="D89" s="131"/>
      <c r="E89" s="131"/>
      <c r="F89" s="32"/>
      <c r="G89" s="133"/>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N89" s="32"/>
    </row>
    <row r="90" spans="1:66" ht="16.5" customHeight="1">
      <c r="A90" s="131"/>
      <c r="B90" s="131"/>
      <c r="C90" s="131"/>
      <c r="D90" s="131"/>
      <c r="E90" s="131"/>
      <c r="F90" s="32"/>
      <c r="G90" s="133"/>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N90" s="32"/>
    </row>
    <row r="91" spans="1:66" ht="16.5" customHeight="1">
      <c r="A91" s="131"/>
      <c r="B91" s="131"/>
      <c r="C91" s="131"/>
      <c r="D91" s="131"/>
      <c r="E91" s="131"/>
      <c r="F91" s="32"/>
      <c r="G91" s="133"/>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N91" s="32"/>
    </row>
    <row r="92" spans="1:66" ht="16.5" customHeight="1">
      <c r="A92" s="131"/>
      <c r="B92" s="131"/>
      <c r="C92" s="131"/>
      <c r="D92" s="131"/>
      <c r="E92" s="131"/>
      <c r="F92" s="32"/>
      <c r="G92" s="133"/>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N92" s="32"/>
    </row>
    <row r="93" spans="1:66" ht="16.5" customHeight="1">
      <c r="A93" s="131"/>
      <c r="B93" s="131"/>
      <c r="C93" s="131"/>
      <c r="D93" s="131"/>
      <c r="E93" s="131"/>
      <c r="F93" s="32"/>
      <c r="G93" s="133"/>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N93" s="32"/>
    </row>
    <row r="94" spans="1:66" ht="16.5" customHeight="1">
      <c r="A94" s="131"/>
      <c r="B94" s="131"/>
      <c r="C94" s="131"/>
      <c r="D94" s="131"/>
      <c r="E94" s="131"/>
      <c r="F94" s="32"/>
      <c r="G94" s="133"/>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N94" s="32"/>
    </row>
    <row r="95" spans="1:66" ht="16.5" customHeight="1">
      <c r="A95" s="131"/>
      <c r="B95" s="131"/>
      <c r="C95" s="131"/>
      <c r="D95" s="131"/>
      <c r="E95" s="131"/>
      <c r="F95" s="32"/>
      <c r="G95" s="133"/>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N95" s="32"/>
    </row>
    <row r="96" spans="1:66" ht="16.5" customHeight="1">
      <c r="A96" s="131"/>
      <c r="B96" s="131"/>
      <c r="C96" s="131"/>
      <c r="D96" s="131"/>
      <c r="E96" s="131"/>
      <c r="F96" s="32"/>
      <c r="G96" s="133"/>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N96" s="32"/>
    </row>
    <row r="97" spans="1:66" ht="16.5" customHeight="1">
      <c r="A97" s="131"/>
      <c r="B97" s="131"/>
      <c r="C97" s="131"/>
      <c r="D97" s="131"/>
      <c r="E97" s="131"/>
      <c r="F97" s="32"/>
      <c r="G97" s="133"/>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N97" s="32"/>
    </row>
    <row r="98" spans="1:66" ht="16.5" customHeight="1">
      <c r="A98" s="131"/>
      <c r="B98" s="131"/>
      <c r="C98" s="131"/>
      <c r="D98" s="131"/>
      <c r="E98" s="131"/>
      <c r="F98" s="32"/>
      <c r="G98" s="133"/>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N98" s="32"/>
    </row>
    <row r="99" spans="1:66" ht="16.5" customHeight="1">
      <c r="A99" s="131"/>
      <c r="B99" s="131"/>
      <c r="C99" s="131"/>
      <c r="D99" s="131"/>
      <c r="E99" s="131"/>
      <c r="F99" s="32"/>
      <c r="G99" s="133"/>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N99" s="32"/>
    </row>
    <row r="100" spans="1:66" ht="16.5" customHeight="1">
      <c r="A100" s="131"/>
      <c r="B100" s="131"/>
      <c r="C100" s="131"/>
      <c r="D100" s="131"/>
      <c r="E100" s="131"/>
      <c r="F100" s="32"/>
      <c r="G100" s="133"/>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N100" s="32"/>
    </row>
    <row r="101" spans="1:66" ht="16.5" customHeight="1">
      <c r="A101" s="131"/>
      <c r="B101" s="131"/>
      <c r="C101" s="131"/>
      <c r="D101" s="131"/>
      <c r="E101" s="131"/>
      <c r="F101" s="32"/>
      <c r="G101" s="133"/>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N101" s="32"/>
    </row>
    <row r="102" spans="1:66" ht="16.5" customHeight="1">
      <c r="A102" s="131"/>
      <c r="B102" s="131"/>
      <c r="C102" s="131"/>
      <c r="D102" s="131"/>
      <c r="E102" s="131"/>
      <c r="F102" s="32"/>
      <c r="G102" s="133"/>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N102" s="32"/>
    </row>
    <row r="103" spans="1:66" ht="16.5" customHeight="1">
      <c r="A103" s="131"/>
      <c r="B103" s="131"/>
      <c r="C103" s="131"/>
      <c r="D103" s="131"/>
      <c r="E103" s="131"/>
      <c r="F103" s="32"/>
      <c r="G103" s="133"/>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N103" s="32"/>
    </row>
    <row r="104" spans="1:66" ht="16.5" customHeight="1">
      <c r="A104" s="131"/>
      <c r="B104" s="131"/>
      <c r="C104" s="131"/>
      <c r="D104" s="131"/>
      <c r="E104" s="131"/>
      <c r="F104" s="32"/>
      <c r="G104" s="133"/>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N104" s="32"/>
    </row>
    <row r="105" spans="1:66" ht="16.5" customHeight="1">
      <c r="A105" s="131"/>
      <c r="B105" s="131"/>
      <c r="C105" s="131"/>
      <c r="D105" s="131"/>
      <c r="E105" s="131"/>
      <c r="F105" s="32"/>
      <c r="G105" s="133"/>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N105" s="32"/>
    </row>
    <row r="106" spans="1:66" ht="16.5" customHeight="1">
      <c r="A106" s="131"/>
      <c r="B106" s="131"/>
      <c r="C106" s="131"/>
      <c r="D106" s="131"/>
      <c r="E106" s="131"/>
      <c r="F106" s="32"/>
      <c r="G106" s="133"/>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N106" s="32"/>
    </row>
    <row r="107" spans="1:66" ht="16.5" customHeight="1">
      <c r="A107" s="131"/>
      <c r="B107" s="131"/>
      <c r="C107" s="131"/>
      <c r="D107" s="131"/>
      <c r="E107" s="131"/>
      <c r="F107" s="32"/>
      <c r="G107" s="133"/>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N107" s="32"/>
    </row>
    <row r="108" spans="1:66" ht="16.5" customHeight="1">
      <c r="A108" s="131"/>
      <c r="B108" s="131"/>
      <c r="C108" s="131"/>
      <c r="D108" s="131"/>
      <c r="E108" s="131"/>
      <c r="F108" s="32"/>
      <c r="G108" s="133"/>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N108" s="32"/>
    </row>
    <row r="109" spans="1:66" ht="16.5" customHeight="1">
      <c r="A109" s="131"/>
      <c r="B109" s="131"/>
      <c r="C109" s="131"/>
      <c r="D109" s="131"/>
      <c r="E109" s="131"/>
      <c r="F109" s="32"/>
      <c r="G109" s="133"/>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N109" s="32"/>
    </row>
    <row r="110" spans="1:66" ht="16.5" customHeight="1">
      <c r="A110" s="131"/>
      <c r="B110" s="131"/>
      <c r="C110" s="131"/>
      <c r="D110" s="131"/>
      <c r="E110" s="131"/>
      <c r="F110" s="32"/>
      <c r="G110" s="133"/>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N110" s="32"/>
    </row>
    <row r="111" spans="1:66" ht="16.5" customHeight="1">
      <c r="A111" s="131"/>
      <c r="B111" s="131"/>
      <c r="C111" s="131"/>
      <c r="D111" s="131"/>
      <c r="E111" s="131"/>
      <c r="F111" s="32"/>
      <c r="G111" s="133"/>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N111" s="32"/>
    </row>
    <row r="112" spans="1:66" ht="16.5" customHeight="1">
      <c r="A112" s="131"/>
      <c r="B112" s="131"/>
      <c r="C112" s="131"/>
      <c r="D112" s="131"/>
      <c r="E112" s="131"/>
      <c r="F112" s="32"/>
      <c r="G112" s="133"/>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N112" s="32"/>
    </row>
    <row r="113" spans="1:66" ht="16.5" customHeight="1">
      <c r="A113" s="131"/>
      <c r="B113" s="131"/>
      <c r="C113" s="131"/>
      <c r="D113" s="131"/>
      <c r="E113" s="131"/>
      <c r="F113" s="32"/>
      <c r="G113" s="133"/>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N113" s="32"/>
    </row>
    <row r="114" spans="1:66" ht="16.5" customHeight="1">
      <c r="A114" s="131"/>
      <c r="B114" s="131"/>
      <c r="C114" s="131"/>
      <c r="D114" s="131"/>
      <c r="E114" s="131"/>
      <c r="F114" s="32"/>
      <c r="G114" s="133"/>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N114" s="32"/>
    </row>
    <row r="115" spans="1:66" ht="16.5" customHeight="1">
      <c r="A115" s="131"/>
      <c r="B115" s="131"/>
      <c r="C115" s="131"/>
      <c r="D115" s="131"/>
      <c r="E115" s="131"/>
      <c r="F115" s="32"/>
      <c r="G115" s="133"/>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N115" s="32"/>
    </row>
    <row r="116" spans="1:66" ht="16.5" customHeight="1">
      <c r="A116" s="131"/>
      <c r="B116" s="131"/>
      <c r="C116" s="131"/>
      <c r="D116" s="131"/>
      <c r="E116" s="131"/>
      <c r="F116" s="32"/>
      <c r="G116" s="133"/>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N116" s="32"/>
    </row>
    <row r="117" spans="1:66" ht="16.5" customHeight="1">
      <c r="A117" s="131"/>
      <c r="B117" s="131"/>
      <c r="C117" s="131"/>
      <c r="D117" s="131"/>
      <c r="E117" s="131"/>
      <c r="F117" s="32"/>
      <c r="G117" s="133"/>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N117" s="32"/>
    </row>
    <row r="118" spans="1:66" ht="16.5" customHeight="1">
      <c r="A118" s="131"/>
      <c r="B118" s="131"/>
      <c r="C118" s="131"/>
      <c r="D118" s="131"/>
      <c r="E118" s="131"/>
      <c r="F118" s="32"/>
      <c r="G118" s="133"/>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N118" s="32"/>
    </row>
    <row r="119" spans="1:66" ht="16.5" customHeight="1">
      <c r="A119" s="131"/>
      <c r="B119" s="131"/>
      <c r="C119" s="131"/>
      <c r="D119" s="131"/>
      <c r="E119" s="131"/>
      <c r="F119" s="32"/>
      <c r="G119" s="133"/>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N119" s="32"/>
    </row>
    <row r="120" spans="1:66" ht="16.5" customHeight="1">
      <c r="A120" s="131"/>
      <c r="B120" s="131"/>
      <c r="C120" s="131"/>
      <c r="D120" s="131"/>
      <c r="E120" s="131"/>
      <c r="F120" s="32"/>
      <c r="G120" s="133"/>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N120" s="32"/>
    </row>
    <row r="121" spans="1:66" ht="16.5" customHeight="1">
      <c r="A121" s="131"/>
      <c r="B121" s="131"/>
      <c r="C121" s="131"/>
      <c r="D121" s="131"/>
      <c r="E121" s="131"/>
      <c r="F121" s="32"/>
      <c r="G121" s="133"/>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N121" s="32"/>
    </row>
    <row r="122" spans="1:66" ht="16.5" customHeight="1">
      <c r="A122" s="131"/>
      <c r="B122" s="131"/>
      <c r="C122" s="131"/>
      <c r="D122" s="131"/>
      <c r="E122" s="131"/>
      <c r="F122" s="32"/>
      <c r="G122" s="133"/>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N122" s="32"/>
    </row>
    <row r="123" spans="1:66" ht="16.5" customHeight="1">
      <c r="A123" s="131"/>
      <c r="B123" s="131"/>
      <c r="C123" s="131"/>
      <c r="D123" s="131"/>
      <c r="E123" s="131"/>
      <c r="F123" s="32"/>
      <c r="G123" s="133"/>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N123" s="32"/>
    </row>
    <row r="124" spans="1:66" ht="16.5" customHeight="1">
      <c r="A124" s="131"/>
      <c r="B124" s="131"/>
      <c r="C124" s="131"/>
      <c r="D124" s="131"/>
      <c r="E124" s="131"/>
      <c r="F124" s="32"/>
      <c r="G124" s="133"/>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N124" s="32"/>
    </row>
    <row r="125" spans="1:66" ht="16.5" customHeight="1">
      <c r="A125" s="131"/>
      <c r="B125" s="131"/>
      <c r="C125" s="131"/>
      <c r="D125" s="131"/>
      <c r="E125" s="131"/>
      <c r="F125" s="32"/>
      <c r="G125" s="133"/>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N125" s="32"/>
    </row>
    <row r="126" spans="1:66" ht="16.5" customHeight="1">
      <c r="A126" s="131"/>
      <c r="B126" s="131"/>
      <c r="C126" s="131"/>
      <c r="D126" s="131"/>
      <c r="E126" s="131"/>
      <c r="F126" s="32"/>
      <c r="G126" s="133"/>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N126" s="32"/>
    </row>
    <row r="127" spans="1:66" ht="16.5" customHeight="1">
      <c r="A127" s="131"/>
      <c r="B127" s="131"/>
      <c r="C127" s="131"/>
      <c r="D127" s="131"/>
      <c r="E127" s="131"/>
      <c r="F127" s="32"/>
      <c r="G127" s="133"/>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N127" s="32"/>
    </row>
    <row r="128" spans="1:66" ht="16.5" customHeight="1">
      <c r="A128" s="131"/>
      <c r="B128" s="131"/>
      <c r="C128" s="131"/>
      <c r="D128" s="131"/>
      <c r="E128" s="131"/>
      <c r="F128" s="32"/>
      <c r="G128" s="133"/>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N128" s="32"/>
    </row>
    <row r="129" spans="1:66" ht="16.5" customHeight="1">
      <c r="A129" s="131"/>
      <c r="B129" s="131"/>
      <c r="C129" s="131"/>
      <c r="D129" s="131"/>
      <c r="E129" s="131"/>
      <c r="F129" s="32"/>
      <c r="G129" s="133"/>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N129" s="32"/>
    </row>
    <row r="130" spans="1:66" ht="16.5" customHeight="1">
      <c r="A130" s="131"/>
      <c r="B130" s="131"/>
      <c r="C130" s="131"/>
      <c r="D130" s="131"/>
      <c r="E130" s="131"/>
      <c r="F130" s="32"/>
      <c r="G130" s="133"/>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N130" s="32"/>
    </row>
    <row r="131" spans="1:66" ht="16.5" customHeight="1">
      <c r="A131" s="131"/>
      <c r="B131" s="131"/>
      <c r="C131" s="131"/>
      <c r="D131" s="131"/>
      <c r="E131" s="131"/>
      <c r="F131" s="32"/>
      <c r="G131" s="133"/>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N131" s="32"/>
    </row>
    <row r="132" spans="1:66" ht="16.5" customHeight="1">
      <c r="A132" s="131"/>
      <c r="B132" s="131"/>
      <c r="C132" s="131"/>
      <c r="D132" s="131"/>
      <c r="E132" s="131"/>
      <c r="F132" s="32"/>
      <c r="G132" s="133"/>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N132" s="32"/>
    </row>
    <row r="133" spans="1:66" ht="16.5" customHeight="1">
      <c r="A133" s="131"/>
      <c r="B133" s="131"/>
      <c r="C133" s="131"/>
      <c r="D133" s="131"/>
      <c r="E133" s="131"/>
      <c r="F133" s="32"/>
      <c r="G133" s="133"/>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N133" s="32"/>
    </row>
    <row r="134" spans="1:66" ht="16.5" customHeight="1">
      <c r="A134" s="131"/>
      <c r="B134" s="131"/>
      <c r="C134" s="131"/>
      <c r="D134" s="131"/>
      <c r="E134" s="131"/>
      <c r="F134" s="32"/>
      <c r="G134" s="133"/>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N134" s="32"/>
    </row>
    <row r="135" spans="1:66" ht="16.5" customHeight="1">
      <c r="A135" s="131"/>
      <c r="B135" s="131"/>
      <c r="C135" s="131"/>
      <c r="D135" s="131"/>
      <c r="E135" s="131"/>
      <c r="F135" s="32"/>
      <c r="G135" s="133"/>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N135" s="32"/>
    </row>
    <row r="136" spans="1:66" ht="16.5" customHeight="1">
      <c r="A136" s="131"/>
      <c r="B136" s="131"/>
      <c r="C136" s="131"/>
      <c r="D136" s="131"/>
      <c r="E136" s="131"/>
      <c r="F136" s="32"/>
      <c r="G136" s="133"/>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N136" s="32"/>
    </row>
    <row r="137" spans="1:66" ht="16.5" customHeight="1">
      <c r="A137" s="131"/>
      <c r="B137" s="131"/>
      <c r="C137" s="131"/>
      <c r="D137" s="131"/>
      <c r="E137" s="131"/>
      <c r="F137" s="32"/>
      <c r="G137" s="133"/>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N137" s="32"/>
    </row>
    <row r="138" spans="1:66" ht="16.5" customHeight="1">
      <c r="A138" s="131"/>
      <c r="B138" s="131"/>
      <c r="C138" s="131"/>
      <c r="D138" s="131"/>
      <c r="E138" s="131"/>
      <c r="F138" s="32"/>
      <c r="G138" s="133"/>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N138" s="32"/>
    </row>
    <row r="139" spans="1:66" ht="16.5" customHeight="1">
      <c r="A139" s="131"/>
      <c r="B139" s="131"/>
      <c r="C139" s="131"/>
      <c r="D139" s="131"/>
      <c r="E139" s="131"/>
      <c r="F139" s="32"/>
      <c r="G139" s="133"/>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N139" s="32"/>
    </row>
    <row r="140" spans="1:66" ht="16.5" customHeight="1">
      <c r="A140" s="131"/>
      <c r="B140" s="131"/>
      <c r="C140" s="131"/>
      <c r="D140" s="131"/>
      <c r="E140" s="131"/>
      <c r="F140" s="32"/>
      <c r="G140" s="133"/>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N140" s="32"/>
    </row>
    <row r="141" spans="1:66" ht="16.5" customHeight="1">
      <c r="A141" s="131"/>
      <c r="B141" s="131"/>
      <c r="C141" s="131"/>
      <c r="D141" s="131"/>
      <c r="E141" s="131"/>
      <c r="F141" s="32"/>
      <c r="G141" s="133"/>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N141" s="32"/>
    </row>
    <row r="142" spans="1:66" ht="16.5" customHeight="1">
      <c r="A142" s="131"/>
      <c r="B142" s="131"/>
      <c r="C142" s="131"/>
      <c r="D142" s="131"/>
      <c r="E142" s="131"/>
      <c r="F142" s="32"/>
      <c r="G142" s="133"/>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N142" s="32"/>
    </row>
    <row r="143" spans="1:66" ht="16.5" customHeight="1">
      <c r="A143" s="131"/>
      <c r="B143" s="131"/>
      <c r="C143" s="131"/>
      <c r="D143" s="131"/>
      <c r="E143" s="131"/>
      <c r="F143" s="32"/>
      <c r="G143" s="133"/>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N143" s="32"/>
    </row>
    <row r="144" spans="1:66" ht="16.5" customHeight="1">
      <c r="A144" s="131"/>
      <c r="B144" s="131"/>
      <c r="C144" s="131"/>
      <c r="D144" s="131"/>
      <c r="E144" s="131"/>
      <c r="F144" s="32"/>
      <c r="G144" s="133"/>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N144" s="32"/>
    </row>
    <row r="145" spans="1:66" ht="16.5" customHeight="1">
      <c r="A145" s="131"/>
      <c r="B145" s="131"/>
      <c r="C145" s="131"/>
      <c r="D145" s="131"/>
      <c r="E145" s="131"/>
      <c r="F145" s="32"/>
      <c r="G145" s="133"/>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N145" s="32"/>
    </row>
    <row r="146" spans="1:66" ht="16.5" customHeight="1">
      <c r="A146" s="131"/>
      <c r="B146" s="131"/>
      <c r="C146" s="131"/>
      <c r="D146" s="131"/>
      <c r="E146" s="131"/>
      <c r="F146" s="32"/>
      <c r="G146" s="133"/>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N146" s="32"/>
    </row>
    <row r="147" spans="1:66" ht="16.5" customHeight="1">
      <c r="A147" s="131"/>
      <c r="B147" s="131"/>
      <c r="C147" s="131"/>
      <c r="D147" s="131"/>
      <c r="E147" s="131"/>
      <c r="F147" s="32"/>
      <c r="G147" s="133"/>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N147" s="32"/>
    </row>
    <row r="148" spans="1:66" ht="16.5" customHeight="1">
      <c r="A148" s="131"/>
      <c r="B148" s="131"/>
      <c r="C148" s="131"/>
      <c r="D148" s="131"/>
      <c r="E148" s="131"/>
      <c r="F148" s="32"/>
      <c r="G148" s="133"/>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N148" s="32"/>
    </row>
    <row r="149" spans="1:66" ht="16.5" customHeight="1">
      <c r="A149" s="131"/>
      <c r="B149" s="131"/>
      <c r="C149" s="131"/>
      <c r="D149" s="131"/>
      <c r="E149" s="131"/>
      <c r="F149" s="32"/>
      <c r="G149" s="133"/>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N149" s="32"/>
    </row>
    <row r="150" spans="1:66" ht="16.5" customHeight="1">
      <c r="A150" s="131"/>
      <c r="B150" s="131"/>
      <c r="C150" s="131"/>
      <c r="D150" s="131"/>
      <c r="E150" s="131"/>
      <c r="F150" s="32"/>
      <c r="G150" s="133"/>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N150" s="32"/>
    </row>
    <row r="151" spans="1:66" ht="16.5" customHeight="1">
      <c r="A151" s="131"/>
      <c r="B151" s="131"/>
      <c r="C151" s="131"/>
      <c r="D151" s="131"/>
      <c r="E151" s="131"/>
      <c r="F151" s="32"/>
      <c r="G151" s="133"/>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N151" s="32"/>
    </row>
    <row r="152" spans="1:66" ht="16.5" customHeight="1">
      <c r="A152" s="131"/>
      <c r="B152" s="131"/>
      <c r="C152" s="131"/>
      <c r="D152" s="131"/>
      <c r="E152" s="131"/>
      <c r="F152" s="32"/>
      <c r="G152" s="133"/>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N152" s="32"/>
    </row>
    <row r="153" spans="1:66" ht="16.5" customHeight="1">
      <c r="A153" s="131"/>
      <c r="B153" s="131"/>
      <c r="C153" s="131"/>
      <c r="D153" s="131"/>
      <c r="E153" s="131"/>
      <c r="F153" s="32"/>
      <c r="G153" s="133"/>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N153" s="32"/>
    </row>
    <row r="154" spans="1:66" ht="16.5" customHeight="1">
      <c r="A154" s="131"/>
      <c r="B154" s="131"/>
      <c r="C154" s="131"/>
      <c r="D154" s="131"/>
      <c r="E154" s="131"/>
      <c r="F154" s="32"/>
      <c r="G154" s="133"/>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N154" s="32"/>
    </row>
    <row r="155" spans="1:66" ht="16.5" customHeight="1">
      <c r="A155" s="131"/>
      <c r="B155" s="131"/>
      <c r="C155" s="131"/>
      <c r="D155" s="131"/>
      <c r="E155" s="131"/>
      <c r="F155" s="32"/>
      <c r="G155" s="133"/>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N155" s="32"/>
    </row>
    <row r="156" spans="1:66" ht="16.5" customHeight="1">
      <c r="A156" s="131"/>
      <c r="B156" s="131"/>
      <c r="C156" s="131"/>
      <c r="D156" s="131"/>
      <c r="E156" s="131"/>
      <c r="F156" s="32"/>
      <c r="G156" s="133"/>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N156" s="32"/>
    </row>
    <row r="157" spans="1:66" ht="16.5" customHeight="1">
      <c r="A157" s="131"/>
      <c r="B157" s="131"/>
      <c r="C157" s="131"/>
      <c r="D157" s="131"/>
      <c r="E157" s="131"/>
      <c r="F157" s="32"/>
      <c r="G157" s="133"/>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N157" s="32"/>
    </row>
    <row r="158" spans="1:66" ht="16.5" customHeight="1">
      <c r="A158" s="131"/>
      <c r="B158" s="131"/>
      <c r="C158" s="131"/>
      <c r="D158" s="131"/>
      <c r="E158" s="131"/>
      <c r="F158" s="32"/>
      <c r="G158" s="133"/>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N158" s="32"/>
    </row>
    <row r="159" spans="1:66" ht="16.5" customHeight="1">
      <c r="A159" s="131"/>
      <c r="B159" s="131"/>
      <c r="C159" s="131"/>
      <c r="D159" s="131"/>
      <c r="E159" s="131"/>
      <c r="F159" s="32"/>
      <c r="G159" s="133"/>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N159" s="32"/>
    </row>
    <row r="160" spans="1:66" ht="16.5" customHeight="1">
      <c r="A160" s="131"/>
      <c r="B160" s="131"/>
      <c r="C160" s="131"/>
      <c r="D160" s="131"/>
      <c r="E160" s="131"/>
      <c r="F160" s="32"/>
      <c r="G160" s="133"/>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N160" s="32"/>
    </row>
    <row r="161" spans="1:66" ht="16.5" customHeight="1">
      <c r="A161" s="131"/>
      <c r="B161" s="131"/>
      <c r="C161" s="131"/>
      <c r="D161" s="131"/>
      <c r="E161" s="131"/>
      <c r="F161" s="32"/>
      <c r="G161" s="133"/>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N161" s="32"/>
    </row>
    <row r="162" spans="1:66" ht="16.5" customHeight="1">
      <c r="A162" s="131"/>
      <c r="B162" s="131"/>
      <c r="C162" s="131"/>
      <c r="D162" s="131"/>
      <c r="E162" s="131"/>
      <c r="F162" s="32"/>
      <c r="G162" s="133"/>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N162" s="32"/>
    </row>
    <row r="163" spans="1:66" ht="16.5" customHeight="1">
      <c r="A163" s="131"/>
      <c r="B163" s="131"/>
      <c r="C163" s="131"/>
      <c r="D163" s="131"/>
      <c r="E163" s="131"/>
      <c r="F163" s="32"/>
      <c r="G163" s="133"/>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N163" s="32"/>
    </row>
    <row r="164" spans="1:66" ht="16.5" customHeight="1">
      <c r="A164" s="131"/>
      <c r="B164" s="131"/>
      <c r="C164" s="131"/>
      <c r="D164" s="131"/>
      <c r="E164" s="131"/>
      <c r="F164" s="32"/>
      <c r="G164" s="133"/>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N164" s="32"/>
    </row>
    <row r="165" spans="1:66" ht="16.5" customHeight="1">
      <c r="A165" s="131"/>
      <c r="B165" s="131"/>
      <c r="C165" s="131"/>
      <c r="D165" s="131"/>
      <c r="E165" s="131"/>
      <c r="F165" s="32"/>
      <c r="G165" s="133"/>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N165" s="32"/>
    </row>
    <row r="166" spans="1:66" ht="16.5" customHeight="1">
      <c r="A166" s="131"/>
      <c r="B166" s="131"/>
      <c r="C166" s="131"/>
      <c r="D166" s="131"/>
      <c r="E166" s="131"/>
      <c r="F166" s="32"/>
      <c r="G166" s="133"/>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N166" s="32"/>
    </row>
    <row r="167" spans="1:66" ht="16.5" customHeight="1">
      <c r="A167" s="131"/>
      <c r="B167" s="131"/>
      <c r="C167" s="131"/>
      <c r="D167" s="131"/>
      <c r="E167" s="131"/>
      <c r="F167" s="32"/>
      <c r="G167" s="133"/>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N167" s="32"/>
    </row>
    <row r="168" spans="1:66" ht="16.5" customHeight="1">
      <c r="A168" s="131"/>
      <c r="B168" s="131"/>
      <c r="C168" s="131"/>
      <c r="D168" s="131"/>
      <c r="E168" s="131"/>
      <c r="F168" s="32"/>
      <c r="G168" s="133"/>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N168" s="32"/>
    </row>
    <row r="169" spans="1:66" ht="16.5" customHeight="1">
      <c r="A169" s="131"/>
      <c r="B169" s="131"/>
      <c r="C169" s="131"/>
      <c r="D169" s="131"/>
      <c r="E169" s="131"/>
      <c r="F169" s="32"/>
      <c r="G169" s="133"/>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N169" s="32"/>
    </row>
    <row r="170" spans="1:66" ht="16.5" customHeight="1">
      <c r="A170" s="131"/>
      <c r="B170" s="131"/>
      <c r="C170" s="131"/>
      <c r="D170" s="131"/>
      <c r="E170" s="131"/>
      <c r="F170" s="32"/>
      <c r="G170" s="133"/>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N170" s="32"/>
    </row>
    <row r="171" spans="1:66" ht="16.5" customHeight="1">
      <c r="A171" s="131"/>
      <c r="B171" s="131"/>
      <c r="C171" s="131"/>
      <c r="D171" s="131"/>
      <c r="E171" s="131"/>
      <c r="F171" s="32"/>
      <c r="G171" s="133"/>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N171" s="32"/>
    </row>
    <row r="172" spans="1:66" ht="16.5" customHeight="1">
      <c r="A172" s="131"/>
      <c r="B172" s="131"/>
      <c r="C172" s="131"/>
      <c r="D172" s="131"/>
      <c r="E172" s="131"/>
      <c r="F172" s="32"/>
      <c r="G172" s="133"/>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N172" s="32"/>
    </row>
    <row r="173" spans="1:66" ht="16.5" customHeight="1">
      <c r="A173" s="131"/>
      <c r="B173" s="131"/>
      <c r="C173" s="131"/>
      <c r="D173" s="131"/>
      <c r="E173" s="131"/>
      <c r="F173" s="32"/>
      <c r="G173" s="133"/>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N173" s="32"/>
    </row>
    <row r="174" spans="1:66" ht="16.5" customHeight="1">
      <c r="A174" s="131"/>
      <c r="B174" s="131"/>
      <c r="C174" s="131"/>
      <c r="D174" s="131"/>
      <c r="E174" s="131"/>
      <c r="F174" s="32"/>
      <c r="G174" s="133"/>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N174" s="32"/>
    </row>
    <row r="175" spans="1:66" ht="16.5" customHeight="1">
      <c r="A175" s="131"/>
      <c r="B175" s="131"/>
      <c r="C175" s="131"/>
      <c r="D175" s="131"/>
      <c r="E175" s="131"/>
      <c r="F175" s="32"/>
      <c r="G175" s="133"/>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N175" s="32"/>
    </row>
    <row r="176" spans="1:66" ht="16.5" customHeight="1">
      <c r="A176" s="131"/>
      <c r="B176" s="131"/>
      <c r="C176" s="131"/>
      <c r="D176" s="131"/>
      <c r="E176" s="131"/>
      <c r="F176" s="32"/>
      <c r="G176" s="133"/>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N176" s="32"/>
    </row>
    <row r="177" spans="1:66" ht="16.5" customHeight="1">
      <c r="A177" s="131"/>
      <c r="B177" s="131"/>
      <c r="C177" s="131"/>
      <c r="D177" s="131"/>
      <c r="E177" s="131"/>
      <c r="F177" s="32"/>
      <c r="G177" s="133"/>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N177" s="32"/>
    </row>
    <row r="178" spans="1:66" ht="16.5" customHeight="1">
      <c r="A178" s="131"/>
      <c r="B178" s="131"/>
      <c r="C178" s="131"/>
      <c r="D178" s="131"/>
      <c r="E178" s="131"/>
      <c r="F178" s="32"/>
      <c r="G178" s="133"/>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N178" s="32"/>
    </row>
    <row r="179" spans="1:66" ht="16.5" customHeight="1">
      <c r="A179" s="131"/>
      <c r="B179" s="131"/>
      <c r="C179" s="131"/>
      <c r="D179" s="131"/>
      <c r="E179" s="131"/>
      <c r="F179" s="32"/>
      <c r="G179" s="133"/>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N179" s="32"/>
    </row>
    <row r="180" spans="1:66" ht="16.5" customHeight="1">
      <c r="A180" s="131"/>
      <c r="B180" s="131"/>
      <c r="C180" s="131"/>
      <c r="D180" s="131"/>
      <c r="E180" s="131"/>
      <c r="F180" s="32"/>
      <c r="G180" s="133"/>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N180" s="32"/>
    </row>
    <row r="181" spans="1:66" ht="16.5" customHeight="1">
      <c r="A181" s="131"/>
      <c r="B181" s="131"/>
      <c r="C181" s="131"/>
      <c r="D181" s="131"/>
      <c r="E181" s="131"/>
      <c r="F181" s="32"/>
      <c r="G181" s="133"/>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N181" s="32"/>
    </row>
    <row r="182" spans="1:66" ht="16.5" customHeight="1">
      <c r="A182" s="131"/>
      <c r="B182" s="131"/>
      <c r="C182" s="131"/>
      <c r="D182" s="131"/>
      <c r="E182" s="131"/>
      <c r="F182" s="32"/>
      <c r="G182" s="133"/>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N182" s="32"/>
    </row>
    <row r="183" spans="1:66" ht="16.5" customHeight="1">
      <c r="A183" s="131"/>
      <c r="B183" s="131"/>
      <c r="C183" s="131"/>
      <c r="D183" s="131"/>
      <c r="E183" s="131"/>
      <c r="F183" s="32"/>
      <c r="G183" s="133"/>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N183" s="32"/>
    </row>
    <row r="184" spans="1:66" ht="16.5" customHeight="1">
      <c r="A184" s="131"/>
      <c r="B184" s="131"/>
      <c r="C184" s="131"/>
      <c r="D184" s="131"/>
      <c r="E184" s="131"/>
      <c r="F184" s="32"/>
      <c r="G184" s="133"/>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N184" s="32"/>
    </row>
    <row r="185" spans="1:66" ht="16.5" customHeight="1">
      <c r="A185" s="131"/>
      <c r="B185" s="131"/>
      <c r="C185" s="131"/>
      <c r="D185" s="131"/>
      <c r="E185" s="131"/>
      <c r="F185" s="32"/>
      <c r="G185" s="133"/>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N185" s="32"/>
    </row>
    <row r="186" spans="1:66" ht="16.5" customHeight="1">
      <c r="A186" s="131"/>
      <c r="B186" s="131"/>
      <c r="C186" s="131"/>
      <c r="D186" s="131"/>
      <c r="E186" s="131"/>
      <c r="F186" s="32"/>
      <c r="G186" s="133"/>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N186" s="32"/>
    </row>
    <row r="187" spans="1:66" ht="16.5" customHeight="1">
      <c r="A187" s="131"/>
      <c r="B187" s="131"/>
      <c r="C187" s="131"/>
      <c r="D187" s="131"/>
      <c r="E187" s="131"/>
      <c r="F187" s="32"/>
      <c r="G187" s="133"/>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N187" s="32"/>
    </row>
    <row r="188" spans="1:66" ht="16.5" customHeight="1">
      <c r="A188" s="131"/>
      <c r="B188" s="131"/>
      <c r="C188" s="131"/>
      <c r="D188" s="131"/>
      <c r="E188" s="131"/>
      <c r="F188" s="32"/>
      <c r="G188" s="133"/>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N188" s="32"/>
    </row>
    <row r="189" spans="1:66" ht="16.5" customHeight="1">
      <c r="A189" s="131"/>
      <c r="B189" s="131"/>
      <c r="C189" s="131"/>
      <c r="D189" s="131"/>
      <c r="E189" s="131"/>
      <c r="F189" s="32"/>
      <c r="G189" s="133"/>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N189" s="32"/>
    </row>
    <row r="190" spans="1:66" ht="16.5" customHeight="1">
      <c r="A190" s="131"/>
      <c r="B190" s="131"/>
      <c r="C190" s="131"/>
      <c r="D190" s="131"/>
      <c r="E190" s="131"/>
      <c r="F190" s="32"/>
      <c r="G190" s="133"/>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N190" s="32"/>
    </row>
    <row r="191" spans="1:66" ht="16.5" customHeight="1">
      <c r="A191" s="131"/>
      <c r="B191" s="131"/>
      <c r="C191" s="131"/>
      <c r="D191" s="131"/>
      <c r="E191" s="131"/>
      <c r="F191" s="32"/>
      <c r="G191" s="133"/>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N191" s="32"/>
    </row>
    <row r="192" spans="1:66" ht="16.5" customHeight="1">
      <c r="A192" s="131"/>
      <c r="B192" s="131"/>
      <c r="C192" s="131"/>
      <c r="D192" s="131"/>
      <c r="E192" s="131"/>
      <c r="F192" s="32"/>
      <c r="G192" s="133"/>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N192" s="32"/>
    </row>
    <row r="193" spans="1:66" ht="16.5" customHeight="1">
      <c r="A193" s="131"/>
      <c r="B193" s="131"/>
      <c r="C193" s="131"/>
      <c r="D193" s="131"/>
      <c r="E193" s="131"/>
      <c r="F193" s="32"/>
      <c r="G193" s="133"/>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N193" s="32"/>
    </row>
    <row r="194" spans="1:66" ht="16.5" customHeight="1">
      <c r="A194" s="131"/>
      <c r="B194" s="131"/>
      <c r="C194" s="131"/>
      <c r="D194" s="131"/>
      <c r="E194" s="131"/>
      <c r="F194" s="32"/>
      <c r="G194" s="133"/>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N194" s="32"/>
    </row>
    <row r="195" spans="1:66" ht="16.5" customHeight="1">
      <c r="A195" s="131"/>
      <c r="B195" s="131"/>
      <c r="C195" s="131"/>
      <c r="D195" s="131"/>
      <c r="E195" s="131"/>
      <c r="F195" s="32"/>
      <c r="G195" s="133"/>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N195" s="32"/>
    </row>
    <row r="196" spans="1:66" ht="16.5" customHeight="1">
      <c r="A196" s="131"/>
      <c r="B196" s="131"/>
      <c r="C196" s="131"/>
      <c r="D196" s="131"/>
      <c r="E196" s="131"/>
      <c r="F196" s="32"/>
      <c r="G196" s="133"/>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N196" s="32"/>
    </row>
    <row r="197" spans="1:66" ht="16.5" customHeight="1">
      <c r="A197" s="131"/>
      <c r="B197" s="131"/>
      <c r="C197" s="131"/>
      <c r="D197" s="131"/>
      <c r="E197" s="131"/>
      <c r="F197" s="32"/>
      <c r="G197" s="133"/>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N197" s="32"/>
    </row>
    <row r="198" spans="1:66" ht="16.5" customHeight="1">
      <c r="A198" s="131"/>
      <c r="B198" s="131"/>
      <c r="C198" s="131"/>
      <c r="D198" s="131"/>
      <c r="E198" s="131"/>
      <c r="F198" s="32"/>
      <c r="G198" s="133"/>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N198" s="32"/>
    </row>
    <row r="199" spans="1:66" ht="16.5" customHeight="1">
      <c r="A199" s="131"/>
      <c r="B199" s="131"/>
      <c r="C199" s="131"/>
      <c r="D199" s="131"/>
      <c r="E199" s="131"/>
      <c r="F199" s="32"/>
      <c r="G199" s="133"/>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N199" s="32"/>
    </row>
    <row r="200" spans="1:66" ht="16.5" customHeight="1">
      <c r="A200" s="131"/>
      <c r="B200" s="131"/>
      <c r="C200" s="131"/>
      <c r="D200" s="131"/>
      <c r="E200" s="131"/>
      <c r="F200" s="32"/>
      <c r="G200" s="133"/>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N200" s="32"/>
    </row>
    <row r="201" spans="1:66" ht="16.5" customHeight="1">
      <c r="A201" s="131"/>
      <c r="B201" s="131"/>
      <c r="C201" s="131"/>
      <c r="D201" s="131"/>
      <c r="E201" s="131"/>
      <c r="F201" s="32"/>
      <c r="G201" s="133"/>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N201" s="32"/>
    </row>
    <row r="202" spans="1:66" ht="16.5" customHeight="1">
      <c r="A202" s="131"/>
      <c r="B202" s="131"/>
      <c r="C202" s="131"/>
      <c r="D202" s="131"/>
      <c r="E202" s="131"/>
      <c r="F202" s="32"/>
      <c r="G202" s="133"/>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N202" s="32"/>
    </row>
    <row r="203" spans="1:66" ht="16.5" customHeight="1">
      <c r="A203" s="131"/>
      <c r="B203" s="131"/>
      <c r="C203" s="131"/>
      <c r="D203" s="131"/>
      <c r="E203" s="131"/>
      <c r="F203" s="32"/>
      <c r="G203" s="133"/>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N203" s="32"/>
    </row>
    <row r="204" spans="1:66" ht="16.5" customHeight="1">
      <c r="A204" s="131"/>
      <c r="B204" s="131"/>
      <c r="C204" s="131"/>
      <c r="D204" s="131"/>
      <c r="E204" s="131"/>
      <c r="F204" s="32"/>
      <c r="G204" s="133"/>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N204" s="32"/>
    </row>
    <row r="205" spans="1:66" ht="16.5" customHeight="1">
      <c r="A205" s="131"/>
      <c r="B205" s="131"/>
      <c r="C205" s="131"/>
      <c r="D205" s="131"/>
      <c r="E205" s="131"/>
      <c r="F205" s="32"/>
      <c r="G205" s="133"/>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N205" s="32"/>
    </row>
    <row r="206" spans="1:66" ht="16.5" customHeight="1">
      <c r="A206" s="131"/>
      <c r="B206" s="131"/>
      <c r="C206" s="131"/>
      <c r="D206" s="131"/>
      <c r="E206" s="131"/>
      <c r="F206" s="32"/>
      <c r="G206" s="133"/>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N206" s="32"/>
    </row>
    <row r="207" spans="1:66" ht="16.5" customHeight="1">
      <c r="A207" s="131"/>
      <c r="B207" s="131"/>
      <c r="C207" s="131"/>
      <c r="D207" s="131"/>
      <c r="E207" s="131"/>
      <c r="F207" s="32"/>
      <c r="G207" s="133"/>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N207" s="32"/>
    </row>
    <row r="208" spans="1:66" ht="16.5" customHeight="1">
      <c r="A208" s="131"/>
      <c r="B208" s="131"/>
      <c r="C208" s="131"/>
      <c r="D208" s="131"/>
      <c r="E208" s="131"/>
      <c r="F208" s="32"/>
      <c r="G208" s="133"/>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N208" s="32"/>
    </row>
    <row r="209" spans="1:66" ht="16.5" customHeight="1">
      <c r="A209" s="131"/>
      <c r="B209" s="131"/>
      <c r="C209" s="131"/>
      <c r="D209" s="131"/>
      <c r="E209" s="131"/>
      <c r="F209" s="32"/>
      <c r="G209" s="133"/>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N209" s="32"/>
    </row>
    <row r="210" spans="1:66" ht="16.5" customHeight="1">
      <c r="A210" s="131"/>
      <c r="B210" s="131"/>
      <c r="C210" s="131"/>
      <c r="D210" s="131"/>
      <c r="E210" s="131"/>
      <c r="F210" s="32"/>
      <c r="G210" s="133"/>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N210" s="32"/>
    </row>
    <row r="211" spans="1:66" ht="16.5" customHeight="1">
      <c r="A211" s="131"/>
      <c r="B211" s="131"/>
      <c r="C211" s="131"/>
      <c r="D211" s="131"/>
      <c r="E211" s="131"/>
      <c r="F211" s="32"/>
      <c r="G211" s="133"/>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N211" s="32"/>
    </row>
    <row r="212" spans="1:66" ht="16.5" customHeight="1">
      <c r="A212" s="131"/>
      <c r="B212" s="131"/>
      <c r="C212" s="131"/>
      <c r="D212" s="131"/>
      <c r="E212" s="131"/>
      <c r="F212" s="32"/>
      <c r="G212" s="133"/>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N212" s="32"/>
    </row>
    <row r="213" spans="1:66" ht="16.5" customHeight="1">
      <c r="A213" s="131"/>
      <c r="B213" s="131"/>
      <c r="C213" s="131"/>
      <c r="D213" s="131"/>
      <c r="E213" s="131"/>
      <c r="F213" s="32"/>
      <c r="G213" s="133"/>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N213" s="32"/>
    </row>
    <row r="214" spans="1:66" ht="16.5" customHeight="1">
      <c r="A214" s="131"/>
      <c r="B214" s="131"/>
      <c r="C214" s="131"/>
      <c r="D214" s="131"/>
      <c r="E214" s="131"/>
      <c r="F214" s="32"/>
      <c r="G214" s="133"/>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N214" s="32"/>
    </row>
    <row r="215" spans="1:66" ht="16.5" customHeight="1">
      <c r="A215" s="131"/>
      <c r="B215" s="131"/>
      <c r="C215" s="131"/>
      <c r="D215" s="131"/>
      <c r="E215" s="131"/>
      <c r="F215" s="32"/>
      <c r="G215" s="133"/>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N215" s="32"/>
    </row>
    <row r="216" spans="1:66" ht="16.5" customHeight="1">
      <c r="A216" s="131"/>
      <c r="B216" s="131"/>
      <c r="C216" s="131"/>
      <c r="D216" s="131"/>
      <c r="E216" s="131"/>
      <c r="F216" s="32"/>
      <c r="G216" s="133"/>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N216" s="32"/>
    </row>
    <row r="217" spans="1:66" ht="16.5" customHeight="1">
      <c r="A217" s="131"/>
      <c r="B217" s="131"/>
      <c r="C217" s="131"/>
      <c r="D217" s="131"/>
      <c r="E217" s="131"/>
      <c r="F217" s="32"/>
      <c r="G217" s="133"/>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N217" s="32"/>
    </row>
    <row r="218" spans="1:66" ht="16.5" customHeight="1">
      <c r="A218" s="131"/>
      <c r="B218" s="131"/>
      <c r="C218" s="131"/>
      <c r="D218" s="131"/>
      <c r="E218" s="131"/>
      <c r="F218" s="32"/>
      <c r="G218" s="133"/>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N218" s="32"/>
    </row>
    <row r="219" spans="1:66" ht="16.5" customHeight="1">
      <c r="A219" s="131"/>
      <c r="B219" s="131"/>
      <c r="C219" s="131"/>
      <c r="D219" s="131"/>
      <c r="E219" s="131"/>
      <c r="F219" s="32"/>
      <c r="G219" s="133"/>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N219" s="32"/>
    </row>
    <row r="220" spans="1:66" ht="16.5" customHeight="1">
      <c r="A220" s="131"/>
      <c r="B220" s="131"/>
      <c r="C220" s="131"/>
      <c r="D220" s="131"/>
      <c r="E220" s="131"/>
      <c r="F220" s="32"/>
      <c r="G220" s="133"/>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N220" s="32"/>
    </row>
    <row r="221" spans="1:66" ht="16.5" customHeight="1">
      <c r="A221" s="131"/>
      <c r="B221" s="131"/>
      <c r="C221" s="131"/>
      <c r="D221" s="131"/>
      <c r="E221" s="131"/>
      <c r="F221" s="32"/>
      <c r="G221" s="133"/>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N221" s="32"/>
    </row>
    <row r="222" spans="1:66" ht="16.5" customHeight="1">
      <c r="A222" s="131"/>
      <c r="B222" s="131"/>
      <c r="C222" s="131"/>
      <c r="D222" s="131"/>
      <c r="E222" s="131"/>
      <c r="F222" s="32"/>
      <c r="G222" s="133"/>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N222" s="32"/>
    </row>
    <row r="223" spans="1:66" ht="16.5" customHeight="1">
      <c r="A223" s="131"/>
      <c r="B223" s="131"/>
      <c r="C223" s="131"/>
      <c r="D223" s="131"/>
      <c r="E223" s="131"/>
      <c r="F223" s="32"/>
      <c r="G223" s="133"/>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N223" s="32"/>
    </row>
    <row r="224" spans="1:66" ht="16.5" customHeight="1">
      <c r="A224" s="131"/>
      <c r="B224" s="131"/>
      <c r="C224" s="131"/>
      <c r="D224" s="131"/>
      <c r="E224" s="131"/>
      <c r="F224" s="32"/>
      <c r="G224" s="133"/>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N224" s="32"/>
    </row>
    <row r="225" spans="1:66" ht="16.5" customHeight="1">
      <c r="A225" s="131"/>
      <c r="B225" s="131"/>
      <c r="C225" s="131"/>
      <c r="D225" s="131"/>
      <c r="E225" s="131"/>
      <c r="F225" s="32"/>
      <c r="G225" s="133"/>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N225" s="32"/>
    </row>
    <row r="226" spans="1:66" ht="16.5" customHeight="1">
      <c r="A226" s="131"/>
      <c r="B226" s="131"/>
      <c r="C226" s="131"/>
      <c r="D226" s="131"/>
      <c r="E226" s="131"/>
      <c r="F226" s="32"/>
      <c r="G226" s="133"/>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N226" s="32"/>
    </row>
    <row r="227" spans="1:66" ht="16.5" customHeight="1">
      <c r="A227" s="131"/>
      <c r="B227" s="131"/>
      <c r="C227" s="131"/>
      <c r="D227" s="131"/>
      <c r="E227" s="131"/>
      <c r="F227" s="32"/>
      <c r="G227" s="133"/>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N227" s="32"/>
    </row>
    <row r="228" spans="1:66" ht="16.5" customHeight="1">
      <c r="A228" s="131"/>
      <c r="B228" s="131"/>
      <c r="C228" s="131"/>
      <c r="D228" s="131"/>
      <c r="E228" s="131"/>
      <c r="F228" s="32"/>
      <c r="G228" s="133"/>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N228" s="32"/>
    </row>
    <row r="229" spans="1:66" ht="16.5" customHeight="1">
      <c r="A229" s="131"/>
      <c r="B229" s="131"/>
      <c r="C229" s="131"/>
      <c r="D229" s="131"/>
      <c r="E229" s="131"/>
      <c r="F229" s="32"/>
      <c r="G229" s="133"/>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N229" s="32"/>
    </row>
    <row r="230" spans="1:66" ht="16.5" customHeight="1">
      <c r="A230" s="131"/>
      <c r="B230" s="131"/>
      <c r="C230" s="131"/>
      <c r="D230" s="131"/>
      <c r="E230" s="131"/>
      <c r="F230" s="32"/>
      <c r="G230" s="133"/>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N230" s="32"/>
    </row>
    <row r="231" spans="1:66" ht="16.5" customHeight="1">
      <c r="A231" s="131"/>
      <c r="B231" s="131"/>
      <c r="C231" s="131"/>
      <c r="D231" s="131"/>
      <c r="E231" s="131"/>
      <c r="F231" s="32"/>
      <c r="G231" s="133"/>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N231" s="32"/>
    </row>
    <row r="232" spans="1:66" ht="16.5" customHeight="1">
      <c r="A232" s="131"/>
      <c r="B232" s="131"/>
      <c r="C232" s="131"/>
      <c r="D232" s="131"/>
      <c r="E232" s="131"/>
      <c r="F232" s="32"/>
      <c r="G232" s="133"/>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N232" s="32"/>
    </row>
    <row r="233" spans="1:66" ht="16.5" customHeight="1">
      <c r="A233" s="131"/>
      <c r="B233" s="131"/>
      <c r="C233" s="131"/>
      <c r="D233" s="131"/>
      <c r="E233" s="131"/>
      <c r="F233" s="32"/>
      <c r="G233" s="133"/>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N233" s="32"/>
    </row>
    <row r="234" spans="1:66" ht="15.75" customHeight="1"/>
    <row r="235" spans="1:66" ht="15.75" customHeight="1"/>
    <row r="236" spans="1:66" ht="15.75" customHeight="1"/>
    <row r="237" spans="1:66" ht="15.75" customHeight="1"/>
    <row r="238" spans="1:66" ht="15.75" customHeight="1"/>
    <row r="239" spans="1:66" ht="15.75" customHeight="1"/>
    <row r="240" spans="1:6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2:BJ12"/>
  <mergeCells count="271">
    <mergeCell ref="N23:N25"/>
    <mergeCell ref="A23:A25"/>
    <mergeCell ref="B23:B25"/>
    <mergeCell ref="C23:C25"/>
    <mergeCell ref="D23:D25"/>
    <mergeCell ref="E23:E25"/>
    <mergeCell ref="F23:F25"/>
    <mergeCell ref="G23:G25"/>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V21:V22"/>
    <mergeCell ref="W21:W22"/>
    <mergeCell ref="X26:X27"/>
    <mergeCell ref="Y26:Y27"/>
    <mergeCell ref="S32:S33"/>
    <mergeCell ref="T32:T33"/>
    <mergeCell ref="U32:U33"/>
    <mergeCell ref="AC32:AC33"/>
    <mergeCell ref="AD32:AD33"/>
    <mergeCell ref="Z23:Z25"/>
    <mergeCell ref="AA23:AA25"/>
    <mergeCell ref="AB23:AB25"/>
    <mergeCell ref="AI32:AI33"/>
    <mergeCell ref="V32:V33"/>
    <mergeCell ref="W32:W33"/>
    <mergeCell ref="X32:X33"/>
    <mergeCell ref="Y32:Y33"/>
    <mergeCell ref="Z32:Z33"/>
    <mergeCell ref="AA32:AA33"/>
    <mergeCell ref="AB32:AB33"/>
    <mergeCell ref="AE32:AE33"/>
    <mergeCell ref="AF32:AF33"/>
    <mergeCell ref="AG32:AG33"/>
    <mergeCell ref="AH32:AH33"/>
    <mergeCell ref="Q23:Q25"/>
    <mergeCell ref="R23:R25"/>
    <mergeCell ref="S23:S25"/>
    <mergeCell ref="T23:T25"/>
    <mergeCell ref="U23:U25"/>
    <mergeCell ref="V23:V25"/>
    <mergeCell ref="W23:W25"/>
    <mergeCell ref="X23:X25"/>
    <mergeCell ref="Y23:Y25"/>
    <mergeCell ref="BN23:BN25"/>
    <mergeCell ref="AC23:AC25"/>
    <mergeCell ref="AD23:AD25"/>
    <mergeCell ref="AE23:AE25"/>
    <mergeCell ref="AF23:AF25"/>
    <mergeCell ref="AG23:AG25"/>
    <mergeCell ref="AH23:AH25"/>
    <mergeCell ref="AI23:AI25"/>
    <mergeCell ref="AI26:AI27"/>
    <mergeCell ref="BK23:BK25"/>
    <mergeCell ref="BL23:BL25"/>
    <mergeCell ref="A26:A27"/>
    <mergeCell ref="B26:B27"/>
    <mergeCell ref="C26:C27"/>
    <mergeCell ref="D26:D27"/>
    <mergeCell ref="E26:E27"/>
    <mergeCell ref="F26:F27"/>
    <mergeCell ref="G26:G27"/>
    <mergeCell ref="O23:O25"/>
    <mergeCell ref="P23:P25"/>
    <mergeCell ref="O26:O27"/>
    <mergeCell ref="P26:P27"/>
    <mergeCell ref="H26:H27"/>
    <mergeCell ref="I26:I27"/>
    <mergeCell ref="J26:J27"/>
    <mergeCell ref="K26:K27"/>
    <mergeCell ref="L26:L27"/>
    <mergeCell ref="M26:M27"/>
    <mergeCell ref="N26:N27"/>
    <mergeCell ref="H23:H25"/>
    <mergeCell ref="I23:I25"/>
    <mergeCell ref="J23:J25"/>
    <mergeCell ref="K23:K25"/>
    <mergeCell ref="L23:L25"/>
    <mergeCell ref="M23:M25"/>
    <mergeCell ref="BL11:BL12"/>
    <mergeCell ref="BE11:BF12"/>
    <mergeCell ref="BG11:BH12"/>
    <mergeCell ref="BI11:BJ12"/>
    <mergeCell ref="BK10:BN10"/>
    <mergeCell ref="A1:B4"/>
    <mergeCell ref="C1:BG4"/>
    <mergeCell ref="BH1:BJ1"/>
    <mergeCell ref="BH2:BJ2"/>
    <mergeCell ref="BH3:BJ3"/>
    <mergeCell ref="BH4:BJ4"/>
    <mergeCell ref="A5:BJ5"/>
    <mergeCell ref="A6:B6"/>
    <mergeCell ref="C6:BJ6"/>
    <mergeCell ref="A7:B7"/>
    <mergeCell ref="C7:BJ7"/>
    <mergeCell ref="A8:B8"/>
    <mergeCell ref="C8:BJ8"/>
    <mergeCell ref="A9:B9"/>
    <mergeCell ref="C9:BJ9"/>
    <mergeCell ref="A10:BJ10"/>
    <mergeCell ref="K11:AC11"/>
    <mergeCell ref="AM11:AR11"/>
    <mergeCell ref="A13:A15"/>
    <mergeCell ref="B13:B15"/>
    <mergeCell ref="C13:C15"/>
    <mergeCell ref="D13:D15"/>
    <mergeCell ref="E13:E15"/>
    <mergeCell ref="F13:F15"/>
    <mergeCell ref="G13:G15"/>
    <mergeCell ref="H13:H15"/>
    <mergeCell ref="I13:I15"/>
    <mergeCell ref="J13:J15"/>
    <mergeCell ref="K13:K15"/>
    <mergeCell ref="L13:L15"/>
    <mergeCell ref="M13:M15"/>
    <mergeCell ref="N13:N15"/>
    <mergeCell ref="AE13:AE15"/>
    <mergeCell ref="AF13:AF15"/>
    <mergeCell ref="AG13:AG15"/>
    <mergeCell ref="AH13:AH15"/>
    <mergeCell ref="AI13:AI15"/>
    <mergeCell ref="O13:O15"/>
    <mergeCell ref="P13:P15"/>
    <mergeCell ref="Q13:Q15"/>
    <mergeCell ref="R13:R15"/>
    <mergeCell ref="S13:S15"/>
    <mergeCell ref="T13:T15"/>
    <mergeCell ref="U13:U15"/>
    <mergeCell ref="AC13:AC15"/>
    <mergeCell ref="AD13:AD15"/>
    <mergeCell ref="V13:V15"/>
    <mergeCell ref="W13:W15"/>
    <mergeCell ref="X13:X15"/>
    <mergeCell ref="Y13:Y15"/>
    <mergeCell ref="Z13:Z15"/>
    <mergeCell ref="AA13:AA15"/>
    <mergeCell ref="AB13:AB15"/>
    <mergeCell ref="AH16:AH17"/>
    <mergeCell ref="AI16:AI17"/>
    <mergeCell ref="V16:V17"/>
    <mergeCell ref="W16:W17"/>
    <mergeCell ref="X16:X17"/>
    <mergeCell ref="Y16:Y17"/>
    <mergeCell ref="Z16:Z17"/>
    <mergeCell ref="AA16:AA17"/>
    <mergeCell ref="AB16:AB17"/>
    <mergeCell ref="AC16:AC17"/>
    <mergeCell ref="AD16:AD17"/>
    <mergeCell ref="AE16:AE17"/>
    <mergeCell ref="AF16:AF17"/>
    <mergeCell ref="H18:H20"/>
    <mergeCell ref="I18:I20"/>
    <mergeCell ref="J18:J20"/>
    <mergeCell ref="K18:K20"/>
    <mergeCell ref="L18:L20"/>
    <mergeCell ref="M18:M20"/>
    <mergeCell ref="N18:N20"/>
    <mergeCell ref="O18:O20"/>
    <mergeCell ref="AG16:AG17"/>
    <mergeCell ref="Q16:Q17"/>
    <mergeCell ref="R16:R17"/>
    <mergeCell ref="S16:S17"/>
    <mergeCell ref="T16:T17"/>
    <mergeCell ref="U16:U17"/>
    <mergeCell ref="H16:H17"/>
    <mergeCell ref="I16:I17"/>
    <mergeCell ref="J16:J17"/>
    <mergeCell ref="K16:K17"/>
    <mergeCell ref="L16:L17"/>
    <mergeCell ref="M16:M17"/>
    <mergeCell ref="N16:N17"/>
    <mergeCell ref="O16:O17"/>
    <mergeCell ref="P16:P17"/>
    <mergeCell ref="A18:A20"/>
    <mergeCell ref="B18:B20"/>
    <mergeCell ref="C18:C20"/>
    <mergeCell ref="D18:D20"/>
    <mergeCell ref="E18:E20"/>
    <mergeCell ref="F18:F20"/>
    <mergeCell ref="G18:G20"/>
    <mergeCell ref="A16:A17"/>
    <mergeCell ref="B16:B17"/>
    <mergeCell ref="C16:C17"/>
    <mergeCell ref="D16:D17"/>
    <mergeCell ref="E16:E17"/>
    <mergeCell ref="F16:F17"/>
    <mergeCell ref="G16:G17"/>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V18:V20"/>
    <mergeCell ref="W18:W20"/>
    <mergeCell ref="X18:X20"/>
    <mergeCell ref="Y18:Y20"/>
    <mergeCell ref="P18:P20"/>
    <mergeCell ref="Q18:Q20"/>
    <mergeCell ref="R18:R20"/>
    <mergeCell ref="S18:S20"/>
    <mergeCell ref="T18:T20"/>
    <mergeCell ref="U18:U20"/>
    <mergeCell ref="X21:X22"/>
    <mergeCell ref="Y21:Y22"/>
    <mergeCell ref="O21:O22"/>
    <mergeCell ref="P21:P22"/>
    <mergeCell ref="Q21:Q22"/>
    <mergeCell ref="R21:R22"/>
    <mergeCell ref="S21:S22"/>
    <mergeCell ref="T21:T22"/>
    <mergeCell ref="U21:U22"/>
    <mergeCell ref="Z18:Z20"/>
    <mergeCell ref="AA18:AA20"/>
    <mergeCell ref="AB18:AB20"/>
    <mergeCell ref="AG21:AG22"/>
    <mergeCell ref="AH21:AH22"/>
    <mergeCell ref="AI21:AI22"/>
    <mergeCell ref="AC18:AC20"/>
    <mergeCell ref="AD18:AD20"/>
    <mergeCell ref="AE18:AE20"/>
    <mergeCell ref="AF18:AF20"/>
    <mergeCell ref="AG18:AG20"/>
    <mergeCell ref="AH18:AH20"/>
    <mergeCell ref="AI18:AI20"/>
    <mergeCell ref="AE21:AE22"/>
    <mergeCell ref="AF21:AF22"/>
    <mergeCell ref="Z21:Z22"/>
    <mergeCell ref="AA21:AA22"/>
    <mergeCell ref="AB21:AB22"/>
    <mergeCell ref="AC21:AC22"/>
    <mergeCell ref="AD21:AD22"/>
    <mergeCell ref="Q26:Q27"/>
    <mergeCell ref="R26:R27"/>
    <mergeCell ref="S26:S27"/>
    <mergeCell ref="T26:T27"/>
    <mergeCell ref="U26:U27"/>
    <mergeCell ref="V26:V27"/>
    <mergeCell ref="W26:W27"/>
    <mergeCell ref="AG26:AG27"/>
    <mergeCell ref="AH26:AH27"/>
    <mergeCell ref="Z26:Z27"/>
    <mergeCell ref="AA26:AA27"/>
    <mergeCell ref="AB26:AB27"/>
    <mergeCell ref="AC26:AC27"/>
    <mergeCell ref="AD26:AD27"/>
    <mergeCell ref="AE26:AE27"/>
    <mergeCell ref="AF26:AF27"/>
  </mergeCells>
  <conditionalFormatting sqref="I18 AT13:AT33">
    <cfRule type="cellIs" dxfId="263" priority="1" operator="equal">
      <formula>"Muy Alta"</formula>
    </cfRule>
  </conditionalFormatting>
  <conditionalFormatting sqref="I18 AT13:AT33">
    <cfRule type="cellIs" dxfId="262" priority="2" operator="equal">
      <formula>"Alta"</formula>
    </cfRule>
  </conditionalFormatting>
  <conditionalFormatting sqref="I18 AT13:AT33">
    <cfRule type="cellIs" dxfId="261" priority="3" operator="equal">
      <formula>"Media"</formula>
    </cfRule>
  </conditionalFormatting>
  <conditionalFormatting sqref="I18 AT13:AT33">
    <cfRule type="cellIs" dxfId="260" priority="4" operator="equal">
      <formula>"Baja"</formula>
    </cfRule>
  </conditionalFormatting>
  <conditionalFormatting sqref="I18 AT13:AT33">
    <cfRule type="cellIs" dxfId="259" priority="5" operator="equal">
      <formula>"Muy Baja"</formula>
    </cfRule>
  </conditionalFormatting>
  <conditionalFormatting sqref="AG18">
    <cfRule type="cellIs" dxfId="258" priority="6" operator="equal">
      <formula>"Catastrófico"</formula>
    </cfRule>
  </conditionalFormatting>
  <conditionalFormatting sqref="AG18">
    <cfRule type="cellIs" dxfId="257" priority="7" operator="equal">
      <formula>"Mayor"</formula>
    </cfRule>
  </conditionalFormatting>
  <conditionalFormatting sqref="AG18">
    <cfRule type="cellIs" dxfId="256" priority="8" operator="equal">
      <formula>"Moderado"</formula>
    </cfRule>
  </conditionalFormatting>
  <conditionalFormatting sqref="AG18">
    <cfRule type="cellIs" dxfId="255" priority="9" operator="equal">
      <formula>"Menor"</formula>
    </cfRule>
  </conditionalFormatting>
  <conditionalFormatting sqref="AG18">
    <cfRule type="cellIs" dxfId="254" priority="10" operator="equal">
      <formula>"Leve"</formula>
    </cfRule>
  </conditionalFormatting>
  <conditionalFormatting sqref="AI18">
    <cfRule type="cellIs" dxfId="253" priority="11" operator="equal">
      <formula>"Extremo"</formula>
    </cfRule>
  </conditionalFormatting>
  <conditionalFormatting sqref="AI18">
    <cfRule type="cellIs" dxfId="252" priority="12" operator="equal">
      <formula>"Alto"</formula>
    </cfRule>
  </conditionalFormatting>
  <conditionalFormatting sqref="AI18">
    <cfRule type="cellIs" dxfId="251" priority="13" operator="equal">
      <formula>"Moderado"</formula>
    </cfRule>
  </conditionalFormatting>
  <conditionalFormatting sqref="AI18">
    <cfRule type="cellIs" dxfId="250" priority="14" operator="equal">
      <formula>"Bajo"</formula>
    </cfRule>
  </conditionalFormatting>
  <conditionalFormatting sqref="AV18:AV20">
    <cfRule type="cellIs" dxfId="249" priority="15" operator="equal">
      <formula>"Catastrófico"</formula>
    </cfRule>
  </conditionalFormatting>
  <conditionalFormatting sqref="AV18:AV20">
    <cfRule type="cellIs" dxfId="248" priority="16" operator="equal">
      <formula>"Mayor"</formula>
    </cfRule>
  </conditionalFormatting>
  <conditionalFormatting sqref="AV18:AV20">
    <cfRule type="cellIs" dxfId="247" priority="17" operator="equal">
      <formula>"Moderado"</formula>
    </cfRule>
  </conditionalFormatting>
  <conditionalFormatting sqref="AV18:AV20">
    <cfRule type="cellIs" dxfId="246" priority="18" operator="equal">
      <formula>"Menor"</formula>
    </cfRule>
  </conditionalFormatting>
  <conditionalFormatting sqref="AV18:AV20">
    <cfRule type="cellIs" dxfId="245" priority="19" operator="equal">
      <formula>"Leve"</formula>
    </cfRule>
  </conditionalFormatting>
  <conditionalFormatting sqref="AX18:AX20">
    <cfRule type="cellIs" dxfId="244" priority="20" operator="equal">
      <formula>"Extremo"</formula>
    </cfRule>
  </conditionalFormatting>
  <conditionalFormatting sqref="AX18:AX20">
    <cfRule type="cellIs" dxfId="243" priority="21" operator="equal">
      <formula>"Alto"</formula>
    </cfRule>
  </conditionalFormatting>
  <conditionalFormatting sqref="AX18:AX20">
    <cfRule type="cellIs" dxfId="242" priority="22" operator="equal">
      <formula>"Moderado"</formula>
    </cfRule>
  </conditionalFormatting>
  <conditionalFormatting sqref="AX18:AX20">
    <cfRule type="cellIs" dxfId="241" priority="23" operator="equal">
      <formula>"Bajo"</formula>
    </cfRule>
  </conditionalFormatting>
  <conditionalFormatting sqref="AF18">
    <cfRule type="containsText" dxfId="240" priority="24" operator="containsText" text="❌">
      <formula>NOT(ISERROR(SEARCH(("❌"),(AF18))))</formula>
    </cfRule>
  </conditionalFormatting>
  <conditionalFormatting sqref="I13">
    <cfRule type="cellIs" dxfId="239" priority="25" operator="equal">
      <formula>"Muy Alta"</formula>
    </cfRule>
  </conditionalFormatting>
  <conditionalFormatting sqref="I13">
    <cfRule type="cellIs" dxfId="238" priority="26" operator="equal">
      <formula>"Alta"</formula>
    </cfRule>
  </conditionalFormatting>
  <conditionalFormatting sqref="I13">
    <cfRule type="cellIs" dxfId="237" priority="27" operator="equal">
      <formula>"Media"</formula>
    </cfRule>
  </conditionalFormatting>
  <conditionalFormatting sqref="I13">
    <cfRule type="cellIs" dxfId="236" priority="28" operator="equal">
      <formula>"Baja"</formula>
    </cfRule>
  </conditionalFormatting>
  <conditionalFormatting sqref="I13">
    <cfRule type="cellIs" dxfId="235" priority="29" operator="equal">
      <formula>"Muy Baja"</formula>
    </cfRule>
  </conditionalFormatting>
  <conditionalFormatting sqref="AG13">
    <cfRule type="cellIs" dxfId="234" priority="30" operator="equal">
      <formula>"Catastrófico"</formula>
    </cfRule>
  </conditionalFormatting>
  <conditionalFormatting sqref="AG13">
    <cfRule type="cellIs" dxfId="233" priority="31" operator="equal">
      <formula>"Mayor"</formula>
    </cfRule>
  </conditionalFormatting>
  <conditionalFormatting sqref="AG13">
    <cfRule type="cellIs" dxfId="232" priority="32" operator="equal">
      <formula>"Moderado"</formula>
    </cfRule>
  </conditionalFormatting>
  <conditionalFormatting sqref="AG13">
    <cfRule type="cellIs" dxfId="231" priority="33" operator="equal">
      <formula>"Menor"</formula>
    </cfRule>
  </conditionalFormatting>
  <conditionalFormatting sqref="AG13">
    <cfRule type="cellIs" dxfId="230" priority="34" operator="equal">
      <formula>"Leve"</formula>
    </cfRule>
  </conditionalFormatting>
  <conditionalFormatting sqref="AI13">
    <cfRule type="cellIs" dxfId="229" priority="35" operator="equal">
      <formula>"Extremo"</formula>
    </cfRule>
  </conditionalFormatting>
  <conditionalFormatting sqref="AI13">
    <cfRule type="cellIs" dxfId="228" priority="36" operator="equal">
      <formula>"Alto"</formula>
    </cfRule>
  </conditionalFormatting>
  <conditionalFormatting sqref="AI13">
    <cfRule type="cellIs" dxfId="227" priority="37" operator="equal">
      <formula>"Moderado"</formula>
    </cfRule>
  </conditionalFormatting>
  <conditionalFormatting sqref="AI13">
    <cfRule type="cellIs" dxfId="226" priority="38" operator="equal">
      <formula>"Bajo"</formula>
    </cfRule>
  </conditionalFormatting>
  <conditionalFormatting sqref="AV13:AV15">
    <cfRule type="cellIs" dxfId="225" priority="39" operator="equal">
      <formula>"Catastrófico"</formula>
    </cfRule>
  </conditionalFormatting>
  <conditionalFormatting sqref="AV13:AV15">
    <cfRule type="cellIs" dxfId="224" priority="40" operator="equal">
      <formula>"Mayor"</formula>
    </cfRule>
  </conditionalFormatting>
  <conditionalFormatting sqref="AV13:AV15">
    <cfRule type="cellIs" dxfId="223" priority="41" operator="equal">
      <formula>"Moderado"</formula>
    </cfRule>
  </conditionalFormatting>
  <conditionalFormatting sqref="AV13:AV15">
    <cfRule type="cellIs" dxfId="222" priority="42" operator="equal">
      <formula>"Menor"</formula>
    </cfRule>
  </conditionalFormatting>
  <conditionalFormatting sqref="AV13:AV15">
    <cfRule type="cellIs" dxfId="221" priority="43" operator="equal">
      <formula>"Leve"</formula>
    </cfRule>
  </conditionalFormatting>
  <conditionalFormatting sqref="AX13:AX15">
    <cfRule type="cellIs" dxfId="220" priority="44" operator="equal">
      <formula>"Extremo"</formula>
    </cfRule>
  </conditionalFormatting>
  <conditionalFormatting sqref="AX13:AX15">
    <cfRule type="cellIs" dxfId="219" priority="45" operator="equal">
      <formula>"Alto"</formula>
    </cfRule>
  </conditionalFormatting>
  <conditionalFormatting sqref="AX13:AX15">
    <cfRule type="cellIs" dxfId="218" priority="46" operator="equal">
      <formula>"Moderado"</formula>
    </cfRule>
  </conditionalFormatting>
  <conditionalFormatting sqref="AX13:AX15">
    <cfRule type="cellIs" dxfId="217" priority="47" operator="equal">
      <formula>"Bajo"</formula>
    </cfRule>
  </conditionalFormatting>
  <conditionalFormatting sqref="AF13">
    <cfRule type="containsText" dxfId="216" priority="48" operator="containsText" text="❌">
      <formula>NOT(ISERROR(SEARCH(("❌"),(AF13))))</formula>
    </cfRule>
  </conditionalFormatting>
  <conditionalFormatting sqref="AD13:AD15 AD18:AD20">
    <cfRule type="colorScale" priority="49">
      <colorScale>
        <cfvo type="formula" val="0"/>
        <cfvo type="formula" val="6"/>
        <cfvo type="formula" val="11"/>
        <color rgb="FFFFC000"/>
        <color rgb="FFFFFF00"/>
        <color rgb="FFFF0000"/>
      </colorScale>
    </cfRule>
  </conditionalFormatting>
  <conditionalFormatting sqref="I16">
    <cfRule type="cellIs" dxfId="215" priority="50" operator="equal">
      <formula>"Muy Alta"</formula>
    </cfRule>
  </conditionalFormatting>
  <conditionalFormatting sqref="I16">
    <cfRule type="cellIs" dxfId="214" priority="51" operator="equal">
      <formula>"Alta"</formula>
    </cfRule>
  </conditionalFormatting>
  <conditionalFormatting sqref="I16">
    <cfRule type="cellIs" dxfId="213" priority="52" operator="equal">
      <formula>"Media"</formula>
    </cfRule>
  </conditionalFormatting>
  <conditionalFormatting sqref="I16">
    <cfRule type="cellIs" dxfId="212" priority="53" operator="equal">
      <formula>"Baja"</formula>
    </cfRule>
  </conditionalFormatting>
  <conditionalFormatting sqref="I16">
    <cfRule type="cellIs" dxfId="211" priority="54" operator="equal">
      <formula>"Muy Baja"</formula>
    </cfRule>
  </conditionalFormatting>
  <conditionalFormatting sqref="AG16">
    <cfRule type="cellIs" dxfId="210" priority="55" operator="equal">
      <formula>"Catastrófico"</formula>
    </cfRule>
  </conditionalFormatting>
  <conditionalFormatting sqref="AG16">
    <cfRule type="cellIs" dxfId="209" priority="56" operator="equal">
      <formula>"Mayor"</formula>
    </cfRule>
  </conditionalFormatting>
  <conditionalFormatting sqref="AG16">
    <cfRule type="cellIs" dxfId="208" priority="57" operator="equal">
      <formula>"Moderado"</formula>
    </cfRule>
  </conditionalFormatting>
  <conditionalFormatting sqref="AG16">
    <cfRule type="cellIs" dxfId="207" priority="58" operator="equal">
      <formula>"Menor"</formula>
    </cfRule>
  </conditionalFormatting>
  <conditionalFormatting sqref="AG16">
    <cfRule type="cellIs" dxfId="206" priority="59" operator="equal">
      <formula>"Leve"</formula>
    </cfRule>
  </conditionalFormatting>
  <conditionalFormatting sqref="AI16">
    <cfRule type="cellIs" dxfId="205" priority="60" operator="equal">
      <formula>"Extremo"</formula>
    </cfRule>
  </conditionalFormatting>
  <conditionalFormatting sqref="AI16">
    <cfRule type="cellIs" dxfId="204" priority="61" operator="equal">
      <formula>"Alto"</formula>
    </cfRule>
  </conditionalFormatting>
  <conditionalFormatting sqref="AI16">
    <cfRule type="cellIs" dxfId="203" priority="62" operator="equal">
      <formula>"Moderado"</formula>
    </cfRule>
  </conditionalFormatting>
  <conditionalFormatting sqref="AI16">
    <cfRule type="cellIs" dxfId="202" priority="63" operator="equal">
      <formula>"Bajo"</formula>
    </cfRule>
  </conditionalFormatting>
  <conditionalFormatting sqref="AV16:AV17">
    <cfRule type="cellIs" dxfId="201" priority="64" operator="equal">
      <formula>"Catastrófico"</formula>
    </cfRule>
  </conditionalFormatting>
  <conditionalFormatting sqref="AV16:AV17">
    <cfRule type="cellIs" dxfId="200" priority="65" operator="equal">
      <formula>"Mayor"</formula>
    </cfRule>
  </conditionalFormatting>
  <conditionalFormatting sqref="AV16:AV17">
    <cfRule type="cellIs" dxfId="199" priority="66" operator="equal">
      <formula>"Moderado"</formula>
    </cfRule>
  </conditionalFormatting>
  <conditionalFormatting sqref="AV16:AV17">
    <cfRule type="cellIs" dxfId="198" priority="67" operator="equal">
      <formula>"Menor"</formula>
    </cfRule>
  </conditionalFormatting>
  <conditionalFormatting sqref="AV16:AV17">
    <cfRule type="cellIs" dxfId="197" priority="68" operator="equal">
      <formula>"Leve"</formula>
    </cfRule>
  </conditionalFormatting>
  <conditionalFormatting sqref="AX16:AX17">
    <cfRule type="cellIs" dxfId="196" priority="69" operator="equal">
      <formula>"Extremo"</formula>
    </cfRule>
  </conditionalFormatting>
  <conditionalFormatting sqref="AX16:AX17">
    <cfRule type="cellIs" dxfId="195" priority="70" operator="equal">
      <formula>"Alto"</formula>
    </cfRule>
  </conditionalFormatting>
  <conditionalFormatting sqref="AX16:AX17">
    <cfRule type="cellIs" dxfId="194" priority="71" operator="equal">
      <formula>"Moderado"</formula>
    </cfRule>
  </conditionalFormatting>
  <conditionalFormatting sqref="AX16:AX17">
    <cfRule type="cellIs" dxfId="193" priority="72" operator="equal">
      <formula>"Bajo"</formula>
    </cfRule>
  </conditionalFormatting>
  <conditionalFormatting sqref="AF16">
    <cfRule type="containsText" dxfId="192" priority="73" operator="containsText" text="❌">
      <formula>NOT(ISERROR(SEARCH(("❌"),(AF16))))</formula>
    </cfRule>
  </conditionalFormatting>
  <conditionalFormatting sqref="AD16">
    <cfRule type="colorScale" priority="74">
      <colorScale>
        <cfvo type="formula" val="0"/>
        <cfvo type="formula" val="6"/>
        <cfvo type="formula" val="11"/>
        <color rgb="FFFFC000"/>
        <color rgb="FFFFFF00"/>
        <color rgb="FFFF0000"/>
      </colorScale>
    </cfRule>
  </conditionalFormatting>
  <conditionalFormatting sqref="I21">
    <cfRule type="cellIs" dxfId="191" priority="75" operator="equal">
      <formula>"Muy Alta"</formula>
    </cfRule>
  </conditionalFormatting>
  <conditionalFormatting sqref="I21">
    <cfRule type="cellIs" dxfId="190" priority="76" operator="equal">
      <formula>"Alta"</formula>
    </cfRule>
  </conditionalFormatting>
  <conditionalFormatting sqref="I21">
    <cfRule type="cellIs" dxfId="189" priority="77" operator="equal">
      <formula>"Media"</formula>
    </cfRule>
  </conditionalFormatting>
  <conditionalFormatting sqref="I21">
    <cfRule type="cellIs" dxfId="188" priority="78" operator="equal">
      <formula>"Baja"</formula>
    </cfRule>
  </conditionalFormatting>
  <conditionalFormatting sqref="I21">
    <cfRule type="cellIs" dxfId="187" priority="79" operator="equal">
      <formula>"Muy Baja"</formula>
    </cfRule>
  </conditionalFormatting>
  <conditionalFormatting sqref="AG21">
    <cfRule type="cellIs" dxfId="186" priority="80" operator="equal">
      <formula>"Catastrófico"</formula>
    </cfRule>
  </conditionalFormatting>
  <conditionalFormatting sqref="AG21">
    <cfRule type="cellIs" dxfId="185" priority="81" operator="equal">
      <formula>"Mayor"</formula>
    </cfRule>
  </conditionalFormatting>
  <conditionalFormatting sqref="AG21">
    <cfRule type="cellIs" dxfId="184" priority="82" operator="equal">
      <formula>"Moderado"</formula>
    </cfRule>
  </conditionalFormatting>
  <conditionalFormatting sqref="AG21">
    <cfRule type="cellIs" dxfId="183" priority="83" operator="equal">
      <formula>"Menor"</formula>
    </cfRule>
  </conditionalFormatting>
  <conditionalFormatting sqref="AG21">
    <cfRule type="cellIs" dxfId="182" priority="84" operator="equal">
      <formula>"Leve"</formula>
    </cfRule>
  </conditionalFormatting>
  <conditionalFormatting sqref="AI21">
    <cfRule type="cellIs" dxfId="181" priority="85" operator="equal">
      <formula>"Extremo"</formula>
    </cfRule>
  </conditionalFormatting>
  <conditionalFormatting sqref="AI21">
    <cfRule type="cellIs" dxfId="180" priority="86" operator="equal">
      <formula>"Alto"</formula>
    </cfRule>
  </conditionalFormatting>
  <conditionalFormatting sqref="AI21">
    <cfRule type="cellIs" dxfId="179" priority="87" operator="equal">
      <formula>"Moderado"</formula>
    </cfRule>
  </conditionalFormatting>
  <conditionalFormatting sqref="AI21">
    <cfRule type="cellIs" dxfId="178" priority="88" operator="equal">
      <formula>"Bajo"</formula>
    </cfRule>
  </conditionalFormatting>
  <conditionalFormatting sqref="AV21:AV22">
    <cfRule type="cellIs" dxfId="177" priority="89" operator="equal">
      <formula>"Catastrófico"</formula>
    </cfRule>
  </conditionalFormatting>
  <conditionalFormatting sqref="AV21:AV22">
    <cfRule type="cellIs" dxfId="176" priority="90" operator="equal">
      <formula>"Mayor"</formula>
    </cfRule>
  </conditionalFormatting>
  <conditionalFormatting sqref="AV21:AV22">
    <cfRule type="cellIs" dxfId="175" priority="91" operator="equal">
      <formula>"Moderado"</formula>
    </cfRule>
  </conditionalFormatting>
  <conditionalFormatting sqref="AV21:AV22">
    <cfRule type="cellIs" dxfId="174" priority="92" operator="equal">
      <formula>"Menor"</formula>
    </cfRule>
  </conditionalFormatting>
  <conditionalFormatting sqref="AV21:AV22">
    <cfRule type="cellIs" dxfId="173" priority="93" operator="equal">
      <formula>"Leve"</formula>
    </cfRule>
  </conditionalFormatting>
  <conditionalFormatting sqref="AX21:AX22">
    <cfRule type="cellIs" dxfId="172" priority="94" operator="equal">
      <formula>"Extremo"</formula>
    </cfRule>
  </conditionalFormatting>
  <conditionalFormatting sqref="AX21:AX22">
    <cfRule type="cellIs" dxfId="171" priority="95" operator="equal">
      <formula>"Alto"</formula>
    </cfRule>
  </conditionalFormatting>
  <conditionalFormatting sqref="AX21:AX22">
    <cfRule type="cellIs" dxfId="170" priority="96" operator="equal">
      <formula>"Moderado"</formula>
    </cfRule>
  </conditionalFormatting>
  <conditionalFormatting sqref="AX21:AX22">
    <cfRule type="cellIs" dxfId="169" priority="97" operator="equal">
      <formula>"Bajo"</formula>
    </cfRule>
  </conditionalFormatting>
  <conditionalFormatting sqref="AF21">
    <cfRule type="containsText" dxfId="168" priority="98" operator="containsText" text="❌">
      <formula>NOT(ISERROR(SEARCH(("❌"),(AF21))))</formula>
    </cfRule>
  </conditionalFormatting>
  <conditionalFormatting sqref="AD21">
    <cfRule type="colorScale" priority="99">
      <colorScale>
        <cfvo type="formula" val="0"/>
        <cfvo type="formula" val="6"/>
        <cfvo type="formula" val="11"/>
        <color rgb="FFFFC000"/>
        <color rgb="FFFFFF00"/>
        <color rgb="FFFF0000"/>
      </colorScale>
    </cfRule>
  </conditionalFormatting>
  <conditionalFormatting sqref="I31">
    <cfRule type="cellIs" dxfId="167" priority="100" operator="equal">
      <formula>"Muy Alta"</formula>
    </cfRule>
  </conditionalFormatting>
  <conditionalFormatting sqref="I31">
    <cfRule type="cellIs" dxfId="166" priority="101" operator="equal">
      <formula>"Alta"</formula>
    </cfRule>
  </conditionalFormatting>
  <conditionalFormatting sqref="I31">
    <cfRule type="cellIs" dxfId="165" priority="102" operator="equal">
      <formula>"Media"</formula>
    </cfRule>
  </conditionalFormatting>
  <conditionalFormatting sqref="I31">
    <cfRule type="cellIs" dxfId="164" priority="103" operator="equal">
      <formula>"Baja"</formula>
    </cfRule>
  </conditionalFormatting>
  <conditionalFormatting sqref="I31">
    <cfRule type="cellIs" dxfId="163" priority="104" operator="equal">
      <formula>"Muy Baja"</formula>
    </cfRule>
  </conditionalFormatting>
  <conditionalFormatting sqref="AG31">
    <cfRule type="cellIs" dxfId="162" priority="105" operator="equal">
      <formula>"Catastrófico"</formula>
    </cfRule>
  </conditionalFormatting>
  <conditionalFormatting sqref="AG31">
    <cfRule type="cellIs" dxfId="161" priority="106" operator="equal">
      <formula>"Mayor"</formula>
    </cfRule>
  </conditionalFormatting>
  <conditionalFormatting sqref="AG31">
    <cfRule type="cellIs" dxfId="160" priority="107" operator="equal">
      <formula>"Moderado"</formula>
    </cfRule>
  </conditionalFormatting>
  <conditionalFormatting sqref="AG31">
    <cfRule type="cellIs" dxfId="159" priority="108" operator="equal">
      <formula>"Menor"</formula>
    </cfRule>
  </conditionalFormatting>
  <conditionalFormatting sqref="AG31">
    <cfRule type="cellIs" dxfId="158" priority="109" operator="equal">
      <formula>"Leve"</formula>
    </cfRule>
  </conditionalFormatting>
  <conditionalFormatting sqref="AI31">
    <cfRule type="cellIs" dxfId="157" priority="110" operator="equal">
      <formula>"Extremo"</formula>
    </cfRule>
  </conditionalFormatting>
  <conditionalFormatting sqref="AI31">
    <cfRule type="cellIs" dxfId="156" priority="111" operator="equal">
      <formula>"Alto"</formula>
    </cfRule>
  </conditionalFormatting>
  <conditionalFormatting sqref="AI31">
    <cfRule type="cellIs" dxfId="155" priority="112" operator="equal">
      <formula>"Moderado"</formula>
    </cfRule>
  </conditionalFormatting>
  <conditionalFormatting sqref="AI31">
    <cfRule type="cellIs" dxfId="154" priority="113" operator="equal">
      <formula>"Bajo"</formula>
    </cfRule>
  </conditionalFormatting>
  <conditionalFormatting sqref="AV31">
    <cfRule type="cellIs" dxfId="153" priority="114" operator="equal">
      <formula>"Catastrófico"</formula>
    </cfRule>
  </conditionalFormatting>
  <conditionalFormatting sqref="AV31">
    <cfRule type="cellIs" dxfId="152" priority="115" operator="equal">
      <formula>"Mayor"</formula>
    </cfRule>
  </conditionalFormatting>
  <conditionalFormatting sqref="AV31">
    <cfRule type="cellIs" dxfId="151" priority="116" operator="equal">
      <formula>"Moderado"</formula>
    </cfRule>
  </conditionalFormatting>
  <conditionalFormatting sqref="AV31">
    <cfRule type="cellIs" dxfId="150" priority="117" operator="equal">
      <formula>"Menor"</formula>
    </cfRule>
  </conditionalFormatting>
  <conditionalFormatting sqref="AV31">
    <cfRule type="cellIs" dxfId="149" priority="118" operator="equal">
      <formula>"Leve"</formula>
    </cfRule>
  </conditionalFormatting>
  <conditionalFormatting sqref="AX31">
    <cfRule type="cellIs" dxfId="148" priority="119" operator="equal">
      <formula>"Extremo"</formula>
    </cfRule>
  </conditionalFormatting>
  <conditionalFormatting sqref="AX31">
    <cfRule type="cellIs" dxfId="147" priority="120" operator="equal">
      <formula>"Alto"</formula>
    </cfRule>
  </conditionalFormatting>
  <conditionalFormatting sqref="AX31">
    <cfRule type="cellIs" dxfId="146" priority="121" operator="equal">
      <formula>"Moderado"</formula>
    </cfRule>
  </conditionalFormatting>
  <conditionalFormatting sqref="AX31">
    <cfRule type="cellIs" dxfId="145" priority="122" operator="equal">
      <formula>"Bajo"</formula>
    </cfRule>
  </conditionalFormatting>
  <conditionalFormatting sqref="AF31">
    <cfRule type="containsText" dxfId="144" priority="123" operator="containsText" text="❌">
      <formula>NOT(ISERROR(SEARCH(("❌"),(AF31))))</formula>
    </cfRule>
  </conditionalFormatting>
  <conditionalFormatting sqref="AD31">
    <cfRule type="colorScale" priority="124">
      <colorScale>
        <cfvo type="formula" val="0"/>
        <cfvo type="formula" val="6"/>
        <cfvo type="formula" val="11"/>
        <color rgb="FFFFC000"/>
        <color rgb="FFFFFF00"/>
        <color rgb="FFFF0000"/>
      </colorScale>
    </cfRule>
  </conditionalFormatting>
  <conditionalFormatting sqref="I28">
    <cfRule type="cellIs" dxfId="143" priority="125" operator="equal">
      <formula>"Muy Alta"</formula>
    </cfRule>
  </conditionalFormatting>
  <conditionalFormatting sqref="I28">
    <cfRule type="cellIs" dxfId="142" priority="126" operator="equal">
      <formula>"Alta"</formula>
    </cfRule>
  </conditionalFormatting>
  <conditionalFormatting sqref="I28">
    <cfRule type="cellIs" dxfId="141" priority="127" operator="equal">
      <formula>"Media"</formula>
    </cfRule>
  </conditionalFormatting>
  <conditionalFormatting sqref="I28">
    <cfRule type="cellIs" dxfId="140" priority="128" operator="equal">
      <formula>"Baja"</formula>
    </cfRule>
  </conditionalFormatting>
  <conditionalFormatting sqref="I28">
    <cfRule type="cellIs" dxfId="139" priority="129" operator="equal">
      <formula>"Muy Baja"</formula>
    </cfRule>
  </conditionalFormatting>
  <conditionalFormatting sqref="AG28">
    <cfRule type="cellIs" dxfId="138" priority="130" operator="equal">
      <formula>"Catastrófico"</formula>
    </cfRule>
  </conditionalFormatting>
  <conditionalFormatting sqref="AG28">
    <cfRule type="cellIs" dxfId="137" priority="131" operator="equal">
      <formula>"Mayor"</formula>
    </cfRule>
  </conditionalFormatting>
  <conditionalFormatting sqref="AG28">
    <cfRule type="cellIs" dxfId="136" priority="132" operator="equal">
      <formula>"Moderado"</formula>
    </cfRule>
  </conditionalFormatting>
  <conditionalFormatting sqref="AG28">
    <cfRule type="cellIs" dxfId="135" priority="133" operator="equal">
      <formula>"Menor"</formula>
    </cfRule>
  </conditionalFormatting>
  <conditionalFormatting sqref="AG28">
    <cfRule type="cellIs" dxfId="134" priority="134" operator="equal">
      <formula>"Leve"</formula>
    </cfRule>
  </conditionalFormatting>
  <conditionalFormatting sqref="AI28">
    <cfRule type="cellIs" dxfId="133" priority="135" operator="equal">
      <formula>"Extremo"</formula>
    </cfRule>
  </conditionalFormatting>
  <conditionalFormatting sqref="AI28">
    <cfRule type="cellIs" dxfId="132" priority="136" operator="equal">
      <formula>"Alto"</formula>
    </cfRule>
  </conditionalFormatting>
  <conditionalFormatting sqref="AI28">
    <cfRule type="cellIs" dxfId="131" priority="137" operator="equal">
      <formula>"Moderado"</formula>
    </cfRule>
  </conditionalFormatting>
  <conditionalFormatting sqref="AI28">
    <cfRule type="cellIs" dxfId="130" priority="138" operator="equal">
      <formula>"Bajo"</formula>
    </cfRule>
  </conditionalFormatting>
  <conditionalFormatting sqref="AV28">
    <cfRule type="cellIs" dxfId="129" priority="139" operator="equal">
      <formula>"Catastrófico"</formula>
    </cfRule>
  </conditionalFormatting>
  <conditionalFormatting sqref="AV28">
    <cfRule type="cellIs" dxfId="128" priority="140" operator="equal">
      <formula>"Mayor"</formula>
    </cfRule>
  </conditionalFormatting>
  <conditionalFormatting sqref="AV28">
    <cfRule type="cellIs" dxfId="127" priority="141" operator="equal">
      <formula>"Moderado"</formula>
    </cfRule>
  </conditionalFormatting>
  <conditionalFormatting sqref="AV28">
    <cfRule type="cellIs" dxfId="126" priority="142" operator="equal">
      <formula>"Menor"</formula>
    </cfRule>
  </conditionalFormatting>
  <conditionalFormatting sqref="AV28">
    <cfRule type="cellIs" dxfId="125" priority="143" operator="equal">
      <formula>"Leve"</formula>
    </cfRule>
  </conditionalFormatting>
  <conditionalFormatting sqref="AX28">
    <cfRule type="cellIs" dxfId="124" priority="144" operator="equal">
      <formula>"Extremo"</formula>
    </cfRule>
  </conditionalFormatting>
  <conditionalFormatting sqref="AX28">
    <cfRule type="cellIs" dxfId="123" priority="145" operator="equal">
      <formula>"Alto"</formula>
    </cfRule>
  </conditionalFormatting>
  <conditionalFormatting sqref="AX28">
    <cfRule type="cellIs" dxfId="122" priority="146" operator="equal">
      <formula>"Moderado"</formula>
    </cfRule>
  </conditionalFormatting>
  <conditionalFormatting sqref="AX28">
    <cfRule type="cellIs" dxfId="121" priority="147" operator="equal">
      <formula>"Bajo"</formula>
    </cfRule>
  </conditionalFormatting>
  <conditionalFormatting sqref="AF28">
    <cfRule type="containsText" dxfId="120" priority="148" operator="containsText" text="❌">
      <formula>NOT(ISERROR(SEARCH(("❌"),(AF28))))</formula>
    </cfRule>
  </conditionalFormatting>
  <conditionalFormatting sqref="AD28">
    <cfRule type="colorScale" priority="149">
      <colorScale>
        <cfvo type="formula" val="0"/>
        <cfvo type="formula" val="6"/>
        <cfvo type="formula" val="11"/>
        <color rgb="FFFFC000"/>
        <color rgb="FFFFFF00"/>
        <color rgb="FFFF0000"/>
      </colorScale>
    </cfRule>
  </conditionalFormatting>
  <conditionalFormatting sqref="I29">
    <cfRule type="cellIs" dxfId="119" priority="150" operator="equal">
      <formula>"Muy Alta"</formula>
    </cfRule>
  </conditionalFormatting>
  <conditionalFormatting sqref="I29">
    <cfRule type="cellIs" dxfId="118" priority="151" operator="equal">
      <formula>"Alta"</formula>
    </cfRule>
  </conditionalFormatting>
  <conditionalFormatting sqref="I29">
    <cfRule type="cellIs" dxfId="117" priority="152" operator="equal">
      <formula>"Media"</formula>
    </cfRule>
  </conditionalFormatting>
  <conditionalFormatting sqref="I29">
    <cfRule type="cellIs" dxfId="116" priority="153" operator="equal">
      <formula>"Baja"</formula>
    </cfRule>
  </conditionalFormatting>
  <conditionalFormatting sqref="I29">
    <cfRule type="cellIs" dxfId="115" priority="154" operator="equal">
      <formula>"Muy Baja"</formula>
    </cfRule>
  </conditionalFormatting>
  <conditionalFormatting sqref="AG29">
    <cfRule type="cellIs" dxfId="114" priority="155" operator="equal">
      <formula>"Catastrófico"</formula>
    </cfRule>
  </conditionalFormatting>
  <conditionalFormatting sqref="AG29">
    <cfRule type="cellIs" dxfId="113" priority="156" operator="equal">
      <formula>"Mayor"</formula>
    </cfRule>
  </conditionalFormatting>
  <conditionalFormatting sqref="AG29">
    <cfRule type="cellIs" dxfId="112" priority="157" operator="equal">
      <formula>"Moderado"</formula>
    </cfRule>
  </conditionalFormatting>
  <conditionalFormatting sqref="AG29">
    <cfRule type="cellIs" dxfId="111" priority="158" operator="equal">
      <formula>"Menor"</formula>
    </cfRule>
  </conditionalFormatting>
  <conditionalFormatting sqref="AG29">
    <cfRule type="cellIs" dxfId="110" priority="159" operator="equal">
      <formula>"Leve"</formula>
    </cfRule>
  </conditionalFormatting>
  <conditionalFormatting sqref="AI29">
    <cfRule type="cellIs" dxfId="109" priority="160" operator="equal">
      <formula>"Extremo"</formula>
    </cfRule>
  </conditionalFormatting>
  <conditionalFormatting sqref="AI29">
    <cfRule type="cellIs" dxfId="108" priority="161" operator="equal">
      <formula>"Alto"</formula>
    </cfRule>
  </conditionalFormatting>
  <conditionalFormatting sqref="AI29">
    <cfRule type="cellIs" dxfId="107" priority="162" operator="equal">
      <formula>"Moderado"</formula>
    </cfRule>
  </conditionalFormatting>
  <conditionalFormatting sqref="AI29">
    <cfRule type="cellIs" dxfId="106" priority="163" operator="equal">
      <formula>"Bajo"</formula>
    </cfRule>
  </conditionalFormatting>
  <conditionalFormatting sqref="AV29">
    <cfRule type="cellIs" dxfId="105" priority="164" operator="equal">
      <formula>"Catastrófico"</formula>
    </cfRule>
  </conditionalFormatting>
  <conditionalFormatting sqref="AV29">
    <cfRule type="cellIs" dxfId="104" priority="165" operator="equal">
      <formula>"Mayor"</formula>
    </cfRule>
  </conditionalFormatting>
  <conditionalFormatting sqref="AV29">
    <cfRule type="cellIs" dxfId="103" priority="166" operator="equal">
      <formula>"Moderado"</formula>
    </cfRule>
  </conditionalFormatting>
  <conditionalFormatting sqref="AV29">
    <cfRule type="cellIs" dxfId="102" priority="167" operator="equal">
      <formula>"Menor"</formula>
    </cfRule>
  </conditionalFormatting>
  <conditionalFormatting sqref="AV29">
    <cfRule type="cellIs" dxfId="101" priority="168" operator="equal">
      <formula>"Leve"</formula>
    </cfRule>
  </conditionalFormatting>
  <conditionalFormatting sqref="AX29">
    <cfRule type="cellIs" dxfId="100" priority="169" operator="equal">
      <formula>"Extremo"</formula>
    </cfRule>
  </conditionalFormatting>
  <conditionalFormatting sqref="AX29">
    <cfRule type="cellIs" dxfId="99" priority="170" operator="equal">
      <formula>"Alto"</formula>
    </cfRule>
  </conditionalFormatting>
  <conditionalFormatting sqref="AX29">
    <cfRule type="cellIs" dxfId="98" priority="171" operator="equal">
      <formula>"Moderado"</formula>
    </cfRule>
  </conditionalFormatting>
  <conditionalFormatting sqref="AX29">
    <cfRule type="cellIs" dxfId="97" priority="172" operator="equal">
      <formula>"Bajo"</formula>
    </cfRule>
  </conditionalFormatting>
  <conditionalFormatting sqref="AF29">
    <cfRule type="containsText" dxfId="96" priority="173" operator="containsText" text="❌">
      <formula>NOT(ISERROR(SEARCH(("❌"),(AF29))))</formula>
    </cfRule>
  </conditionalFormatting>
  <conditionalFormatting sqref="AD29">
    <cfRule type="colorScale" priority="174">
      <colorScale>
        <cfvo type="formula" val="0"/>
        <cfvo type="formula" val="6"/>
        <cfvo type="formula" val="11"/>
        <color rgb="FFFFC000"/>
        <color rgb="FFFFFF00"/>
        <color rgb="FFFF0000"/>
      </colorScale>
    </cfRule>
  </conditionalFormatting>
  <conditionalFormatting sqref="I30">
    <cfRule type="cellIs" dxfId="95" priority="175" operator="equal">
      <formula>"Muy Alta"</formula>
    </cfRule>
  </conditionalFormatting>
  <conditionalFormatting sqref="I30">
    <cfRule type="cellIs" dxfId="94" priority="176" operator="equal">
      <formula>"Alta"</formula>
    </cfRule>
  </conditionalFormatting>
  <conditionalFormatting sqref="I30">
    <cfRule type="cellIs" dxfId="93" priority="177" operator="equal">
      <formula>"Media"</formula>
    </cfRule>
  </conditionalFormatting>
  <conditionalFormatting sqref="I30">
    <cfRule type="cellIs" dxfId="92" priority="178" operator="equal">
      <formula>"Baja"</formula>
    </cfRule>
  </conditionalFormatting>
  <conditionalFormatting sqref="I30">
    <cfRule type="cellIs" dxfId="91" priority="179" operator="equal">
      <formula>"Muy Baja"</formula>
    </cfRule>
  </conditionalFormatting>
  <conditionalFormatting sqref="AG30">
    <cfRule type="cellIs" dxfId="90" priority="180" operator="equal">
      <formula>"Catastrófico"</formula>
    </cfRule>
  </conditionalFormatting>
  <conditionalFormatting sqref="AG30">
    <cfRule type="cellIs" dxfId="89" priority="181" operator="equal">
      <formula>"Mayor"</formula>
    </cfRule>
  </conditionalFormatting>
  <conditionalFormatting sqref="AG30">
    <cfRule type="cellIs" dxfId="88" priority="182" operator="equal">
      <formula>"Moderado"</formula>
    </cfRule>
  </conditionalFormatting>
  <conditionalFormatting sqref="AG30">
    <cfRule type="cellIs" dxfId="87" priority="183" operator="equal">
      <formula>"Menor"</formula>
    </cfRule>
  </conditionalFormatting>
  <conditionalFormatting sqref="AG30">
    <cfRule type="cellIs" dxfId="86" priority="184" operator="equal">
      <formula>"Leve"</formula>
    </cfRule>
  </conditionalFormatting>
  <conditionalFormatting sqref="AI30">
    <cfRule type="cellIs" dxfId="85" priority="185" operator="equal">
      <formula>"Extremo"</formula>
    </cfRule>
  </conditionalFormatting>
  <conditionalFormatting sqref="AI30">
    <cfRule type="cellIs" dxfId="84" priority="186" operator="equal">
      <formula>"Alto"</formula>
    </cfRule>
  </conditionalFormatting>
  <conditionalFormatting sqref="AI30">
    <cfRule type="cellIs" dxfId="83" priority="187" operator="equal">
      <formula>"Moderado"</formula>
    </cfRule>
  </conditionalFormatting>
  <conditionalFormatting sqref="AI30">
    <cfRule type="cellIs" dxfId="82" priority="188" operator="equal">
      <formula>"Bajo"</formula>
    </cfRule>
  </conditionalFormatting>
  <conditionalFormatting sqref="AV30">
    <cfRule type="cellIs" dxfId="81" priority="189" operator="equal">
      <formula>"Catastrófico"</formula>
    </cfRule>
  </conditionalFormatting>
  <conditionalFormatting sqref="AV30">
    <cfRule type="cellIs" dxfId="80" priority="190" operator="equal">
      <formula>"Mayor"</formula>
    </cfRule>
  </conditionalFormatting>
  <conditionalFormatting sqref="AV30">
    <cfRule type="cellIs" dxfId="79" priority="191" operator="equal">
      <formula>"Moderado"</formula>
    </cfRule>
  </conditionalFormatting>
  <conditionalFormatting sqref="AV30">
    <cfRule type="cellIs" dxfId="78" priority="192" operator="equal">
      <formula>"Menor"</formula>
    </cfRule>
  </conditionalFormatting>
  <conditionalFormatting sqref="AV30">
    <cfRule type="cellIs" dxfId="77" priority="193" operator="equal">
      <formula>"Leve"</formula>
    </cfRule>
  </conditionalFormatting>
  <conditionalFormatting sqref="AX30">
    <cfRule type="cellIs" dxfId="76" priority="194" operator="equal">
      <formula>"Extremo"</formula>
    </cfRule>
  </conditionalFormatting>
  <conditionalFormatting sqref="AX30">
    <cfRule type="cellIs" dxfId="75" priority="195" operator="equal">
      <formula>"Alto"</formula>
    </cfRule>
  </conditionalFormatting>
  <conditionalFormatting sqref="AX30">
    <cfRule type="cellIs" dxfId="74" priority="196" operator="equal">
      <formula>"Moderado"</formula>
    </cfRule>
  </conditionalFormatting>
  <conditionalFormatting sqref="AX30">
    <cfRule type="cellIs" dxfId="73" priority="197" operator="equal">
      <formula>"Bajo"</formula>
    </cfRule>
  </conditionalFormatting>
  <conditionalFormatting sqref="AF30">
    <cfRule type="containsText" dxfId="72" priority="198" operator="containsText" text="❌">
      <formula>NOT(ISERROR(SEARCH(("❌"),(AF30))))</formula>
    </cfRule>
  </conditionalFormatting>
  <conditionalFormatting sqref="AD30">
    <cfRule type="colorScale" priority="199">
      <colorScale>
        <cfvo type="formula" val="0"/>
        <cfvo type="formula" val="6"/>
        <cfvo type="formula" val="11"/>
        <color rgb="FFFFC000"/>
        <color rgb="FFFFFF00"/>
        <color rgb="FFFF0000"/>
      </colorScale>
    </cfRule>
  </conditionalFormatting>
  <conditionalFormatting sqref="I23">
    <cfRule type="cellIs" dxfId="71" priority="200" operator="equal">
      <formula>"Muy Alta"</formula>
    </cfRule>
  </conditionalFormatting>
  <conditionalFormatting sqref="I23">
    <cfRule type="cellIs" dxfId="70" priority="201" operator="equal">
      <formula>"Alta"</formula>
    </cfRule>
  </conditionalFormatting>
  <conditionalFormatting sqref="I23">
    <cfRule type="cellIs" dxfId="69" priority="202" operator="equal">
      <formula>"Media"</formula>
    </cfRule>
  </conditionalFormatting>
  <conditionalFormatting sqref="I23">
    <cfRule type="cellIs" dxfId="68" priority="203" operator="equal">
      <formula>"Baja"</formula>
    </cfRule>
  </conditionalFormatting>
  <conditionalFormatting sqref="I23">
    <cfRule type="cellIs" dxfId="67" priority="204" operator="equal">
      <formula>"Muy Baja"</formula>
    </cfRule>
  </conditionalFormatting>
  <conditionalFormatting sqref="AG23">
    <cfRule type="cellIs" dxfId="66" priority="205" operator="equal">
      <formula>"Catastrófico"</formula>
    </cfRule>
  </conditionalFormatting>
  <conditionalFormatting sqref="AG23">
    <cfRule type="cellIs" dxfId="65" priority="206" operator="equal">
      <formula>"Mayor"</formula>
    </cfRule>
  </conditionalFormatting>
  <conditionalFormatting sqref="AG23">
    <cfRule type="cellIs" dxfId="64" priority="207" operator="equal">
      <formula>"Moderado"</formula>
    </cfRule>
  </conditionalFormatting>
  <conditionalFormatting sqref="AG23">
    <cfRule type="cellIs" dxfId="63" priority="208" operator="equal">
      <formula>"Menor"</formula>
    </cfRule>
  </conditionalFormatting>
  <conditionalFormatting sqref="AG23">
    <cfRule type="cellIs" dxfId="62" priority="209" operator="equal">
      <formula>"Leve"</formula>
    </cfRule>
  </conditionalFormatting>
  <conditionalFormatting sqref="AI23">
    <cfRule type="cellIs" dxfId="61" priority="210" operator="equal">
      <formula>"Extremo"</formula>
    </cfRule>
  </conditionalFormatting>
  <conditionalFormatting sqref="AI23">
    <cfRule type="cellIs" dxfId="60" priority="211" operator="equal">
      <formula>"Alto"</formula>
    </cfRule>
  </conditionalFormatting>
  <conditionalFormatting sqref="AI23">
    <cfRule type="cellIs" dxfId="59" priority="212" operator="equal">
      <formula>"Moderado"</formula>
    </cfRule>
  </conditionalFormatting>
  <conditionalFormatting sqref="AI23">
    <cfRule type="cellIs" dxfId="58" priority="213" operator="equal">
      <formula>"Bajo"</formula>
    </cfRule>
  </conditionalFormatting>
  <conditionalFormatting sqref="AV23:AV25">
    <cfRule type="cellIs" dxfId="57" priority="214" operator="equal">
      <formula>"Catastrófico"</formula>
    </cfRule>
  </conditionalFormatting>
  <conditionalFormatting sqref="AV23:AV25">
    <cfRule type="cellIs" dxfId="56" priority="215" operator="equal">
      <formula>"Mayor"</formula>
    </cfRule>
  </conditionalFormatting>
  <conditionalFormatting sqref="AV23:AV25">
    <cfRule type="cellIs" dxfId="55" priority="216" operator="equal">
      <formula>"Moderado"</formula>
    </cfRule>
  </conditionalFormatting>
  <conditionalFormatting sqref="AV23:AV25">
    <cfRule type="cellIs" dxfId="54" priority="217" operator="equal">
      <formula>"Menor"</formula>
    </cfRule>
  </conditionalFormatting>
  <conditionalFormatting sqref="AV23:AV25">
    <cfRule type="cellIs" dxfId="53" priority="218" operator="equal">
      <formula>"Leve"</formula>
    </cfRule>
  </conditionalFormatting>
  <conditionalFormatting sqref="AX23:AX25">
    <cfRule type="cellIs" dxfId="52" priority="219" operator="equal">
      <formula>"Extremo"</formula>
    </cfRule>
  </conditionalFormatting>
  <conditionalFormatting sqref="AX23:AX25">
    <cfRule type="cellIs" dxfId="51" priority="220" operator="equal">
      <formula>"Alto"</formula>
    </cfRule>
  </conditionalFormatting>
  <conditionalFormatting sqref="AX23:AX25">
    <cfRule type="cellIs" dxfId="50" priority="221" operator="equal">
      <formula>"Moderado"</formula>
    </cfRule>
  </conditionalFormatting>
  <conditionalFormatting sqref="AX23:AX25">
    <cfRule type="cellIs" dxfId="49" priority="222" operator="equal">
      <formula>"Bajo"</formula>
    </cfRule>
  </conditionalFormatting>
  <conditionalFormatting sqref="AF23">
    <cfRule type="containsText" dxfId="48" priority="223" operator="containsText" text="❌">
      <formula>NOT(ISERROR(SEARCH(("❌"),(AF23))))</formula>
    </cfRule>
  </conditionalFormatting>
  <conditionalFormatting sqref="AD23:AD25">
    <cfRule type="colorScale" priority="224">
      <colorScale>
        <cfvo type="formula" val="0"/>
        <cfvo type="formula" val="6"/>
        <cfvo type="formula" val="11"/>
        <color rgb="FFFFC000"/>
        <color rgb="FFFFFF00"/>
        <color rgb="FFFF0000"/>
      </colorScale>
    </cfRule>
  </conditionalFormatting>
  <conditionalFormatting sqref="I26">
    <cfRule type="cellIs" dxfId="47" priority="225" operator="equal">
      <formula>"Muy Alta"</formula>
    </cfRule>
  </conditionalFormatting>
  <conditionalFormatting sqref="I26">
    <cfRule type="cellIs" dxfId="46" priority="226" operator="equal">
      <formula>"Alta"</formula>
    </cfRule>
  </conditionalFormatting>
  <conditionalFormatting sqref="I26">
    <cfRule type="cellIs" dxfId="45" priority="227" operator="equal">
      <formula>"Media"</formula>
    </cfRule>
  </conditionalFormatting>
  <conditionalFormatting sqref="I26">
    <cfRule type="cellIs" dxfId="44" priority="228" operator="equal">
      <formula>"Baja"</formula>
    </cfRule>
  </conditionalFormatting>
  <conditionalFormatting sqref="I26">
    <cfRule type="cellIs" dxfId="43" priority="229" operator="equal">
      <formula>"Muy Baja"</formula>
    </cfRule>
  </conditionalFormatting>
  <conditionalFormatting sqref="AG26">
    <cfRule type="cellIs" dxfId="42" priority="230" operator="equal">
      <formula>"Catastrófico"</formula>
    </cfRule>
  </conditionalFormatting>
  <conditionalFormatting sqref="AG26">
    <cfRule type="cellIs" dxfId="41" priority="231" operator="equal">
      <formula>"Mayor"</formula>
    </cfRule>
  </conditionalFormatting>
  <conditionalFormatting sqref="AG26">
    <cfRule type="cellIs" dxfId="40" priority="232" operator="equal">
      <formula>"Moderado"</formula>
    </cfRule>
  </conditionalFormatting>
  <conditionalFormatting sqref="AG26">
    <cfRule type="cellIs" dxfId="39" priority="233" operator="equal">
      <formula>"Menor"</formula>
    </cfRule>
  </conditionalFormatting>
  <conditionalFormatting sqref="AG26">
    <cfRule type="cellIs" dxfId="38" priority="234" operator="equal">
      <formula>"Leve"</formula>
    </cfRule>
  </conditionalFormatting>
  <conditionalFormatting sqref="AI26">
    <cfRule type="cellIs" dxfId="37" priority="235" operator="equal">
      <formula>"Extremo"</formula>
    </cfRule>
  </conditionalFormatting>
  <conditionalFormatting sqref="AI26">
    <cfRule type="cellIs" dxfId="36" priority="236" operator="equal">
      <formula>"Alto"</formula>
    </cfRule>
  </conditionalFormatting>
  <conditionalFormatting sqref="AI26">
    <cfRule type="cellIs" dxfId="35" priority="237" operator="equal">
      <formula>"Moderado"</formula>
    </cfRule>
  </conditionalFormatting>
  <conditionalFormatting sqref="AI26">
    <cfRule type="cellIs" dxfId="34" priority="238" operator="equal">
      <formula>"Bajo"</formula>
    </cfRule>
  </conditionalFormatting>
  <conditionalFormatting sqref="AV26:AV27">
    <cfRule type="cellIs" dxfId="33" priority="239" operator="equal">
      <formula>"Catastrófico"</formula>
    </cfRule>
  </conditionalFormatting>
  <conditionalFormatting sqref="AV26:AV27">
    <cfRule type="cellIs" dxfId="32" priority="240" operator="equal">
      <formula>"Mayor"</formula>
    </cfRule>
  </conditionalFormatting>
  <conditionalFormatting sqref="AV26:AV27">
    <cfRule type="cellIs" dxfId="31" priority="241" operator="equal">
      <formula>"Moderado"</formula>
    </cfRule>
  </conditionalFormatting>
  <conditionalFormatting sqref="AV26:AV27">
    <cfRule type="cellIs" dxfId="30" priority="242" operator="equal">
      <formula>"Menor"</formula>
    </cfRule>
  </conditionalFormatting>
  <conditionalFormatting sqref="AV26:AV27">
    <cfRule type="cellIs" dxfId="29" priority="243" operator="equal">
      <formula>"Leve"</formula>
    </cfRule>
  </conditionalFormatting>
  <conditionalFormatting sqref="AX26:AX27">
    <cfRule type="cellIs" dxfId="28" priority="244" operator="equal">
      <formula>"Extremo"</formula>
    </cfRule>
  </conditionalFormatting>
  <conditionalFormatting sqref="AX26:AX27">
    <cfRule type="cellIs" dxfId="27" priority="245" operator="equal">
      <formula>"Alto"</formula>
    </cfRule>
  </conditionalFormatting>
  <conditionalFormatting sqref="AX26:AX27">
    <cfRule type="cellIs" dxfId="26" priority="246" operator="equal">
      <formula>"Moderado"</formula>
    </cfRule>
  </conditionalFormatting>
  <conditionalFormatting sqref="AX26:AX27">
    <cfRule type="cellIs" dxfId="25" priority="247" operator="equal">
      <formula>"Bajo"</formula>
    </cfRule>
  </conditionalFormatting>
  <conditionalFormatting sqref="AF26">
    <cfRule type="containsText" dxfId="24" priority="248" operator="containsText" text="❌">
      <formula>NOT(ISERROR(SEARCH(("❌"),(AF26))))</formula>
    </cfRule>
  </conditionalFormatting>
  <conditionalFormatting sqref="AD26">
    <cfRule type="colorScale" priority="249">
      <colorScale>
        <cfvo type="formula" val="0"/>
        <cfvo type="formula" val="6"/>
        <cfvo type="formula" val="11"/>
        <color rgb="FFFFC000"/>
        <color rgb="FFFFFF00"/>
        <color rgb="FFFF0000"/>
      </colorScale>
    </cfRule>
  </conditionalFormatting>
  <conditionalFormatting sqref="I32">
    <cfRule type="cellIs" dxfId="23" priority="250" operator="equal">
      <formula>"Muy Alta"</formula>
    </cfRule>
  </conditionalFormatting>
  <conditionalFormatting sqref="I32">
    <cfRule type="cellIs" dxfId="22" priority="251" operator="equal">
      <formula>"Alta"</formula>
    </cfRule>
  </conditionalFormatting>
  <conditionalFormatting sqref="I32">
    <cfRule type="cellIs" dxfId="21" priority="252" operator="equal">
      <formula>"Media"</formula>
    </cfRule>
  </conditionalFormatting>
  <conditionalFormatting sqref="I32">
    <cfRule type="cellIs" dxfId="20" priority="253" operator="equal">
      <formula>"Baja"</formula>
    </cfRule>
  </conditionalFormatting>
  <conditionalFormatting sqref="I32">
    <cfRule type="cellIs" dxfId="19" priority="254" operator="equal">
      <formula>"Muy Baja"</formula>
    </cfRule>
  </conditionalFormatting>
  <conditionalFormatting sqref="AG32">
    <cfRule type="cellIs" dxfId="18" priority="255" operator="equal">
      <formula>"Catastrófico"</formula>
    </cfRule>
  </conditionalFormatting>
  <conditionalFormatting sqref="AG32">
    <cfRule type="cellIs" dxfId="17" priority="256" operator="equal">
      <formula>"Mayor"</formula>
    </cfRule>
  </conditionalFormatting>
  <conditionalFormatting sqref="AG32">
    <cfRule type="cellIs" dxfId="16" priority="257" operator="equal">
      <formula>"Moderado"</formula>
    </cfRule>
  </conditionalFormatting>
  <conditionalFormatting sqref="AG32">
    <cfRule type="cellIs" dxfId="15" priority="258" operator="equal">
      <formula>"Menor"</formula>
    </cfRule>
  </conditionalFormatting>
  <conditionalFormatting sqref="AG32">
    <cfRule type="cellIs" dxfId="14" priority="259" operator="equal">
      <formula>"Leve"</formula>
    </cfRule>
  </conditionalFormatting>
  <conditionalFormatting sqref="AI32">
    <cfRule type="cellIs" dxfId="13" priority="260" operator="equal">
      <formula>"Extremo"</formula>
    </cfRule>
  </conditionalFormatting>
  <conditionalFormatting sqref="AI32">
    <cfRule type="cellIs" dxfId="12" priority="261" operator="equal">
      <formula>"Alto"</formula>
    </cfRule>
  </conditionalFormatting>
  <conditionalFormatting sqref="AI32">
    <cfRule type="cellIs" dxfId="11" priority="262" operator="equal">
      <formula>"Moderado"</formula>
    </cfRule>
  </conditionalFormatting>
  <conditionalFormatting sqref="AI32">
    <cfRule type="cellIs" dxfId="10" priority="263" operator="equal">
      <formula>"Bajo"</formula>
    </cfRule>
  </conditionalFormatting>
  <conditionalFormatting sqref="AV32:AV33">
    <cfRule type="cellIs" dxfId="9" priority="264" operator="equal">
      <formula>"Catastrófico"</formula>
    </cfRule>
  </conditionalFormatting>
  <conditionalFormatting sqref="AV32:AV33">
    <cfRule type="cellIs" dxfId="8" priority="265" operator="equal">
      <formula>"Mayor"</formula>
    </cfRule>
  </conditionalFormatting>
  <conditionalFormatting sqref="AV32:AV33">
    <cfRule type="cellIs" dxfId="7" priority="266" operator="equal">
      <formula>"Moderado"</formula>
    </cfRule>
  </conditionalFormatting>
  <conditionalFormatting sqref="AV32:AV33">
    <cfRule type="cellIs" dxfId="6" priority="267" operator="equal">
      <formula>"Menor"</formula>
    </cfRule>
  </conditionalFormatting>
  <conditionalFormatting sqref="AV32:AV33">
    <cfRule type="cellIs" dxfId="5" priority="268" operator="equal">
      <formula>"Leve"</formula>
    </cfRule>
  </conditionalFormatting>
  <conditionalFormatting sqref="AX32:AX33">
    <cfRule type="cellIs" dxfId="4" priority="269" operator="equal">
      <formula>"Extremo"</formula>
    </cfRule>
  </conditionalFormatting>
  <conditionalFormatting sqref="AX32:AX33">
    <cfRule type="cellIs" dxfId="3" priority="270" operator="equal">
      <formula>"Alto"</formula>
    </cfRule>
  </conditionalFormatting>
  <conditionalFormatting sqref="AX32:AX33">
    <cfRule type="cellIs" dxfId="2" priority="271" operator="equal">
      <formula>"Moderado"</formula>
    </cfRule>
  </conditionalFormatting>
  <conditionalFormatting sqref="AX32:AX33">
    <cfRule type="cellIs" dxfId="1" priority="272" operator="equal">
      <formula>"Bajo"</formula>
    </cfRule>
  </conditionalFormatting>
  <conditionalFormatting sqref="AF32">
    <cfRule type="containsText" dxfId="0" priority="273" operator="containsText" text="❌">
      <formula>NOT(ISERROR(SEARCH(("❌"),(AF32))))</formula>
    </cfRule>
  </conditionalFormatting>
  <conditionalFormatting sqref="AD32">
    <cfRule type="colorScale" priority="274">
      <colorScale>
        <cfvo type="formula" val="0"/>
        <cfvo type="formula" val="6"/>
        <cfvo type="formula" val="11"/>
        <color rgb="FFFFC000"/>
        <color rgb="FFFFFF00"/>
        <color rgb="FFFF0000"/>
      </colorScale>
    </cfRule>
  </conditionalFormatting>
  <hyperlinks>
    <hyperlink ref="BL13" r:id="rId1" location="gid=2022926019"/>
    <hyperlink ref="BL14" r:id="rId2"/>
    <hyperlink ref="BK15" r:id="rId3"/>
    <hyperlink ref="BL15" r:id="rId4"/>
    <hyperlink ref="BK16" r:id="rId5"/>
    <hyperlink ref="BL16" r:id="rId6"/>
    <hyperlink ref="BL17" r:id="rId7"/>
    <hyperlink ref="BK18" r:id="rId8"/>
    <hyperlink ref="BL18" r:id="rId9"/>
    <hyperlink ref="BL27" r:id="rId10"/>
    <hyperlink ref="BL32" r:id="rId11"/>
    <hyperlink ref="BL33" r:id="rId12"/>
  </hyperlinks>
  <pageMargins left="0.7" right="0.7" top="0.75" bottom="0.75" header="0" footer="0"/>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c r="A1" s="175"/>
      <c r="B1" s="318" t="s">
        <v>595</v>
      </c>
      <c r="C1" s="242"/>
      <c r="D1" s="242"/>
      <c r="E1" s="175"/>
      <c r="F1" s="175"/>
      <c r="G1" s="175"/>
      <c r="H1" s="175"/>
      <c r="I1" s="175"/>
      <c r="J1" s="175"/>
      <c r="K1" s="175"/>
      <c r="L1" s="175"/>
      <c r="M1" s="175"/>
      <c r="N1" s="175"/>
      <c r="O1" s="175"/>
      <c r="P1" s="175"/>
      <c r="Q1" s="175"/>
      <c r="R1" s="175"/>
      <c r="S1" s="175"/>
      <c r="T1" s="175"/>
      <c r="U1" s="175"/>
    </row>
    <row r="2" spans="1:26">
      <c r="A2" s="175"/>
      <c r="B2" s="175"/>
      <c r="C2" s="175"/>
      <c r="D2" s="175"/>
      <c r="E2" s="175"/>
      <c r="F2" s="175"/>
      <c r="G2" s="175"/>
      <c r="H2" s="175"/>
      <c r="I2" s="175"/>
      <c r="J2" s="175"/>
      <c r="K2" s="175"/>
      <c r="L2" s="175"/>
      <c r="M2" s="175"/>
      <c r="N2" s="175"/>
      <c r="O2" s="175"/>
      <c r="P2" s="175"/>
      <c r="Q2" s="175"/>
      <c r="R2" s="175"/>
      <c r="S2" s="175"/>
      <c r="T2" s="175"/>
      <c r="U2" s="175"/>
    </row>
    <row r="3" spans="1:26" ht="30">
      <c r="A3" s="175"/>
      <c r="B3" s="176"/>
      <c r="C3" s="177" t="s">
        <v>596</v>
      </c>
      <c r="D3" s="177" t="s">
        <v>597</v>
      </c>
      <c r="E3" s="175"/>
      <c r="F3" s="175"/>
      <c r="G3" s="175"/>
      <c r="H3" s="175"/>
      <c r="I3" s="175"/>
      <c r="J3" s="175"/>
      <c r="K3" s="175"/>
      <c r="L3" s="175"/>
      <c r="M3" s="175"/>
      <c r="N3" s="175"/>
      <c r="O3" s="175"/>
      <c r="P3" s="175"/>
      <c r="Q3" s="175"/>
      <c r="R3" s="175"/>
      <c r="S3" s="175"/>
      <c r="T3" s="175"/>
      <c r="U3" s="175"/>
    </row>
    <row r="4" spans="1:26" ht="33.75">
      <c r="A4" s="178" t="s">
        <v>598</v>
      </c>
      <c r="B4" s="179" t="s">
        <v>599</v>
      </c>
      <c r="C4" s="180" t="s">
        <v>600</v>
      </c>
      <c r="D4" s="181" t="s">
        <v>601</v>
      </c>
      <c r="E4" s="175"/>
      <c r="F4" s="175"/>
      <c r="G4" s="175"/>
      <c r="H4" s="175"/>
      <c r="I4" s="175"/>
      <c r="J4" s="175"/>
      <c r="K4" s="175"/>
      <c r="L4" s="175"/>
      <c r="M4" s="175"/>
      <c r="N4" s="175"/>
      <c r="O4" s="175"/>
      <c r="P4" s="175"/>
      <c r="Q4" s="175"/>
      <c r="R4" s="175"/>
      <c r="S4" s="175"/>
      <c r="T4" s="175"/>
      <c r="U4" s="175"/>
    </row>
    <row r="5" spans="1:26" ht="67.5">
      <c r="A5" s="178" t="s">
        <v>602</v>
      </c>
      <c r="B5" s="182" t="s">
        <v>603</v>
      </c>
      <c r="C5" s="183" t="s">
        <v>604</v>
      </c>
      <c r="D5" s="184" t="s">
        <v>605</v>
      </c>
      <c r="E5" s="175"/>
      <c r="F5" s="175"/>
      <c r="G5" s="175"/>
      <c r="H5" s="175"/>
      <c r="I5" s="175"/>
      <c r="J5" s="175"/>
      <c r="K5" s="175"/>
      <c r="L5" s="175"/>
      <c r="M5" s="175"/>
      <c r="N5" s="175"/>
      <c r="O5" s="175"/>
      <c r="P5" s="175"/>
      <c r="Q5" s="175"/>
      <c r="R5" s="175"/>
      <c r="S5" s="175"/>
      <c r="T5" s="175"/>
      <c r="U5" s="175"/>
    </row>
    <row r="6" spans="1:26" ht="67.5">
      <c r="A6" s="178" t="s">
        <v>182</v>
      </c>
      <c r="B6" s="185" t="s">
        <v>606</v>
      </c>
      <c r="C6" s="183" t="s">
        <v>607</v>
      </c>
      <c r="D6" s="184" t="s">
        <v>608</v>
      </c>
      <c r="E6" s="175"/>
      <c r="F6" s="175"/>
      <c r="G6" s="175"/>
      <c r="H6" s="175"/>
      <c r="I6" s="175"/>
      <c r="J6" s="175"/>
      <c r="K6" s="175"/>
      <c r="L6" s="175"/>
      <c r="M6" s="175"/>
      <c r="N6" s="175"/>
      <c r="O6" s="175"/>
      <c r="P6" s="175"/>
      <c r="Q6" s="175"/>
      <c r="R6" s="175"/>
      <c r="S6" s="175"/>
      <c r="T6" s="175"/>
      <c r="U6" s="175"/>
    </row>
    <row r="7" spans="1:26" ht="101.25">
      <c r="A7" s="178" t="s">
        <v>609</v>
      </c>
      <c r="B7" s="186" t="s">
        <v>610</v>
      </c>
      <c r="C7" s="183" t="s">
        <v>611</v>
      </c>
      <c r="D7" s="184" t="s">
        <v>612</v>
      </c>
      <c r="E7" s="175"/>
      <c r="F7" s="175"/>
      <c r="G7" s="175"/>
      <c r="H7" s="175"/>
      <c r="I7" s="175"/>
      <c r="J7" s="175"/>
      <c r="K7" s="175"/>
      <c r="L7" s="175"/>
      <c r="M7" s="175"/>
      <c r="N7" s="175"/>
      <c r="O7" s="175"/>
      <c r="P7" s="175"/>
      <c r="Q7" s="175"/>
      <c r="R7" s="175"/>
      <c r="S7" s="175"/>
      <c r="T7" s="175"/>
      <c r="U7" s="175"/>
    </row>
    <row r="8" spans="1:26" ht="67.5">
      <c r="A8" s="178" t="s">
        <v>613</v>
      </c>
      <c r="B8" s="187" t="s">
        <v>614</v>
      </c>
      <c r="C8" s="183" t="s">
        <v>615</v>
      </c>
      <c r="D8" s="184" t="s">
        <v>616</v>
      </c>
      <c r="E8" s="175"/>
      <c r="F8" s="175"/>
      <c r="G8" s="175"/>
      <c r="H8" s="175"/>
      <c r="I8" s="175"/>
      <c r="J8" s="175"/>
      <c r="K8" s="175"/>
      <c r="L8" s="175"/>
      <c r="M8" s="175"/>
      <c r="N8" s="175"/>
      <c r="O8" s="175"/>
      <c r="P8" s="175"/>
      <c r="Q8" s="175"/>
      <c r="R8" s="175"/>
      <c r="S8" s="175"/>
      <c r="T8" s="175"/>
      <c r="U8" s="175"/>
    </row>
    <row r="9" spans="1:26" ht="20.25">
      <c r="A9" s="175"/>
      <c r="B9" s="175"/>
      <c r="C9" s="188"/>
      <c r="D9" s="188"/>
      <c r="E9" s="175"/>
      <c r="F9" s="175"/>
      <c r="G9" s="175"/>
      <c r="H9" s="175"/>
      <c r="I9" s="175"/>
      <c r="J9" s="175"/>
      <c r="K9" s="175"/>
      <c r="L9" s="175"/>
      <c r="M9" s="175"/>
      <c r="N9" s="175"/>
      <c r="O9" s="175"/>
      <c r="P9" s="175"/>
      <c r="Q9" s="175"/>
      <c r="R9" s="175"/>
      <c r="S9" s="175"/>
      <c r="T9" s="175"/>
      <c r="U9" s="175"/>
      <c r="V9" s="1"/>
      <c r="W9" s="1"/>
      <c r="X9" s="1"/>
      <c r="Y9" s="1"/>
      <c r="Z9" s="1"/>
    </row>
    <row r="10" spans="1:26" ht="20.25">
      <c r="A10" s="175"/>
      <c r="B10" s="1"/>
      <c r="C10" s="189"/>
      <c r="D10" s="189"/>
      <c r="E10" s="1"/>
      <c r="F10" s="1"/>
      <c r="G10" s="1"/>
      <c r="H10" s="1"/>
      <c r="I10" s="1"/>
      <c r="J10" s="1"/>
      <c r="K10" s="1"/>
      <c r="L10" s="1"/>
      <c r="M10" s="1"/>
      <c r="N10" s="1"/>
      <c r="O10" s="1"/>
      <c r="P10" s="1"/>
      <c r="Q10" s="1"/>
      <c r="R10" s="1"/>
      <c r="S10" s="1"/>
      <c r="T10" s="1"/>
      <c r="U10" s="1"/>
      <c r="V10" s="1"/>
      <c r="W10" s="1"/>
      <c r="X10" s="1"/>
      <c r="Y10" s="1"/>
      <c r="Z10" s="1"/>
    </row>
    <row r="11" spans="1:26">
      <c r="A11" s="175"/>
      <c r="B11" s="175" t="s">
        <v>617</v>
      </c>
      <c r="C11" s="175" t="s">
        <v>242</v>
      </c>
      <c r="D11" s="175" t="s">
        <v>414</v>
      </c>
      <c r="E11" s="1"/>
      <c r="F11" s="1"/>
      <c r="G11" s="1"/>
      <c r="H11" s="1"/>
      <c r="I11" s="1"/>
      <c r="J11" s="1"/>
      <c r="K11" s="1"/>
      <c r="L11" s="1"/>
      <c r="M11" s="1"/>
      <c r="N11" s="1"/>
      <c r="O11" s="1"/>
      <c r="P11" s="1"/>
      <c r="Q11" s="1"/>
      <c r="R11" s="1"/>
      <c r="S11" s="1"/>
      <c r="T11" s="1"/>
      <c r="U11" s="1"/>
      <c r="V11" s="1"/>
      <c r="W11" s="1"/>
      <c r="X11" s="1"/>
      <c r="Y11" s="1"/>
      <c r="Z11" s="1"/>
    </row>
    <row r="12" spans="1:26">
      <c r="A12" s="175"/>
      <c r="B12" s="175" t="s">
        <v>618</v>
      </c>
      <c r="C12" s="175" t="s">
        <v>557</v>
      </c>
      <c r="D12" s="175" t="s">
        <v>404</v>
      </c>
      <c r="E12" s="1"/>
      <c r="F12" s="1"/>
      <c r="G12" s="1"/>
      <c r="H12" s="1"/>
      <c r="I12" s="1"/>
      <c r="J12" s="1"/>
      <c r="K12" s="1"/>
      <c r="L12" s="1"/>
      <c r="M12" s="1"/>
      <c r="N12" s="1"/>
      <c r="O12" s="1"/>
      <c r="P12" s="1"/>
      <c r="Q12" s="1"/>
      <c r="R12" s="1"/>
      <c r="S12" s="1"/>
      <c r="T12" s="1"/>
      <c r="U12" s="1"/>
      <c r="V12" s="1"/>
      <c r="W12" s="1"/>
      <c r="X12" s="1"/>
      <c r="Y12" s="1"/>
      <c r="Z12" s="1"/>
    </row>
    <row r="13" spans="1:26">
      <c r="A13" s="175"/>
      <c r="B13" s="175"/>
      <c r="C13" s="175" t="s">
        <v>276</v>
      </c>
      <c r="D13" s="175" t="s">
        <v>92</v>
      </c>
      <c r="E13" s="1"/>
      <c r="F13" s="1"/>
      <c r="G13" s="1"/>
      <c r="H13" s="1"/>
      <c r="I13" s="1"/>
      <c r="J13" s="1"/>
      <c r="K13" s="1"/>
      <c r="L13" s="1"/>
      <c r="M13" s="1"/>
      <c r="N13" s="1"/>
      <c r="O13" s="1"/>
      <c r="P13" s="1"/>
      <c r="Q13" s="1"/>
      <c r="R13" s="1"/>
      <c r="S13" s="1"/>
      <c r="T13" s="1"/>
      <c r="U13" s="1"/>
      <c r="V13" s="1"/>
      <c r="W13" s="1"/>
      <c r="X13" s="1"/>
      <c r="Y13" s="1"/>
      <c r="Z13" s="1"/>
    </row>
    <row r="14" spans="1:26">
      <c r="A14" s="175"/>
      <c r="B14" s="175"/>
      <c r="C14" s="175" t="s">
        <v>181</v>
      </c>
      <c r="D14" s="175" t="s">
        <v>207</v>
      </c>
      <c r="E14" s="1"/>
      <c r="F14" s="1"/>
      <c r="G14" s="1"/>
      <c r="H14" s="1"/>
      <c r="I14" s="1"/>
      <c r="J14" s="1"/>
      <c r="K14" s="1"/>
      <c r="L14" s="1"/>
      <c r="M14" s="1"/>
      <c r="N14" s="1"/>
      <c r="O14" s="1"/>
      <c r="P14" s="1"/>
      <c r="Q14" s="1"/>
      <c r="R14" s="1"/>
      <c r="S14" s="1"/>
      <c r="T14" s="1"/>
      <c r="U14" s="1"/>
      <c r="V14" s="1"/>
      <c r="W14" s="1"/>
      <c r="X14" s="1"/>
      <c r="Y14" s="1"/>
      <c r="Z14" s="1"/>
    </row>
    <row r="15" spans="1:26">
      <c r="A15" s="175"/>
      <c r="B15" s="175"/>
      <c r="C15" s="175" t="s">
        <v>619</v>
      </c>
      <c r="D15" s="175" t="s">
        <v>620</v>
      </c>
      <c r="E15" s="1"/>
      <c r="F15" s="1"/>
      <c r="G15" s="1"/>
      <c r="H15" s="1"/>
      <c r="I15" s="1"/>
      <c r="J15" s="1"/>
      <c r="K15" s="1"/>
      <c r="L15" s="1"/>
      <c r="M15" s="1"/>
      <c r="N15" s="1"/>
      <c r="O15" s="1"/>
      <c r="P15" s="1"/>
      <c r="Q15" s="1"/>
      <c r="R15" s="1"/>
      <c r="S15" s="1"/>
      <c r="T15" s="1"/>
      <c r="U15" s="1"/>
      <c r="V15" s="1"/>
      <c r="W15" s="1"/>
      <c r="X15" s="1"/>
      <c r="Y15" s="1"/>
      <c r="Z15" s="1"/>
    </row>
    <row r="16" spans="1:26" ht="20.25">
      <c r="A16" s="175"/>
      <c r="B16" s="1"/>
      <c r="C16" s="189"/>
      <c r="D16" s="189"/>
      <c r="E16" s="1"/>
      <c r="F16" s="1"/>
      <c r="G16" s="1"/>
      <c r="H16" s="1"/>
      <c r="I16" s="1"/>
      <c r="J16" s="1"/>
      <c r="K16" s="1"/>
      <c r="L16" s="1"/>
      <c r="M16" s="1"/>
      <c r="N16" s="1"/>
      <c r="O16" s="1"/>
      <c r="P16" s="1"/>
      <c r="Q16" s="1"/>
      <c r="R16" s="1"/>
      <c r="S16" s="1"/>
      <c r="T16" s="1"/>
      <c r="U16" s="1"/>
      <c r="V16" s="1"/>
      <c r="W16" s="1"/>
      <c r="X16" s="1"/>
      <c r="Y16" s="1"/>
      <c r="Z16" s="1"/>
    </row>
    <row r="17" spans="1:26" ht="20.25">
      <c r="A17" s="175"/>
      <c r="B17" s="1"/>
      <c r="C17" s="189"/>
      <c r="D17" s="189"/>
      <c r="E17" s="1"/>
      <c r="F17" s="1"/>
      <c r="G17" s="1"/>
      <c r="H17" s="1"/>
      <c r="I17" s="1"/>
      <c r="J17" s="1"/>
      <c r="K17" s="1"/>
      <c r="L17" s="1"/>
      <c r="M17" s="1"/>
      <c r="N17" s="1"/>
      <c r="O17" s="1"/>
      <c r="P17" s="1"/>
      <c r="Q17" s="1"/>
      <c r="R17" s="1"/>
      <c r="S17" s="1"/>
      <c r="T17" s="1"/>
      <c r="U17" s="1"/>
      <c r="V17" s="1"/>
      <c r="W17" s="1"/>
      <c r="X17" s="1"/>
      <c r="Y17" s="1"/>
      <c r="Z17" s="1"/>
    </row>
    <row r="18" spans="1:26" ht="20.25">
      <c r="A18" s="175"/>
      <c r="B18" s="1"/>
      <c r="C18" s="189"/>
      <c r="D18" s="189"/>
      <c r="E18" s="1"/>
      <c r="F18" s="1"/>
      <c r="G18" s="1"/>
      <c r="H18" s="1"/>
      <c r="I18" s="1"/>
      <c r="J18" s="1"/>
      <c r="K18" s="1"/>
      <c r="L18" s="1"/>
      <c r="M18" s="1"/>
      <c r="N18" s="1"/>
      <c r="O18" s="1"/>
      <c r="P18" s="1"/>
      <c r="Q18" s="1"/>
      <c r="R18" s="1"/>
      <c r="S18" s="1"/>
      <c r="T18" s="1"/>
      <c r="U18" s="1"/>
      <c r="V18" s="1"/>
      <c r="W18" s="1"/>
      <c r="X18" s="1"/>
      <c r="Y18" s="1"/>
      <c r="Z18" s="1"/>
    </row>
    <row r="19" spans="1:26" ht="20.25">
      <c r="A19" s="178"/>
      <c r="B19" s="190"/>
      <c r="C19" s="191"/>
      <c r="D19" s="191"/>
    </row>
    <row r="20" spans="1:26" ht="20.25">
      <c r="A20" s="178"/>
      <c r="B20" s="190"/>
      <c r="C20" s="191"/>
      <c r="D20" s="191"/>
    </row>
    <row r="21" spans="1:26" ht="15.75" customHeight="1">
      <c r="A21" s="178"/>
      <c r="B21" s="190"/>
      <c r="C21" s="191"/>
      <c r="D21" s="191"/>
    </row>
    <row r="22" spans="1:26" ht="15.75" customHeight="1">
      <c r="A22" s="178"/>
      <c r="B22" s="190"/>
      <c r="C22" s="191"/>
      <c r="D22" s="191"/>
    </row>
    <row r="23" spans="1:26" ht="15.75" customHeight="1">
      <c r="A23" s="178"/>
      <c r="B23" s="190"/>
      <c r="C23" s="191"/>
      <c r="D23" s="191"/>
    </row>
    <row r="24" spans="1:26" ht="15.75" customHeight="1">
      <c r="A24" s="178"/>
      <c r="B24" s="190"/>
      <c r="C24" s="191"/>
      <c r="D24" s="191"/>
    </row>
    <row r="25" spans="1:26" ht="15.75" customHeight="1">
      <c r="A25" s="178"/>
      <c r="B25" s="190"/>
      <c r="C25" s="191"/>
      <c r="D25" s="191"/>
    </row>
    <row r="26" spans="1:26" ht="15.75" customHeight="1">
      <c r="A26" s="178"/>
      <c r="B26" s="190"/>
      <c r="C26" s="191"/>
      <c r="D26" s="191"/>
    </row>
    <row r="27" spans="1:26" ht="15.75" customHeight="1">
      <c r="A27" s="178"/>
      <c r="B27" s="190"/>
      <c r="C27" s="191"/>
      <c r="D27" s="191"/>
    </row>
    <row r="28" spans="1:26" ht="15.75" customHeight="1">
      <c r="A28" s="178"/>
      <c r="B28" s="190"/>
      <c r="C28" s="191"/>
      <c r="D28" s="191"/>
    </row>
    <row r="29" spans="1:26" ht="15.75" customHeight="1">
      <c r="A29" s="178"/>
      <c r="B29" s="190"/>
      <c r="C29" s="191"/>
      <c r="D29" s="191"/>
    </row>
    <row r="30" spans="1:26" ht="15.75" customHeight="1">
      <c r="A30" s="178"/>
      <c r="B30" s="190"/>
      <c r="C30" s="191"/>
      <c r="D30" s="191"/>
    </row>
    <row r="31" spans="1:26" ht="15.75" customHeight="1">
      <c r="A31" s="178"/>
      <c r="B31" s="190"/>
      <c r="C31" s="191"/>
      <c r="D31" s="191"/>
    </row>
    <row r="32" spans="1:26" ht="15.75" customHeight="1">
      <c r="A32" s="178"/>
      <c r="B32" s="190"/>
      <c r="C32" s="191"/>
      <c r="D32" s="191"/>
    </row>
    <row r="33" spans="1:4" ht="15.75" customHeight="1">
      <c r="A33" s="178"/>
      <c r="B33" s="190"/>
      <c r="C33" s="191"/>
      <c r="D33" s="191"/>
    </row>
    <row r="34" spans="1:4" ht="15.75" customHeight="1">
      <c r="A34" s="178"/>
      <c r="B34" s="190"/>
      <c r="C34" s="191"/>
      <c r="D34" s="191"/>
    </row>
    <row r="35" spans="1:4" ht="15.75" customHeight="1">
      <c r="A35" s="178"/>
      <c r="B35" s="190"/>
      <c r="C35" s="191"/>
      <c r="D35" s="191"/>
    </row>
    <row r="36" spans="1:4" ht="15.75" customHeight="1">
      <c r="A36" s="178"/>
      <c r="B36" s="190"/>
      <c r="C36" s="191"/>
      <c r="D36" s="191"/>
    </row>
    <row r="37" spans="1:4" ht="15.75" customHeight="1">
      <c r="A37" s="178"/>
      <c r="B37" s="190"/>
      <c r="C37" s="191"/>
      <c r="D37" s="191"/>
    </row>
    <row r="38" spans="1:4" ht="15.75" customHeight="1">
      <c r="A38" s="178"/>
      <c r="B38" s="190"/>
      <c r="C38" s="191"/>
      <c r="D38" s="191"/>
    </row>
    <row r="39" spans="1:4" ht="15.75" customHeight="1">
      <c r="A39" s="178"/>
      <c r="B39" s="190"/>
      <c r="C39" s="191"/>
      <c r="D39" s="191"/>
    </row>
    <row r="40" spans="1:4" ht="15.75" customHeight="1">
      <c r="A40" s="178"/>
      <c r="B40" s="190"/>
      <c r="C40" s="191"/>
      <c r="D40" s="191"/>
    </row>
    <row r="41" spans="1:4" ht="15.75" customHeight="1">
      <c r="A41" s="178"/>
      <c r="B41" s="190"/>
      <c r="C41" s="191"/>
      <c r="D41" s="191"/>
    </row>
    <row r="42" spans="1:4" ht="15.75" customHeight="1">
      <c r="A42" s="178"/>
      <c r="B42" s="190"/>
      <c r="C42" s="191"/>
      <c r="D42" s="191"/>
    </row>
    <row r="43" spans="1:4" ht="15.75" customHeight="1">
      <c r="A43" s="178"/>
      <c r="B43" s="190"/>
      <c r="C43" s="191"/>
      <c r="D43" s="191"/>
    </row>
    <row r="44" spans="1:4" ht="15.75" customHeight="1">
      <c r="A44" s="178"/>
      <c r="B44" s="190"/>
      <c r="C44" s="191"/>
      <c r="D44" s="191"/>
    </row>
    <row r="45" spans="1:4" ht="15.75" customHeight="1">
      <c r="A45" s="178"/>
      <c r="B45" s="190"/>
      <c r="C45" s="191"/>
      <c r="D45" s="191"/>
    </row>
    <row r="46" spans="1:4" ht="15.75" customHeight="1">
      <c r="A46" s="178"/>
      <c r="B46" s="190"/>
      <c r="C46" s="191"/>
      <c r="D46" s="191"/>
    </row>
    <row r="47" spans="1:4" ht="15.75" customHeight="1">
      <c r="A47" s="178"/>
      <c r="B47" s="190"/>
      <c r="C47" s="191"/>
      <c r="D47" s="191"/>
    </row>
    <row r="48" spans="1:4" ht="15.75" customHeight="1">
      <c r="A48" s="178"/>
      <c r="B48" s="190"/>
      <c r="C48" s="191"/>
      <c r="D48" s="191"/>
    </row>
    <row r="49" spans="1:4" ht="15.75" customHeight="1">
      <c r="A49" s="178"/>
      <c r="B49" s="190"/>
      <c r="C49" s="191"/>
      <c r="D49" s="191"/>
    </row>
    <row r="50" spans="1:4" ht="15.75" customHeight="1">
      <c r="A50" s="178"/>
      <c r="B50" s="190"/>
      <c r="C50" s="191"/>
      <c r="D50" s="191"/>
    </row>
    <row r="51" spans="1:4" ht="15.75" customHeight="1">
      <c r="A51" s="178"/>
      <c r="B51" s="190"/>
      <c r="C51" s="191"/>
      <c r="D51" s="191"/>
    </row>
    <row r="52" spans="1:4" ht="15.75" customHeight="1">
      <c r="A52" s="178"/>
      <c r="B52" s="190"/>
      <c r="C52" s="191"/>
      <c r="D52" s="191"/>
    </row>
    <row r="53" spans="1:4" ht="15.75" customHeight="1">
      <c r="A53" s="178"/>
      <c r="B53" s="190"/>
      <c r="C53" s="191"/>
      <c r="D53" s="191"/>
    </row>
    <row r="54" spans="1:4" ht="15.75" customHeight="1">
      <c r="A54" s="178"/>
      <c r="B54" s="190"/>
      <c r="C54" s="191"/>
      <c r="D54" s="191"/>
    </row>
    <row r="55" spans="1:4" ht="15.75" customHeight="1">
      <c r="A55" s="178"/>
      <c r="B55" s="190"/>
      <c r="C55" s="191"/>
      <c r="D55" s="191"/>
    </row>
    <row r="56" spans="1:4" ht="15.75" customHeight="1">
      <c r="A56" s="178"/>
      <c r="B56" s="190"/>
      <c r="C56" s="191"/>
      <c r="D56" s="191"/>
    </row>
    <row r="57" spans="1:4" ht="15.75" customHeight="1">
      <c r="A57" s="178"/>
      <c r="B57" s="190"/>
      <c r="C57" s="191"/>
      <c r="D57" s="191"/>
    </row>
    <row r="58" spans="1:4" ht="15.75" customHeight="1">
      <c r="A58" s="178"/>
      <c r="B58" s="190"/>
      <c r="C58" s="191"/>
      <c r="D58" s="191"/>
    </row>
    <row r="59" spans="1:4" ht="15.75" customHeight="1">
      <c r="A59" s="178"/>
      <c r="B59" s="190"/>
      <c r="C59" s="191"/>
      <c r="D59" s="191"/>
    </row>
    <row r="60" spans="1:4" ht="15.75" customHeight="1">
      <c r="A60" s="178"/>
      <c r="B60" s="190"/>
      <c r="C60" s="191"/>
      <c r="D60" s="191"/>
    </row>
    <row r="61" spans="1:4" ht="15.75" customHeight="1">
      <c r="A61" s="178"/>
      <c r="B61" s="190"/>
      <c r="C61" s="191"/>
      <c r="D61" s="191"/>
    </row>
    <row r="62" spans="1:4" ht="15.75" customHeight="1">
      <c r="A62" s="178"/>
      <c r="B62" s="190"/>
      <c r="C62" s="191"/>
      <c r="D62" s="191"/>
    </row>
    <row r="63" spans="1:4" ht="15.75" customHeight="1">
      <c r="A63" s="178"/>
      <c r="B63" s="190"/>
      <c r="C63" s="191"/>
      <c r="D63" s="191"/>
    </row>
    <row r="64" spans="1:4" ht="15.75" customHeight="1">
      <c r="A64" s="178"/>
      <c r="B64" s="190"/>
      <c r="C64" s="191"/>
      <c r="D64" s="191"/>
    </row>
    <row r="65" spans="1:4" ht="15.75" customHeight="1">
      <c r="A65" s="178"/>
      <c r="B65" s="190"/>
      <c r="C65" s="191"/>
      <c r="D65" s="191"/>
    </row>
    <row r="66" spans="1:4" ht="15.75" customHeight="1">
      <c r="A66" s="178"/>
      <c r="B66" s="190"/>
      <c r="C66" s="191"/>
      <c r="D66" s="191"/>
    </row>
    <row r="67" spans="1:4" ht="15.75" customHeight="1">
      <c r="A67" s="178"/>
      <c r="B67" s="190"/>
      <c r="C67" s="191"/>
      <c r="D67" s="191"/>
    </row>
    <row r="68" spans="1:4" ht="15.75" customHeight="1">
      <c r="A68" s="178"/>
      <c r="B68" s="190"/>
      <c r="C68" s="191"/>
      <c r="D68" s="191"/>
    </row>
    <row r="69" spans="1:4" ht="15.75" customHeight="1">
      <c r="A69" s="178"/>
      <c r="B69" s="190"/>
      <c r="C69" s="191"/>
      <c r="D69" s="191"/>
    </row>
    <row r="70" spans="1:4" ht="15.75" customHeight="1">
      <c r="A70" s="178"/>
      <c r="B70" s="190"/>
      <c r="C70" s="191"/>
      <c r="D70" s="191"/>
    </row>
    <row r="71" spans="1:4" ht="15.75" customHeight="1">
      <c r="A71" s="178"/>
      <c r="B71" s="190"/>
      <c r="C71" s="191"/>
      <c r="D71" s="191"/>
    </row>
    <row r="72" spans="1:4" ht="15.75" customHeight="1">
      <c r="A72" s="178"/>
      <c r="B72" s="190"/>
      <c r="C72" s="191"/>
      <c r="D72" s="191"/>
    </row>
    <row r="73" spans="1:4" ht="15.75" customHeight="1">
      <c r="A73" s="178"/>
      <c r="B73" s="190"/>
      <c r="C73" s="191"/>
      <c r="D73" s="191"/>
    </row>
    <row r="74" spans="1:4" ht="15.75" customHeight="1">
      <c r="A74" s="178"/>
      <c r="B74" s="190"/>
      <c r="C74" s="191"/>
      <c r="D74" s="191"/>
    </row>
    <row r="75" spans="1:4" ht="15.75" customHeight="1">
      <c r="A75" s="178"/>
      <c r="B75" s="190"/>
      <c r="C75" s="191"/>
      <c r="D75" s="191"/>
    </row>
    <row r="76" spans="1:4" ht="15.75" customHeight="1">
      <c r="A76" s="178"/>
      <c r="B76" s="190"/>
      <c r="C76" s="191"/>
      <c r="D76" s="191"/>
    </row>
    <row r="77" spans="1:4" ht="15.75" customHeight="1">
      <c r="A77" s="178"/>
      <c r="B77" s="190"/>
      <c r="C77" s="191"/>
      <c r="D77" s="191"/>
    </row>
    <row r="78" spans="1:4" ht="15.75" customHeight="1">
      <c r="A78" s="178"/>
      <c r="B78" s="190"/>
      <c r="C78" s="191"/>
      <c r="D78" s="191"/>
    </row>
    <row r="79" spans="1:4" ht="15.75" customHeight="1">
      <c r="A79" s="178"/>
      <c r="B79" s="190"/>
      <c r="C79" s="191"/>
      <c r="D79" s="191"/>
    </row>
    <row r="80" spans="1:4" ht="15.75" customHeight="1">
      <c r="A80" s="178"/>
      <c r="B80" s="190"/>
      <c r="C80" s="191"/>
      <c r="D80" s="191"/>
    </row>
    <row r="81" spans="1:4" ht="15.75" customHeight="1">
      <c r="A81" s="178"/>
      <c r="B81" s="190"/>
      <c r="C81" s="191"/>
      <c r="D81" s="191"/>
    </row>
    <row r="82" spans="1:4" ht="15.75" customHeight="1">
      <c r="A82" s="178"/>
      <c r="B82" s="190"/>
      <c r="C82" s="191"/>
      <c r="D82" s="191"/>
    </row>
    <row r="83" spans="1:4" ht="15.75" customHeight="1">
      <c r="A83" s="178"/>
      <c r="B83" s="190"/>
      <c r="C83" s="191"/>
      <c r="D83" s="191"/>
    </row>
    <row r="84" spans="1:4" ht="15.75" customHeight="1">
      <c r="A84" s="178"/>
      <c r="B84" s="190"/>
      <c r="C84" s="191"/>
      <c r="D84" s="191"/>
    </row>
    <row r="85" spans="1:4" ht="15.75" customHeight="1">
      <c r="A85" s="178"/>
      <c r="B85" s="190"/>
      <c r="C85" s="191"/>
      <c r="D85" s="191"/>
    </row>
    <row r="86" spans="1:4" ht="15.75" customHeight="1">
      <c r="A86" s="178"/>
      <c r="B86" s="190"/>
      <c r="C86" s="191"/>
      <c r="D86" s="191"/>
    </row>
    <row r="87" spans="1:4" ht="15.75" customHeight="1">
      <c r="A87" s="178"/>
      <c r="B87" s="190"/>
      <c r="C87" s="191"/>
      <c r="D87" s="191"/>
    </row>
    <row r="88" spans="1:4" ht="15.75" customHeight="1">
      <c r="A88" s="178"/>
      <c r="B88" s="190"/>
      <c r="C88" s="191"/>
      <c r="D88" s="191"/>
    </row>
    <row r="89" spans="1:4" ht="15.75" customHeight="1">
      <c r="A89" s="178"/>
      <c r="B89" s="190"/>
      <c r="C89" s="191"/>
      <c r="D89" s="191"/>
    </row>
    <row r="90" spans="1:4" ht="15.75" customHeight="1">
      <c r="A90" s="178"/>
      <c r="B90" s="190"/>
      <c r="C90" s="191"/>
      <c r="D90" s="191"/>
    </row>
    <row r="91" spans="1:4" ht="15.75" customHeight="1">
      <c r="A91" s="178"/>
      <c r="B91" s="190"/>
      <c r="C91" s="191"/>
      <c r="D91" s="191"/>
    </row>
    <row r="92" spans="1:4" ht="15.75" customHeight="1">
      <c r="A92" s="178"/>
      <c r="B92" s="190"/>
      <c r="C92" s="191"/>
      <c r="D92" s="191"/>
    </row>
    <row r="93" spans="1:4" ht="15.75" customHeight="1">
      <c r="A93" s="178"/>
      <c r="B93" s="190"/>
      <c r="C93" s="191"/>
      <c r="D93" s="191"/>
    </row>
    <row r="94" spans="1:4" ht="15.75" customHeight="1">
      <c r="A94" s="178"/>
      <c r="B94" s="190"/>
      <c r="C94" s="191"/>
      <c r="D94" s="191"/>
    </row>
    <row r="95" spans="1:4" ht="15.75" customHeight="1">
      <c r="A95" s="178"/>
      <c r="B95" s="190"/>
      <c r="C95" s="191"/>
      <c r="D95" s="191"/>
    </row>
    <row r="96" spans="1:4" ht="15.75" customHeight="1">
      <c r="A96" s="178"/>
      <c r="B96" s="190"/>
      <c r="C96" s="191"/>
      <c r="D96" s="191"/>
    </row>
    <row r="97" spans="1:4" ht="15.75" customHeight="1">
      <c r="A97" s="178"/>
      <c r="B97" s="190"/>
      <c r="C97" s="191"/>
      <c r="D97" s="191"/>
    </row>
    <row r="98" spans="1:4" ht="15.75" customHeight="1">
      <c r="A98" s="178"/>
      <c r="B98" s="190"/>
      <c r="C98" s="191"/>
      <c r="D98" s="191"/>
    </row>
    <row r="99" spans="1:4" ht="15.75" customHeight="1">
      <c r="A99" s="178"/>
      <c r="B99" s="190"/>
      <c r="C99" s="191"/>
      <c r="D99" s="191"/>
    </row>
    <row r="100" spans="1:4" ht="15.75" customHeight="1">
      <c r="A100" s="178"/>
      <c r="B100" s="190"/>
      <c r="C100" s="191"/>
      <c r="D100" s="191"/>
    </row>
    <row r="101" spans="1:4" ht="15.75" customHeight="1">
      <c r="A101" s="178"/>
      <c r="B101" s="190"/>
      <c r="C101" s="191"/>
      <c r="D101" s="191"/>
    </row>
    <row r="102" spans="1:4" ht="15.75" customHeight="1">
      <c r="A102" s="178"/>
      <c r="B102" s="190"/>
      <c r="C102" s="191"/>
      <c r="D102" s="191"/>
    </row>
    <row r="103" spans="1:4" ht="15.75" customHeight="1">
      <c r="A103" s="178"/>
      <c r="B103" s="190"/>
      <c r="C103" s="191"/>
      <c r="D103" s="191"/>
    </row>
    <row r="104" spans="1:4" ht="15.75" customHeight="1">
      <c r="A104" s="178"/>
      <c r="B104" s="190"/>
      <c r="C104" s="191"/>
      <c r="D104" s="191"/>
    </row>
    <row r="105" spans="1:4" ht="15.75" customHeight="1">
      <c r="A105" s="178"/>
      <c r="B105" s="190"/>
      <c r="C105" s="191"/>
      <c r="D105" s="191"/>
    </row>
    <row r="106" spans="1:4" ht="15.75" customHeight="1">
      <c r="A106" s="178"/>
      <c r="B106" s="190"/>
      <c r="C106" s="191"/>
      <c r="D106" s="191"/>
    </row>
    <row r="107" spans="1:4" ht="15.75" customHeight="1">
      <c r="A107" s="178"/>
      <c r="B107" s="190"/>
      <c r="C107" s="191"/>
      <c r="D107" s="191"/>
    </row>
    <row r="108" spans="1:4" ht="15.75" customHeight="1">
      <c r="A108" s="178"/>
      <c r="B108" s="190"/>
      <c r="C108" s="191"/>
      <c r="D108" s="191"/>
    </row>
    <row r="109" spans="1:4" ht="15.75" customHeight="1">
      <c r="A109" s="178"/>
      <c r="B109" s="190"/>
      <c r="C109" s="191"/>
      <c r="D109" s="191"/>
    </row>
    <row r="110" spans="1:4" ht="15.75" customHeight="1">
      <c r="A110" s="178"/>
      <c r="B110" s="190"/>
      <c r="C110" s="191"/>
      <c r="D110" s="191"/>
    </row>
    <row r="111" spans="1:4" ht="15.75" customHeight="1">
      <c r="A111" s="178"/>
      <c r="B111" s="190"/>
      <c r="C111" s="191"/>
      <c r="D111" s="191"/>
    </row>
    <row r="112" spans="1:4" ht="15.75" customHeight="1">
      <c r="A112" s="178"/>
      <c r="B112" s="190"/>
      <c r="C112" s="191"/>
      <c r="D112" s="191"/>
    </row>
    <row r="113" spans="1:4" ht="15.75" customHeight="1">
      <c r="A113" s="178"/>
      <c r="B113" s="190"/>
      <c r="C113" s="191"/>
      <c r="D113" s="191"/>
    </row>
    <row r="114" spans="1:4" ht="15.75" customHeight="1">
      <c r="A114" s="178"/>
      <c r="B114" s="190"/>
      <c r="C114" s="191"/>
      <c r="D114" s="191"/>
    </row>
    <row r="115" spans="1:4" ht="15.75" customHeight="1">
      <c r="A115" s="178"/>
      <c r="B115" s="190"/>
      <c r="C115" s="191"/>
      <c r="D115" s="191"/>
    </row>
    <row r="116" spans="1:4" ht="15.75" customHeight="1">
      <c r="A116" s="178"/>
      <c r="B116" s="190"/>
      <c r="C116" s="191"/>
      <c r="D116" s="191"/>
    </row>
    <row r="117" spans="1:4" ht="15.75" customHeight="1">
      <c r="A117" s="178"/>
      <c r="B117" s="190"/>
      <c r="C117" s="191"/>
      <c r="D117" s="191"/>
    </row>
    <row r="118" spans="1:4" ht="15.75" customHeight="1">
      <c r="A118" s="178"/>
      <c r="B118" s="190"/>
      <c r="C118" s="191"/>
      <c r="D118" s="191"/>
    </row>
    <row r="119" spans="1:4" ht="15.75" customHeight="1">
      <c r="A119" s="178"/>
      <c r="B119" s="190"/>
      <c r="C119" s="191"/>
      <c r="D119" s="191"/>
    </row>
    <row r="120" spans="1:4" ht="15.75" customHeight="1">
      <c r="A120" s="178"/>
      <c r="B120" s="190"/>
      <c r="C120" s="191"/>
      <c r="D120" s="191"/>
    </row>
    <row r="121" spans="1:4" ht="15.75" customHeight="1">
      <c r="A121" s="178"/>
      <c r="B121" s="190"/>
      <c r="C121" s="191"/>
      <c r="D121" s="191"/>
    </row>
    <row r="122" spans="1:4" ht="15.75" customHeight="1">
      <c r="A122" s="178"/>
      <c r="B122" s="190"/>
      <c r="C122" s="191"/>
      <c r="D122" s="191"/>
    </row>
    <row r="123" spans="1:4" ht="15.75" customHeight="1">
      <c r="A123" s="178"/>
      <c r="B123" s="190"/>
      <c r="C123" s="191"/>
      <c r="D123" s="191"/>
    </row>
    <row r="124" spans="1:4" ht="15.75" customHeight="1">
      <c r="A124" s="178"/>
      <c r="B124" s="190"/>
      <c r="C124" s="191"/>
      <c r="D124" s="191"/>
    </row>
    <row r="125" spans="1:4" ht="15.75" customHeight="1">
      <c r="A125" s="178"/>
      <c r="B125" s="190"/>
      <c r="C125" s="191"/>
      <c r="D125" s="191"/>
    </row>
    <row r="126" spans="1:4" ht="15.75" customHeight="1">
      <c r="A126" s="178"/>
      <c r="B126" s="190"/>
      <c r="C126" s="191"/>
      <c r="D126" s="191"/>
    </row>
    <row r="127" spans="1:4" ht="15.75" customHeight="1">
      <c r="A127" s="178"/>
      <c r="B127" s="190"/>
      <c r="C127" s="191"/>
      <c r="D127" s="191"/>
    </row>
    <row r="128" spans="1:4" ht="15.75" customHeight="1">
      <c r="A128" s="178"/>
      <c r="B128" s="190"/>
      <c r="C128" s="191"/>
      <c r="D128" s="191"/>
    </row>
    <row r="129" spans="1:26" ht="15.75" customHeight="1">
      <c r="A129" s="178"/>
      <c r="B129" s="190"/>
      <c r="C129" s="191"/>
      <c r="D129" s="191"/>
    </row>
    <row r="130" spans="1:26" ht="15.75" customHeight="1">
      <c r="A130" s="178"/>
      <c r="B130" s="190"/>
      <c r="C130" s="191"/>
      <c r="D130" s="191"/>
    </row>
    <row r="131" spans="1:26" ht="15.75" customHeight="1">
      <c r="A131" s="178"/>
      <c r="B131" s="190"/>
      <c r="C131" s="191"/>
      <c r="D131" s="191"/>
    </row>
    <row r="132" spans="1:26" ht="15.75" customHeight="1">
      <c r="A132" s="178"/>
      <c r="B132" s="190"/>
      <c r="C132" s="191"/>
      <c r="D132" s="191"/>
    </row>
    <row r="133" spans="1:26" ht="15.75" customHeight="1">
      <c r="A133" s="178"/>
      <c r="B133" s="190"/>
      <c r="C133" s="191"/>
      <c r="D133" s="191"/>
    </row>
    <row r="134" spans="1:26" ht="15.75" customHeight="1">
      <c r="A134" s="178"/>
      <c r="B134" s="190"/>
      <c r="C134" s="191"/>
      <c r="D134" s="191"/>
    </row>
    <row r="135" spans="1:26" ht="15.75" customHeight="1">
      <c r="A135" s="178"/>
      <c r="B135" s="190"/>
      <c r="C135" s="191"/>
      <c r="D135" s="191"/>
    </row>
    <row r="136" spans="1:26" ht="15.75" customHeight="1">
      <c r="A136" s="178"/>
      <c r="B136" s="190"/>
      <c r="C136" s="191"/>
      <c r="D136" s="191"/>
    </row>
    <row r="137" spans="1:26" ht="15.75" customHeight="1">
      <c r="A137" s="178"/>
      <c r="B137" s="190"/>
      <c r="C137" s="191"/>
      <c r="D137" s="191"/>
    </row>
    <row r="138" spans="1:26" ht="15.75" customHeight="1">
      <c r="A138" s="178"/>
      <c r="B138" s="190"/>
      <c r="C138" s="191"/>
      <c r="D138" s="191"/>
    </row>
    <row r="139" spans="1:26" ht="15.75" customHeight="1">
      <c r="A139" s="175"/>
      <c r="B139" s="190"/>
      <c r="C139" s="190"/>
      <c r="D139" s="190"/>
    </row>
    <row r="140" spans="1:26" ht="15.75" customHeight="1">
      <c r="A140" s="175"/>
      <c r="B140" s="192" t="s">
        <v>621</v>
      </c>
      <c r="C140" s="192" t="s">
        <v>622</v>
      </c>
      <c r="D140" s="1" t="s">
        <v>621</v>
      </c>
      <c r="E140" s="1" t="s">
        <v>622</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75"/>
      <c r="B141" s="193" t="s">
        <v>623</v>
      </c>
      <c r="C141" s="193" t="s">
        <v>624</v>
      </c>
      <c r="D141" s="1" t="s">
        <v>623</v>
      </c>
      <c r="E141" s="1"/>
      <c r="F141" s="1" t="str">
        <f t="shared" ref="F141:F152" si="0">IF(NOT(ISBLANK(D141)),D141,IF(NOT(ISBLANK(E141)),"     "&amp;E141,FALSE))</f>
        <v>Afectación Económica o presupuestal</v>
      </c>
      <c r="G141" s="1" t="s">
        <v>623</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c r="A142" s="175"/>
      <c r="B142" s="193" t="s">
        <v>623</v>
      </c>
      <c r="C142" s="193" t="s">
        <v>604</v>
      </c>
      <c r="D142" s="1"/>
      <c r="E142" s="1" t="s">
        <v>624</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c r="A143" s="175"/>
      <c r="B143" s="193" t="s">
        <v>623</v>
      </c>
      <c r="C143" s="193" t="s">
        <v>607</v>
      </c>
      <c r="D143" s="1"/>
      <c r="E143" s="1" t="s">
        <v>604</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c r="A144" s="175"/>
      <c r="B144" s="193" t="s">
        <v>623</v>
      </c>
      <c r="C144" s="193" t="s">
        <v>611</v>
      </c>
      <c r="D144" s="1"/>
      <c r="E144" s="1" t="s">
        <v>607</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c r="A145" s="175"/>
      <c r="B145" s="193" t="s">
        <v>623</v>
      </c>
      <c r="C145" s="193" t="s">
        <v>615</v>
      </c>
      <c r="D145" s="1"/>
      <c r="E145" s="1" t="s">
        <v>611</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c r="A146" s="175"/>
      <c r="B146" s="193" t="s">
        <v>597</v>
      </c>
      <c r="C146" s="193" t="s">
        <v>601</v>
      </c>
      <c r="D146" s="1"/>
      <c r="E146" s="1" t="s">
        <v>615</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c r="A147" s="175"/>
      <c r="B147" s="193" t="s">
        <v>597</v>
      </c>
      <c r="C147" s="193" t="s">
        <v>625</v>
      </c>
      <c r="D147" s="1" t="s">
        <v>597</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c r="A148" s="175"/>
      <c r="B148" s="193" t="s">
        <v>597</v>
      </c>
      <c r="C148" s="193" t="s">
        <v>608</v>
      </c>
      <c r="D148" s="1"/>
      <c r="E148" s="1" t="s">
        <v>601</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c r="A149" s="175"/>
      <c r="B149" s="193" t="s">
        <v>597</v>
      </c>
      <c r="C149" s="193" t="s">
        <v>612</v>
      </c>
      <c r="D149" s="1"/>
      <c r="E149" s="1" t="s">
        <v>625</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c r="A150" s="175"/>
      <c r="B150" s="193" t="s">
        <v>597</v>
      </c>
      <c r="C150" s="193" t="s">
        <v>616</v>
      </c>
      <c r="D150" s="1"/>
      <c r="E150" s="1" t="s">
        <v>608</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c r="A151" s="175"/>
      <c r="B151" s="1"/>
      <c r="C151" s="1"/>
      <c r="D151" s="1"/>
      <c r="E151" s="1" t="s">
        <v>612</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c r="A152" s="175"/>
      <c r="B152" s="1" t="str">
        <f ca="1">IFERROR(__xludf.DUMMYFUNCTION("ARRAY_CONSTRAIN(ARRAYFORMULA(UNIQUE('Tabla Impacto'!$B$140:$B$150)), 3, 1)"),"Criterios")</f>
        <v>Criterios</v>
      </c>
      <c r="C152" s="1"/>
      <c r="D152" s="1"/>
      <c r="E152" s="1" t="s">
        <v>616</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c r="A153" s="175"/>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t="str">
        <f ca="1">IFERROR(__xludf.DUMMYFUNCTION("""COMPUTED_VALUE"""),"Pérdida Reputacional")</f>
        <v>Pérdida Reputacional</v>
      </c>
      <c r="C154" s="1"/>
      <c r="D154" s="1"/>
      <c r="E154" s="1"/>
      <c r="F154" s="194" t="s">
        <v>626</v>
      </c>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94" t="s">
        <v>627</v>
      </c>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formula1>$F$141:$F$152</formula1>
    </dataValidation>
  </dataValidation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175"/>
      <c r="B1" s="319" t="s">
        <v>628</v>
      </c>
      <c r="C1" s="242"/>
      <c r="D1" s="242"/>
      <c r="E1" s="175"/>
      <c r="F1" s="175"/>
      <c r="G1" s="175"/>
      <c r="H1" s="175"/>
      <c r="I1" s="175"/>
      <c r="J1" s="175"/>
      <c r="K1" s="175"/>
      <c r="L1" s="175"/>
      <c r="M1" s="175"/>
      <c r="N1" s="175"/>
      <c r="O1" s="175"/>
      <c r="P1" s="175"/>
      <c r="Q1" s="175"/>
      <c r="R1" s="175"/>
      <c r="S1" s="175"/>
      <c r="T1" s="175"/>
      <c r="U1" s="175"/>
      <c r="V1" s="175"/>
      <c r="W1" s="175"/>
      <c r="X1" s="175"/>
    </row>
    <row r="2" spans="1:24">
      <c r="A2" s="175"/>
      <c r="B2" s="175"/>
      <c r="C2" s="175"/>
      <c r="D2" s="175"/>
      <c r="E2" s="175"/>
      <c r="F2" s="175"/>
      <c r="G2" s="175"/>
      <c r="H2" s="175"/>
      <c r="I2" s="175"/>
      <c r="J2" s="175"/>
      <c r="K2" s="175"/>
      <c r="L2" s="175"/>
      <c r="M2" s="175"/>
      <c r="N2" s="175"/>
      <c r="O2" s="175"/>
      <c r="P2" s="175"/>
      <c r="Q2" s="175"/>
      <c r="R2" s="175"/>
      <c r="S2" s="175"/>
      <c r="T2" s="175"/>
      <c r="U2" s="175"/>
      <c r="V2" s="175"/>
      <c r="W2" s="175"/>
      <c r="X2" s="175"/>
    </row>
    <row r="3" spans="1:24" ht="25.5">
      <c r="A3" s="175"/>
      <c r="B3" s="195"/>
      <c r="C3" s="196" t="s">
        <v>629</v>
      </c>
      <c r="D3" s="196" t="s">
        <v>222</v>
      </c>
      <c r="E3" s="175"/>
      <c r="F3" s="175"/>
      <c r="G3" s="175"/>
      <c r="H3" s="175"/>
      <c r="I3" s="175"/>
      <c r="J3" s="175"/>
      <c r="K3" s="175"/>
      <c r="L3" s="175"/>
      <c r="M3" s="175"/>
      <c r="N3" s="175"/>
      <c r="O3" s="175"/>
      <c r="P3" s="175"/>
      <c r="Q3" s="175"/>
      <c r="R3" s="175"/>
      <c r="S3" s="175"/>
      <c r="T3" s="175"/>
      <c r="U3" s="175"/>
      <c r="V3" s="175"/>
      <c r="W3" s="175"/>
      <c r="X3" s="175"/>
    </row>
    <row r="4" spans="1:24" ht="51">
      <c r="A4" s="175"/>
      <c r="B4" s="197" t="s">
        <v>630</v>
      </c>
      <c r="C4" s="198" t="s">
        <v>631</v>
      </c>
      <c r="D4" s="199">
        <v>0.2</v>
      </c>
      <c r="E4" s="175"/>
      <c r="F4" s="175"/>
      <c r="G4" s="175"/>
      <c r="H4" s="175"/>
      <c r="I4" s="175"/>
      <c r="J4" s="175"/>
      <c r="K4" s="175"/>
      <c r="L4" s="175"/>
      <c r="M4" s="175"/>
      <c r="N4" s="175"/>
      <c r="O4" s="175"/>
      <c r="P4" s="175"/>
      <c r="Q4" s="175"/>
      <c r="R4" s="175"/>
      <c r="S4" s="175"/>
      <c r="T4" s="175"/>
      <c r="U4" s="175"/>
      <c r="V4" s="175"/>
      <c r="W4" s="175"/>
      <c r="X4" s="175"/>
    </row>
    <row r="5" spans="1:24" ht="51">
      <c r="A5" s="175"/>
      <c r="B5" s="200" t="s">
        <v>632</v>
      </c>
      <c r="C5" s="201" t="s">
        <v>633</v>
      </c>
      <c r="D5" s="202">
        <v>0.4</v>
      </c>
      <c r="E5" s="175"/>
      <c r="F5" s="175"/>
      <c r="G5" s="175"/>
      <c r="H5" s="175"/>
      <c r="I5" s="175"/>
      <c r="J5" s="175"/>
      <c r="K5" s="175"/>
      <c r="L5" s="175"/>
      <c r="M5" s="175"/>
      <c r="N5" s="175"/>
      <c r="O5" s="175"/>
      <c r="P5" s="175"/>
      <c r="Q5" s="175"/>
      <c r="R5" s="175"/>
      <c r="S5" s="175"/>
      <c r="T5" s="175"/>
      <c r="U5" s="175"/>
      <c r="V5" s="175"/>
      <c r="W5" s="175"/>
      <c r="X5" s="175"/>
    </row>
    <row r="6" spans="1:24" ht="51">
      <c r="A6" s="175"/>
      <c r="B6" s="203" t="s">
        <v>634</v>
      </c>
      <c r="C6" s="201" t="s">
        <v>635</v>
      </c>
      <c r="D6" s="202">
        <v>0.6</v>
      </c>
      <c r="E6" s="175"/>
      <c r="F6" s="175"/>
      <c r="G6" s="175"/>
      <c r="H6" s="175"/>
      <c r="I6" s="175"/>
      <c r="J6" s="175"/>
      <c r="K6" s="175"/>
      <c r="L6" s="175"/>
      <c r="M6" s="175"/>
      <c r="N6" s="175"/>
      <c r="O6" s="175"/>
      <c r="P6" s="175"/>
      <c r="Q6" s="175"/>
      <c r="R6" s="175"/>
      <c r="S6" s="175"/>
      <c r="T6" s="175"/>
      <c r="U6" s="175"/>
      <c r="V6" s="175"/>
      <c r="W6" s="175"/>
      <c r="X6" s="175"/>
    </row>
    <row r="7" spans="1:24" ht="76.5">
      <c r="A7" s="175"/>
      <c r="B7" s="204" t="s">
        <v>636</v>
      </c>
      <c r="C7" s="201" t="s">
        <v>637</v>
      </c>
      <c r="D7" s="202">
        <v>0.8</v>
      </c>
      <c r="E7" s="175"/>
      <c r="F7" s="175"/>
      <c r="G7" s="175"/>
      <c r="H7" s="175"/>
      <c r="I7" s="175"/>
      <c r="J7" s="175"/>
      <c r="K7" s="175"/>
      <c r="L7" s="175"/>
      <c r="M7" s="175"/>
      <c r="N7" s="175"/>
      <c r="O7" s="175"/>
      <c r="P7" s="175"/>
      <c r="Q7" s="175"/>
      <c r="R7" s="175"/>
      <c r="S7" s="175"/>
      <c r="T7" s="175"/>
      <c r="U7" s="175"/>
      <c r="V7" s="175"/>
      <c r="W7" s="175"/>
      <c r="X7" s="175"/>
    </row>
    <row r="8" spans="1:24" ht="51">
      <c r="A8" s="175"/>
      <c r="B8" s="205" t="s">
        <v>638</v>
      </c>
      <c r="C8" s="201" t="s">
        <v>639</v>
      </c>
      <c r="D8" s="202">
        <v>1</v>
      </c>
      <c r="E8" s="175"/>
      <c r="F8" s="175"/>
      <c r="G8" s="175"/>
      <c r="H8" s="175"/>
      <c r="I8" s="175"/>
      <c r="J8" s="175"/>
      <c r="K8" s="175"/>
      <c r="L8" s="175"/>
      <c r="M8" s="175"/>
      <c r="N8" s="175"/>
      <c r="O8" s="175"/>
      <c r="P8" s="175"/>
      <c r="Q8" s="175"/>
      <c r="R8" s="175"/>
      <c r="S8" s="175"/>
      <c r="T8" s="175"/>
      <c r="U8" s="175"/>
      <c r="V8" s="175"/>
      <c r="W8" s="175"/>
      <c r="X8" s="175"/>
    </row>
    <row r="9" spans="1:24">
      <c r="A9" s="175"/>
      <c r="B9" s="175"/>
      <c r="C9" s="175"/>
      <c r="D9" s="175"/>
      <c r="E9" s="175"/>
      <c r="F9" s="175"/>
      <c r="G9" s="175"/>
      <c r="H9" s="175"/>
      <c r="I9" s="175"/>
      <c r="J9" s="175"/>
      <c r="K9" s="175"/>
      <c r="L9" s="175"/>
      <c r="M9" s="175"/>
      <c r="N9" s="175"/>
      <c r="O9" s="175"/>
      <c r="P9" s="175"/>
      <c r="Q9" s="175"/>
      <c r="R9" s="175"/>
      <c r="S9" s="175"/>
      <c r="T9" s="175"/>
      <c r="U9" s="175"/>
      <c r="V9" s="175"/>
      <c r="W9" s="175"/>
      <c r="X9" s="175"/>
    </row>
    <row r="10" spans="1:24" ht="16.5">
      <c r="A10" s="175"/>
      <c r="B10" s="206"/>
      <c r="C10" s="175"/>
      <c r="D10" s="175"/>
      <c r="E10" s="175"/>
      <c r="F10" s="175"/>
      <c r="G10" s="175"/>
      <c r="H10" s="175"/>
      <c r="I10" s="175"/>
      <c r="J10" s="175"/>
      <c r="K10" s="175"/>
      <c r="L10" s="175"/>
      <c r="M10" s="175"/>
      <c r="N10" s="175"/>
      <c r="O10" s="175"/>
      <c r="P10" s="175"/>
      <c r="Q10" s="175"/>
      <c r="R10" s="175"/>
      <c r="S10" s="175"/>
      <c r="T10" s="175"/>
      <c r="U10" s="175"/>
      <c r="V10" s="175"/>
      <c r="W10" s="175"/>
      <c r="X10" s="175"/>
    </row>
    <row r="11" spans="1:24">
      <c r="A11" s="175"/>
      <c r="B11" s="175"/>
      <c r="C11" s="175"/>
      <c r="D11" s="175"/>
      <c r="E11" s="175"/>
      <c r="F11" s="175"/>
      <c r="G11" s="175"/>
      <c r="H11" s="175"/>
      <c r="I11" s="175"/>
      <c r="J11" s="175"/>
      <c r="K11" s="175"/>
      <c r="L11" s="175"/>
      <c r="M11" s="175"/>
      <c r="N11" s="175"/>
      <c r="O11" s="175"/>
      <c r="P11" s="175"/>
      <c r="Q11" s="175"/>
      <c r="R11" s="175"/>
      <c r="S11" s="175"/>
      <c r="T11" s="175"/>
      <c r="U11" s="175"/>
      <c r="V11" s="175"/>
      <c r="W11" s="175"/>
      <c r="X11" s="175"/>
    </row>
    <row r="12" spans="1:24">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row>
    <row r="13" spans="1:24">
      <c r="A13" s="175"/>
      <c r="B13" s="175"/>
      <c r="C13" s="175"/>
      <c r="D13" s="175"/>
      <c r="E13" s="175"/>
      <c r="F13" s="175"/>
      <c r="G13" s="175"/>
      <c r="H13" s="175"/>
      <c r="I13" s="175"/>
      <c r="J13" s="175"/>
      <c r="K13" s="175"/>
      <c r="L13" s="175"/>
      <c r="M13" s="175"/>
      <c r="N13" s="175"/>
      <c r="O13" s="175"/>
      <c r="P13" s="175"/>
      <c r="Q13" s="175"/>
      <c r="R13" s="175"/>
      <c r="S13" s="175"/>
      <c r="T13" s="175"/>
      <c r="U13" s="175"/>
      <c r="V13" s="175"/>
      <c r="W13" s="175"/>
      <c r="X13" s="175"/>
    </row>
    <row r="14" spans="1:24">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row>
    <row r="15" spans="1:24">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row>
    <row r="16" spans="1:24">
      <c r="A16" s="175"/>
      <c r="B16" s="175"/>
      <c r="C16" s="175"/>
      <c r="D16" s="175"/>
      <c r="E16" s="175"/>
      <c r="F16" s="175"/>
      <c r="G16" s="175"/>
      <c r="H16" s="175"/>
      <c r="I16" s="175"/>
      <c r="J16" s="175"/>
      <c r="K16" s="175"/>
      <c r="L16" s="175"/>
      <c r="M16" s="175"/>
      <c r="N16" s="175"/>
      <c r="O16" s="175"/>
      <c r="P16" s="175"/>
      <c r="Q16" s="175"/>
      <c r="R16" s="175"/>
      <c r="S16" s="175"/>
      <c r="T16" s="175"/>
      <c r="U16" s="175"/>
      <c r="V16" s="175"/>
      <c r="W16" s="175"/>
      <c r="X16" s="175"/>
    </row>
    <row r="17" spans="1:24">
      <c r="A17" s="175"/>
      <c r="B17" s="175"/>
      <c r="C17" s="175"/>
      <c r="D17" s="175"/>
      <c r="E17" s="175"/>
      <c r="F17" s="175"/>
      <c r="G17" s="175"/>
      <c r="H17" s="175"/>
      <c r="I17" s="175"/>
      <c r="J17" s="175"/>
      <c r="K17" s="175"/>
      <c r="L17" s="175"/>
      <c r="M17" s="175"/>
      <c r="N17" s="175"/>
      <c r="O17" s="175"/>
      <c r="P17" s="175"/>
      <c r="Q17" s="175"/>
      <c r="R17" s="175"/>
      <c r="S17" s="175"/>
      <c r="T17" s="175"/>
      <c r="U17" s="175"/>
      <c r="V17" s="175"/>
      <c r="W17" s="175"/>
      <c r="X17" s="175"/>
    </row>
    <row r="18" spans="1:24">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row>
    <row r="19" spans="1:24">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row>
    <row r="20" spans="1:24">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row>
    <row r="21" spans="1:24" ht="15.75" customHeight="1">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row>
    <row r="22" spans="1:24" ht="15.7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row>
    <row r="23" spans="1:24" ht="15.75" customHeight="1">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row>
    <row r="24" spans="1:24" ht="15.75" customHeight="1">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row>
    <row r="25" spans="1:24" ht="15.75" customHeight="1">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row>
    <row r="26" spans="1:24" ht="15.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row>
    <row r="27" spans="1:24" ht="15.7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row>
    <row r="28" spans="1:24" ht="15.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row>
    <row r="29" spans="1:24" ht="15.75" customHeight="1">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row>
    <row r="30" spans="1:24" ht="15.7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row>
    <row r="31" spans="1:24" ht="15.7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row>
    <row r="32" spans="1:24" ht="15.7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row>
    <row r="33" spans="1:24" ht="15.75" customHeight="1">
      <c r="A33" s="175"/>
      <c r="E33" s="175"/>
      <c r="F33" s="175"/>
      <c r="G33" s="175"/>
      <c r="H33" s="175"/>
      <c r="I33" s="175"/>
      <c r="J33" s="175"/>
      <c r="K33" s="175"/>
      <c r="L33" s="175"/>
      <c r="M33" s="175"/>
      <c r="N33" s="175"/>
      <c r="O33" s="175"/>
      <c r="P33" s="175"/>
      <c r="Q33" s="175"/>
      <c r="R33" s="175"/>
      <c r="S33" s="175"/>
      <c r="T33" s="175"/>
      <c r="U33" s="175"/>
      <c r="V33" s="175"/>
      <c r="W33" s="175"/>
      <c r="X33" s="175"/>
    </row>
    <row r="34" spans="1:24" ht="15.75" customHeight="1">
      <c r="A34" s="175"/>
      <c r="B34" s="1" t="s">
        <v>460</v>
      </c>
      <c r="E34" s="175"/>
      <c r="F34" s="175"/>
      <c r="G34" s="175"/>
      <c r="H34" s="175"/>
      <c r="I34" s="175"/>
      <c r="J34" s="175"/>
      <c r="K34" s="175"/>
      <c r="L34" s="175"/>
      <c r="M34" s="175"/>
      <c r="N34" s="175"/>
      <c r="O34" s="175"/>
      <c r="P34" s="175"/>
      <c r="Q34" s="175"/>
      <c r="R34" s="175"/>
      <c r="S34" s="175"/>
      <c r="T34" s="175"/>
      <c r="U34" s="175"/>
      <c r="V34" s="175"/>
      <c r="W34" s="175"/>
      <c r="X34" s="175"/>
    </row>
    <row r="35" spans="1:24" ht="15.75" customHeight="1">
      <c r="A35" s="175"/>
      <c r="B35" s="1" t="s">
        <v>461</v>
      </c>
    </row>
    <row r="36" spans="1:24" ht="15.75" customHeight="1">
      <c r="A36" s="175"/>
    </row>
    <row r="37" spans="1:24" ht="15.75" customHeight="1">
      <c r="A37" s="175"/>
    </row>
    <row r="38" spans="1:24" ht="15.75" customHeight="1">
      <c r="A38" s="175"/>
    </row>
    <row r="39" spans="1:24" ht="15.75" customHeight="1">
      <c r="A39" s="175"/>
    </row>
    <row r="40" spans="1:24" ht="15.75" customHeight="1">
      <c r="A40" s="175"/>
    </row>
    <row r="41" spans="1:24" ht="15.75" customHeight="1">
      <c r="A41" s="175"/>
    </row>
    <row r="42" spans="1:24" ht="15.75" customHeight="1">
      <c r="A42" s="175"/>
    </row>
    <row r="43" spans="1:24" ht="15.75" customHeight="1">
      <c r="A43" s="175"/>
    </row>
    <row r="44" spans="1:24" ht="15.75" customHeight="1">
      <c r="A44" s="175"/>
    </row>
    <row r="45" spans="1:24" ht="15.75" customHeight="1">
      <c r="A45" s="175"/>
    </row>
    <row r="46" spans="1:24" ht="15.75" customHeight="1">
      <c r="A46" s="175"/>
    </row>
    <row r="47" spans="1:24" ht="15.75" customHeight="1">
      <c r="A47" s="175"/>
    </row>
    <row r="48" spans="1:24" ht="15.75" customHeight="1">
      <c r="A48" s="175"/>
    </row>
    <row r="49" spans="1:1" ht="15.75" customHeight="1">
      <c r="A49" s="175"/>
    </row>
    <row r="50" spans="1:1" ht="15.75" customHeight="1">
      <c r="A50" s="175"/>
    </row>
    <row r="51" spans="1:1" ht="15.75" customHeight="1">
      <c r="A51" s="175"/>
    </row>
    <row r="52" spans="1:1" ht="15.75" customHeight="1">
      <c r="A52" s="175"/>
    </row>
    <row r="53" spans="1:1" ht="15.75" customHeight="1">
      <c r="A53" s="175"/>
    </row>
    <row r="54" spans="1:1" ht="15.75" customHeight="1">
      <c r="A54" s="175"/>
    </row>
    <row r="55" spans="1:1" ht="15.75" customHeight="1">
      <c r="A55" s="175"/>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207"/>
      <c r="B1" s="323" t="s">
        <v>640</v>
      </c>
      <c r="C1" s="252"/>
      <c r="D1" s="252"/>
      <c r="E1" s="252"/>
      <c r="F1" s="253"/>
      <c r="G1" s="207"/>
      <c r="H1" s="207"/>
      <c r="I1" s="207"/>
      <c r="J1" s="207"/>
      <c r="K1" s="207"/>
      <c r="L1" s="207"/>
      <c r="M1" s="207"/>
      <c r="N1" s="207"/>
      <c r="O1" s="207"/>
      <c r="P1" s="207"/>
      <c r="Q1" s="207"/>
      <c r="R1" s="207"/>
      <c r="S1" s="207"/>
      <c r="T1" s="207"/>
      <c r="U1" s="207"/>
      <c r="V1" s="207"/>
      <c r="W1" s="207"/>
      <c r="X1" s="207"/>
      <c r="Y1" s="207"/>
      <c r="Z1" s="207"/>
    </row>
    <row r="2" spans="1:26" ht="12.75" customHeight="1">
      <c r="A2" s="207"/>
      <c r="B2" s="208"/>
      <c r="C2" s="208"/>
      <c r="D2" s="208"/>
      <c r="E2" s="208"/>
      <c r="F2" s="208"/>
      <c r="G2" s="207"/>
      <c r="H2" s="207"/>
      <c r="I2" s="207"/>
      <c r="J2" s="207"/>
      <c r="K2" s="207"/>
      <c r="L2" s="207"/>
      <c r="M2" s="207"/>
      <c r="N2" s="207"/>
      <c r="O2" s="207"/>
      <c r="P2" s="207"/>
      <c r="Q2" s="207"/>
      <c r="R2" s="207"/>
      <c r="S2" s="207"/>
      <c r="T2" s="207"/>
      <c r="U2" s="207"/>
      <c r="V2" s="207"/>
      <c r="W2" s="207"/>
      <c r="X2" s="207"/>
      <c r="Y2" s="207"/>
      <c r="Z2" s="207"/>
    </row>
    <row r="3" spans="1:26" ht="12.75" customHeight="1">
      <c r="A3" s="207"/>
      <c r="B3" s="324" t="s">
        <v>641</v>
      </c>
      <c r="C3" s="252"/>
      <c r="D3" s="325"/>
      <c r="E3" s="209" t="s">
        <v>83</v>
      </c>
      <c r="F3" s="210" t="s">
        <v>642</v>
      </c>
      <c r="G3" s="207"/>
      <c r="H3" s="207"/>
      <c r="I3" s="207"/>
      <c r="J3" s="207"/>
      <c r="K3" s="207"/>
      <c r="L3" s="207"/>
      <c r="M3" s="207"/>
      <c r="N3" s="207"/>
      <c r="O3" s="207"/>
      <c r="P3" s="207"/>
      <c r="Q3" s="207"/>
      <c r="R3" s="207"/>
      <c r="S3" s="207"/>
      <c r="T3" s="207"/>
      <c r="U3" s="207"/>
      <c r="V3" s="207"/>
      <c r="W3" s="207"/>
      <c r="X3" s="207"/>
      <c r="Y3" s="207"/>
      <c r="Z3" s="207"/>
    </row>
    <row r="4" spans="1:26" ht="12.75" customHeight="1">
      <c r="A4" s="207"/>
      <c r="B4" s="326" t="s">
        <v>643</v>
      </c>
      <c r="C4" s="329" t="s">
        <v>76</v>
      </c>
      <c r="D4" s="211" t="s">
        <v>94</v>
      </c>
      <c r="E4" s="212" t="s">
        <v>644</v>
      </c>
      <c r="F4" s="213">
        <v>0.25</v>
      </c>
      <c r="G4" s="207"/>
      <c r="H4" s="207"/>
      <c r="I4" s="207"/>
      <c r="J4" s="207"/>
      <c r="K4" s="207"/>
      <c r="L4" s="207"/>
      <c r="M4" s="207"/>
      <c r="N4" s="207"/>
      <c r="O4" s="207"/>
      <c r="P4" s="207"/>
      <c r="Q4" s="207"/>
      <c r="R4" s="207"/>
      <c r="S4" s="207"/>
      <c r="T4" s="207"/>
      <c r="U4" s="207"/>
      <c r="V4" s="207"/>
      <c r="W4" s="207"/>
      <c r="X4" s="207"/>
      <c r="Y4" s="207"/>
      <c r="Z4" s="207"/>
    </row>
    <row r="5" spans="1:26" ht="12.75" customHeight="1">
      <c r="A5" s="207"/>
      <c r="B5" s="327"/>
      <c r="C5" s="283"/>
      <c r="D5" s="214" t="s">
        <v>130</v>
      </c>
      <c r="E5" s="215" t="s">
        <v>645</v>
      </c>
      <c r="F5" s="216">
        <v>0.15</v>
      </c>
      <c r="G5" s="207"/>
      <c r="H5" s="207"/>
      <c r="I5" s="207"/>
      <c r="J5" s="207"/>
      <c r="K5" s="207"/>
      <c r="L5" s="207"/>
      <c r="M5" s="207"/>
      <c r="N5" s="207"/>
      <c r="O5" s="207"/>
      <c r="P5" s="207"/>
      <c r="Q5" s="207"/>
      <c r="R5" s="207"/>
      <c r="S5" s="207"/>
      <c r="T5" s="207"/>
      <c r="U5" s="207"/>
      <c r="V5" s="207"/>
      <c r="W5" s="207"/>
      <c r="X5" s="207"/>
      <c r="Y5" s="207"/>
      <c r="Z5" s="207"/>
    </row>
    <row r="6" spans="1:26" ht="12.75" customHeight="1">
      <c r="A6" s="207"/>
      <c r="B6" s="327"/>
      <c r="C6" s="285"/>
      <c r="D6" s="214" t="s">
        <v>171</v>
      </c>
      <c r="E6" s="215" t="s">
        <v>646</v>
      </c>
      <c r="F6" s="216">
        <v>0.1</v>
      </c>
      <c r="G6" s="207"/>
      <c r="H6" s="207"/>
      <c r="I6" s="207"/>
      <c r="J6" s="207"/>
      <c r="K6" s="207"/>
      <c r="L6" s="207"/>
      <c r="M6" s="207"/>
      <c r="N6" s="207"/>
      <c r="O6" s="207"/>
      <c r="P6" s="207"/>
      <c r="Q6" s="207"/>
      <c r="R6" s="207"/>
      <c r="S6" s="207"/>
      <c r="T6" s="207"/>
      <c r="U6" s="207"/>
      <c r="V6" s="207"/>
      <c r="W6" s="207"/>
      <c r="X6" s="207"/>
      <c r="Y6" s="207"/>
      <c r="Z6" s="207"/>
    </row>
    <row r="7" spans="1:26" ht="12.75" customHeight="1">
      <c r="A7" s="207"/>
      <c r="B7" s="327"/>
      <c r="C7" s="321" t="s">
        <v>77</v>
      </c>
      <c r="D7" s="214" t="s">
        <v>209</v>
      </c>
      <c r="E7" s="215" t="s">
        <v>647</v>
      </c>
      <c r="F7" s="216">
        <v>0.25</v>
      </c>
      <c r="G7" s="207"/>
      <c r="H7" s="207"/>
      <c r="I7" s="207"/>
      <c r="J7" s="207"/>
      <c r="K7" s="207"/>
      <c r="L7" s="207"/>
      <c r="M7" s="207"/>
      <c r="N7" s="207"/>
      <c r="O7" s="207"/>
      <c r="P7" s="207"/>
      <c r="Q7" s="207"/>
      <c r="R7" s="207"/>
      <c r="S7" s="207"/>
      <c r="T7" s="207"/>
      <c r="U7" s="207"/>
      <c r="V7" s="207"/>
      <c r="W7" s="207"/>
      <c r="X7" s="207"/>
      <c r="Y7" s="207"/>
      <c r="Z7" s="207"/>
    </row>
    <row r="8" spans="1:26" ht="12.75" customHeight="1">
      <c r="A8" s="207"/>
      <c r="B8" s="328"/>
      <c r="C8" s="285"/>
      <c r="D8" s="214" t="s">
        <v>95</v>
      </c>
      <c r="E8" s="215" t="s">
        <v>648</v>
      </c>
      <c r="F8" s="216">
        <v>0.15</v>
      </c>
      <c r="G8" s="207"/>
      <c r="H8" s="207"/>
      <c r="I8" s="207"/>
      <c r="J8" s="207"/>
      <c r="K8" s="207"/>
      <c r="L8" s="207"/>
      <c r="M8" s="207"/>
      <c r="N8" s="207"/>
      <c r="O8" s="207"/>
      <c r="P8" s="207"/>
      <c r="Q8" s="207"/>
      <c r="R8" s="207"/>
      <c r="S8" s="207"/>
      <c r="T8" s="207"/>
      <c r="U8" s="207"/>
      <c r="V8" s="207"/>
      <c r="W8" s="207"/>
      <c r="X8" s="207"/>
      <c r="Y8" s="207"/>
      <c r="Z8" s="207"/>
    </row>
    <row r="9" spans="1:26" ht="12.75" customHeight="1">
      <c r="A9" s="207"/>
      <c r="B9" s="330" t="s">
        <v>649</v>
      </c>
      <c r="C9" s="321" t="s">
        <v>79</v>
      </c>
      <c r="D9" s="214" t="s">
        <v>96</v>
      </c>
      <c r="E9" s="215" t="s">
        <v>650</v>
      </c>
      <c r="F9" s="217" t="s">
        <v>651</v>
      </c>
      <c r="G9" s="207"/>
      <c r="H9" s="207"/>
      <c r="I9" s="207"/>
      <c r="J9" s="207"/>
      <c r="K9" s="207"/>
      <c r="L9" s="207"/>
      <c r="M9" s="207"/>
      <c r="N9" s="207"/>
      <c r="O9" s="207"/>
      <c r="P9" s="207"/>
      <c r="Q9" s="207"/>
      <c r="R9" s="207"/>
      <c r="S9" s="207"/>
      <c r="T9" s="207"/>
      <c r="U9" s="207"/>
      <c r="V9" s="207"/>
      <c r="W9" s="207"/>
      <c r="X9" s="207"/>
      <c r="Y9" s="207"/>
      <c r="Z9" s="207"/>
    </row>
    <row r="10" spans="1:26" ht="12.75" customHeight="1">
      <c r="A10" s="207"/>
      <c r="B10" s="327"/>
      <c r="C10" s="285"/>
      <c r="D10" s="214" t="s">
        <v>341</v>
      </c>
      <c r="E10" s="215" t="s">
        <v>652</v>
      </c>
      <c r="F10" s="217" t="s">
        <v>651</v>
      </c>
      <c r="G10" s="207"/>
      <c r="H10" s="207"/>
      <c r="I10" s="207"/>
      <c r="J10" s="207"/>
      <c r="K10" s="207"/>
      <c r="L10" s="207"/>
      <c r="M10" s="207"/>
      <c r="N10" s="207"/>
      <c r="O10" s="207"/>
      <c r="P10" s="207"/>
      <c r="Q10" s="207"/>
      <c r="R10" s="207"/>
      <c r="S10" s="207"/>
      <c r="T10" s="207"/>
      <c r="U10" s="207"/>
      <c r="V10" s="207"/>
      <c r="W10" s="207"/>
      <c r="X10" s="207"/>
      <c r="Y10" s="207"/>
      <c r="Z10" s="207"/>
    </row>
    <row r="11" spans="1:26" ht="12.75" customHeight="1">
      <c r="A11" s="207"/>
      <c r="B11" s="327"/>
      <c r="C11" s="321" t="s">
        <v>80</v>
      </c>
      <c r="D11" s="214" t="s">
        <v>97</v>
      </c>
      <c r="E11" s="215" t="s">
        <v>653</v>
      </c>
      <c r="F11" s="217" t="s">
        <v>651</v>
      </c>
      <c r="G11" s="207"/>
      <c r="H11" s="207"/>
      <c r="I11" s="207"/>
      <c r="J11" s="207"/>
      <c r="K11" s="207"/>
      <c r="L11" s="207"/>
      <c r="M11" s="207"/>
      <c r="N11" s="207"/>
      <c r="O11" s="207"/>
      <c r="P11" s="207"/>
      <c r="Q11" s="207"/>
      <c r="R11" s="207"/>
      <c r="S11" s="207"/>
      <c r="T11" s="207"/>
      <c r="U11" s="207"/>
      <c r="V11" s="207"/>
      <c r="W11" s="207"/>
      <c r="X11" s="207"/>
      <c r="Y11" s="207"/>
      <c r="Z11" s="207"/>
    </row>
    <row r="12" spans="1:26" ht="12.75" customHeight="1">
      <c r="A12" s="207"/>
      <c r="B12" s="327"/>
      <c r="C12" s="285"/>
      <c r="D12" s="214" t="s">
        <v>172</v>
      </c>
      <c r="E12" s="215" t="s">
        <v>654</v>
      </c>
      <c r="F12" s="217" t="s">
        <v>651</v>
      </c>
      <c r="G12" s="207"/>
      <c r="H12" s="207"/>
      <c r="I12" s="207"/>
      <c r="J12" s="207"/>
      <c r="K12" s="207"/>
      <c r="L12" s="207"/>
      <c r="M12" s="207"/>
      <c r="N12" s="207"/>
      <c r="O12" s="207"/>
      <c r="P12" s="207"/>
      <c r="Q12" s="207"/>
      <c r="R12" s="207"/>
      <c r="S12" s="207"/>
      <c r="T12" s="207"/>
      <c r="U12" s="207"/>
      <c r="V12" s="207"/>
      <c r="W12" s="207"/>
      <c r="X12" s="207"/>
      <c r="Y12" s="207"/>
      <c r="Z12" s="207"/>
    </row>
    <row r="13" spans="1:26" ht="12.75" customHeight="1">
      <c r="A13" s="207"/>
      <c r="B13" s="327"/>
      <c r="C13" s="321" t="s">
        <v>81</v>
      </c>
      <c r="D13" s="214" t="s">
        <v>98</v>
      </c>
      <c r="E13" s="215" t="s">
        <v>655</v>
      </c>
      <c r="F13" s="217" t="s">
        <v>651</v>
      </c>
      <c r="G13" s="207"/>
      <c r="H13" s="207"/>
      <c r="I13" s="207"/>
      <c r="J13" s="207"/>
      <c r="K13" s="207"/>
      <c r="L13" s="207"/>
      <c r="M13" s="207"/>
      <c r="N13" s="207"/>
      <c r="O13" s="207"/>
      <c r="P13" s="207"/>
      <c r="Q13" s="207"/>
      <c r="R13" s="207"/>
      <c r="S13" s="207"/>
      <c r="T13" s="207"/>
      <c r="U13" s="207"/>
      <c r="V13" s="207"/>
      <c r="W13" s="207"/>
      <c r="X13" s="207"/>
      <c r="Y13" s="207"/>
      <c r="Z13" s="207"/>
    </row>
    <row r="14" spans="1:26" ht="12.75" customHeight="1">
      <c r="A14" s="207"/>
      <c r="B14" s="331"/>
      <c r="C14" s="322"/>
      <c r="D14" s="218" t="s">
        <v>342</v>
      </c>
      <c r="E14" s="219" t="s">
        <v>656</v>
      </c>
      <c r="F14" s="220" t="s">
        <v>651</v>
      </c>
      <c r="G14" s="207"/>
      <c r="H14" s="207"/>
      <c r="I14" s="207"/>
      <c r="J14" s="207"/>
      <c r="K14" s="207"/>
      <c r="L14" s="207"/>
      <c r="M14" s="207"/>
      <c r="N14" s="207"/>
      <c r="O14" s="207"/>
      <c r="P14" s="207"/>
      <c r="Q14" s="207"/>
      <c r="R14" s="207"/>
      <c r="S14" s="207"/>
      <c r="T14" s="207"/>
      <c r="U14" s="207"/>
      <c r="V14" s="207"/>
      <c r="W14" s="207"/>
      <c r="X14" s="207"/>
      <c r="Y14" s="207"/>
      <c r="Z14" s="207"/>
    </row>
    <row r="15" spans="1:26" ht="49.5" customHeight="1">
      <c r="A15" s="207"/>
      <c r="B15" s="320" t="s">
        <v>657</v>
      </c>
      <c r="C15" s="277"/>
      <c r="D15" s="277"/>
      <c r="E15" s="277"/>
      <c r="F15" s="278"/>
      <c r="G15" s="207"/>
      <c r="H15" s="207"/>
      <c r="I15" s="207"/>
      <c r="J15" s="207"/>
      <c r="K15" s="207"/>
      <c r="L15" s="207"/>
      <c r="M15" s="207"/>
      <c r="N15" s="207"/>
      <c r="O15" s="207"/>
      <c r="P15" s="207"/>
      <c r="Q15" s="207"/>
      <c r="R15" s="207"/>
      <c r="S15" s="207"/>
      <c r="T15" s="207"/>
      <c r="U15" s="207"/>
      <c r="V15" s="207"/>
      <c r="W15" s="207"/>
      <c r="X15" s="207"/>
      <c r="Y15" s="207"/>
      <c r="Z15" s="207"/>
    </row>
    <row r="16" spans="1:26" ht="27" customHeight="1">
      <c r="A16" s="221"/>
      <c r="B16" s="222"/>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row>
    <row r="17" spans="1:26" ht="12.75" customHeight="1">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row>
    <row r="18" spans="1:26" ht="12.75" customHeight="1">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row>
    <row r="19" spans="1:26" ht="12.75" customHeight="1">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row>
    <row r="20" spans="1:26" ht="12.75" customHeight="1">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26" ht="12.75" customHeight="1">
      <c r="A21" s="221"/>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row>
    <row r="22" spans="1:26" ht="12.75" customHeight="1">
      <c r="A22" s="221"/>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26" ht="12.75" customHeight="1">
      <c r="A23" s="221"/>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row>
    <row r="24" spans="1:26" ht="12.75" customHeight="1">
      <c r="A24" s="221"/>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row>
    <row r="25" spans="1:26" ht="12.75" customHeight="1">
      <c r="A25" s="221"/>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row>
    <row r="26" spans="1:26" ht="12.75" customHeight="1">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row>
    <row r="27" spans="1:26" ht="12.75" customHeight="1">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row>
    <row r="28" spans="1:26" ht="12.75" customHeight="1">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row>
    <row r="29" spans="1:26" ht="12.75" customHeight="1">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row>
    <row r="30" spans="1:26" ht="12.75" customHeight="1">
      <c r="A30" s="22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row>
    <row r="31" spans="1:26" ht="12.75" customHeight="1">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row>
    <row r="32" spans="1:26" ht="12.75" customHeight="1">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1:26" ht="12.75" customHeight="1">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row>
    <row r="34" spans="1:26" ht="12.75" customHeight="1">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row>
    <row r="35" spans="1:26" ht="12.75"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1:26" ht="12.75" customHeight="1">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row>
    <row r="37" spans="1:26" ht="12.75" customHeight="1">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row>
    <row r="38" spans="1:26" ht="12.75" customHeight="1">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row>
    <row r="39" spans="1:26" ht="12.75" customHeight="1">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1:26" ht="12.75" customHeight="1">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row>
    <row r="41" spans="1:26" ht="12.75" customHeight="1">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row>
    <row r="42" spans="1:26" ht="12.75"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row>
    <row r="43" spans="1:26" ht="12.75" customHeight="1">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row>
    <row r="44" spans="1:26" ht="12.75" customHeight="1">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row>
    <row r="45" spans="1:26" ht="12.75" customHeight="1">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row>
    <row r="46" spans="1:26" ht="12.75" customHeight="1">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row>
    <row r="47" spans="1:26" ht="12.75" customHeight="1">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row>
    <row r="48" spans="1:26" ht="12.75" customHeight="1">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row>
    <row r="49" spans="1:26" ht="12.75" customHeight="1">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row>
    <row r="50" spans="1:26" ht="12.75" customHeight="1">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row>
    <row r="51" spans="1:26" ht="12.75" customHeight="1">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row>
    <row r="52" spans="1:26" ht="12.75" customHeight="1">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row>
    <row r="53" spans="1:26" ht="12.75" customHeight="1">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row>
    <row r="54" spans="1:26" ht="12.75"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row>
    <row r="55" spans="1:26" ht="12.75"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1:26" ht="12.75" customHeight="1">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row>
    <row r="57" spans="1:26" ht="12.75" customHeight="1">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26" ht="12.75" customHeight="1">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26" ht="12.75" customHeight="1">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row>
    <row r="60" spans="1:26" ht="12.75" customHeight="1">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row>
    <row r="61" spans="1:26" ht="12.75" customHeight="1">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1:26" ht="12.75" customHeight="1">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row>
    <row r="63" spans="1:26" ht="12.75"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row>
    <row r="64" spans="1:26" ht="12.75" customHeight="1">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row>
    <row r="65" spans="1:26" ht="12.75" customHeight="1">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row>
    <row r="66" spans="1:26" ht="12.75" customHeight="1">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1:26" ht="12.75" customHeight="1">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1:26" ht="12.75" customHeight="1">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1:26" ht="12.75" customHeight="1">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row r="70" spans="1:26" ht="12.75" customHeight="1">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row>
    <row r="71" spans="1:26" ht="12.75" customHeight="1">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row>
    <row r="72" spans="1:26" ht="12.75" customHeight="1">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row>
    <row r="73" spans="1:26" ht="12.7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row>
    <row r="74" spans="1:26" ht="12.7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row>
    <row r="75" spans="1:26" ht="12.7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row>
    <row r="76" spans="1:26" ht="12.7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row>
    <row r="77" spans="1:26" ht="12.7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row>
    <row r="78" spans="1:26" ht="12.7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row>
    <row r="79" spans="1:26" ht="12.7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row>
    <row r="80" spans="1:26" ht="12.7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row>
    <row r="81" spans="1:26" ht="12.7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row>
    <row r="82" spans="1:26" ht="12.7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row>
    <row r="83" spans="1:26" ht="12.7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row>
    <row r="84" spans="1:26" ht="12.7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row>
    <row r="85" spans="1:26" ht="12.7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row>
    <row r="86" spans="1:26" ht="12.7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row>
    <row r="87" spans="1:26" ht="12.75" customHeight="1">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row>
    <row r="88" spans="1:26" ht="12.75" customHeight="1">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row>
    <row r="89" spans="1:26" ht="12.7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row>
    <row r="90" spans="1:26" ht="12.7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row>
    <row r="91" spans="1:26" ht="12.7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row>
    <row r="92" spans="1:26" ht="12.7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row>
    <row r="93" spans="1:26" ht="12.7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row>
    <row r="94" spans="1:26" ht="12.75"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row>
    <row r="95" spans="1:26" ht="12.75" customHeight="1">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row>
    <row r="96" spans="1:26" ht="12.75" customHeight="1">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row>
    <row r="97" spans="1:26" ht="12.75" customHeight="1">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row>
    <row r="98" spans="1:26" ht="12.7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row>
    <row r="99" spans="1:26" ht="12.75" customHeight="1">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row>
    <row r="100" spans="1:26" ht="12.75" customHeight="1">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row>
    <row r="101" spans="1:26" ht="12.75" customHeight="1">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row>
    <row r="102" spans="1:26" ht="12.75" customHeight="1">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row>
    <row r="103" spans="1:26" ht="12.75" customHeight="1">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row>
    <row r="104" spans="1:26" ht="12.75" customHeight="1">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row>
    <row r="105" spans="1:26" ht="12.75" customHeight="1">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row>
    <row r="106" spans="1:26" ht="12.75" customHeight="1">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row>
    <row r="107" spans="1:26" ht="12.75" customHeight="1">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row>
    <row r="108" spans="1:26" ht="12.75" customHeight="1">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row>
    <row r="109" spans="1:26" ht="12.75" customHeight="1">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row>
    <row r="110" spans="1:26" ht="12.75" customHeight="1">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row>
    <row r="111" spans="1:26" ht="12.75" customHeight="1">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row>
    <row r="112" spans="1:26" ht="12.75" customHeight="1">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row>
    <row r="113" spans="1:26" ht="12.75"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row>
    <row r="114" spans="1:26" ht="12.75" customHeight="1">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row>
    <row r="115" spans="1:26" ht="12.75" customHeight="1">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row>
    <row r="116" spans="1:26" ht="12.75" customHeight="1">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row>
    <row r="117" spans="1:26" ht="12.75" customHeight="1">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row>
    <row r="118" spans="1:26" ht="12.75" customHeight="1">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row>
    <row r="119" spans="1:26" ht="12.75" customHeight="1">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row>
    <row r="120" spans="1:26" ht="12.75" customHeight="1">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row>
    <row r="121" spans="1:26" ht="12.75" customHeight="1">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row>
    <row r="122" spans="1:26" ht="12.75" customHeight="1">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row>
    <row r="123" spans="1:26" ht="12.75" customHeight="1">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row>
    <row r="124" spans="1:26" ht="12.75" customHeight="1">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row>
    <row r="125" spans="1:26" ht="12.75" customHeight="1">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row>
    <row r="126" spans="1:26" ht="12.75" customHeight="1">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row>
    <row r="127" spans="1:26" ht="12.75" customHeight="1">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row>
    <row r="128" spans="1:26" ht="12.75" customHeight="1">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row>
    <row r="129" spans="1:26" ht="12.75" customHeight="1">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row>
    <row r="130" spans="1:26" ht="12.75" customHeight="1">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row>
    <row r="131" spans="1:26" ht="12.75" customHeight="1">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row>
    <row r="132" spans="1:26" ht="12.75" customHeight="1">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row>
    <row r="133" spans="1:26" ht="12.75" customHeight="1">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row>
    <row r="134" spans="1:26" ht="12.75" customHeight="1">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row>
    <row r="135" spans="1:26" ht="12.75" customHeight="1">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row>
    <row r="136" spans="1:26" ht="12.75" customHeight="1">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row>
    <row r="137" spans="1:26" ht="12.75" customHeight="1">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row>
    <row r="138" spans="1:26" ht="12.75" customHeight="1">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row>
    <row r="139" spans="1:26" ht="12.75" customHeight="1">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row>
    <row r="140" spans="1:26" ht="12.75" customHeight="1">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row>
    <row r="141" spans="1:26" ht="12.75" customHeight="1">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row>
    <row r="142" spans="1:26" ht="12.75" customHeight="1">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row>
    <row r="143" spans="1:26" ht="12.75" customHeight="1">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row>
    <row r="144" spans="1:26" ht="12.75"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row>
    <row r="145" spans="1:26" ht="12.75" customHeight="1">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row>
    <row r="146" spans="1:26" ht="12.75"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row>
    <row r="147" spans="1:26" ht="12.75" customHeight="1">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row>
    <row r="148" spans="1:26" ht="12.75" customHeigh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row>
    <row r="149" spans="1:26" ht="12.75"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row>
    <row r="150" spans="1:26" ht="12.75" customHeight="1">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row>
    <row r="151" spans="1:26" ht="12.75" customHeight="1">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row>
    <row r="152" spans="1:26" ht="12.7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row>
    <row r="153" spans="1:26" ht="12.7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row>
    <row r="154" spans="1:26" ht="12.7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row>
    <row r="155" spans="1:26" ht="12.7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row>
    <row r="156" spans="1:26" ht="12.7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row>
    <row r="157" spans="1:26" ht="12.7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row>
    <row r="158" spans="1:26" ht="12.7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row>
    <row r="159" spans="1:26" ht="12.7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row>
    <row r="160" spans="1:26" ht="12.7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row>
    <row r="161" spans="1:26" ht="12.7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row>
    <row r="162" spans="1:26" ht="12.7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row>
    <row r="163" spans="1:26" ht="12.7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row>
    <row r="164" spans="1:26" ht="12.7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row>
    <row r="165" spans="1:26" ht="12.7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row>
    <row r="166" spans="1:26" ht="12.7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row>
    <row r="167" spans="1:26" ht="12.7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row>
    <row r="168" spans="1:26" ht="12.7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row>
    <row r="169" spans="1:26" ht="12.7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row>
    <row r="170" spans="1:26" ht="12.7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row>
    <row r="171" spans="1:26" ht="12.7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row>
    <row r="172" spans="1:26" ht="12.7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row>
    <row r="173" spans="1:26" ht="12.7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row>
    <row r="174" spans="1:26" ht="12.7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row>
    <row r="175" spans="1:26" ht="12.7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row>
    <row r="176" spans="1:26" ht="12.7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row>
    <row r="177" spans="1:26" ht="12.7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row>
    <row r="178" spans="1:26" ht="12.7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row>
    <row r="179" spans="1:26" ht="12.7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row>
    <row r="180" spans="1:26" ht="12.7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row>
    <row r="181" spans="1:26" ht="12.75"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row>
    <row r="182" spans="1:26" ht="12.75"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row>
    <row r="183" spans="1:26" ht="12.75"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row>
    <row r="184" spans="1:26" ht="12.75"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row>
    <row r="185" spans="1:26" ht="12.75"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row>
    <row r="186" spans="1:26" ht="12.75"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row>
    <row r="187" spans="1:26" ht="12.75"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row>
    <row r="188" spans="1:26" ht="12.75"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row>
    <row r="189" spans="1:26" ht="12.75"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row>
    <row r="190" spans="1:26" ht="12.75"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row>
    <row r="191" spans="1:26" ht="12.75"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row>
    <row r="192" spans="1:26" ht="12.75"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row>
    <row r="193" spans="1:26" ht="12.75" customHeight="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row>
    <row r="194" spans="1:26" ht="12.75"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row>
    <row r="195" spans="1:26" ht="12.75"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row>
    <row r="196" spans="1:26" ht="12.75"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row>
    <row r="197" spans="1:26" ht="12.75"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row>
    <row r="198" spans="1:26" ht="12.75" customHeight="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row>
    <row r="199" spans="1:26" ht="12.75"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row>
    <row r="200" spans="1:26" ht="12.75"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row>
    <row r="201" spans="1:26" ht="12.75"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row>
    <row r="202" spans="1:26" ht="12.75"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row>
    <row r="203" spans="1:26" ht="12.7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row>
    <row r="204" spans="1:26" ht="12.75" customHeight="1">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row>
    <row r="205" spans="1:26" ht="12.75" customHeight="1">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row>
    <row r="206" spans="1:26" ht="12.75" customHeight="1">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row>
    <row r="207" spans="1:26" ht="12.75" customHeight="1">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row>
    <row r="208" spans="1:26" ht="12.75" customHeight="1">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row>
    <row r="209" spans="1:26" ht="12.75" customHeight="1">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row>
    <row r="210" spans="1:26" ht="12.75" customHeight="1">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row>
    <row r="211" spans="1:26" ht="12.75" customHeight="1">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row>
    <row r="212" spans="1:26" ht="12.75" customHeight="1">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row>
    <row r="213" spans="1:26" ht="12.75" customHeight="1">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row>
    <row r="214" spans="1:26" ht="12.75" customHeight="1">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row>
    <row r="215" spans="1:26" ht="12.75" customHeight="1">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row>
    <row r="216" spans="1:26" ht="12.75" customHeight="1">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row>
    <row r="217" spans="1:26" ht="12.75" customHeight="1">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row>
    <row r="218" spans="1:26" ht="12.75" customHeight="1">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row>
    <row r="219" spans="1:26" ht="12.75" customHeight="1">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row>
    <row r="220" spans="1:26" ht="12.75" customHeight="1">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cols>
    <col min="1" max="6" width="10.7109375" customWidth="1"/>
  </cols>
  <sheetData>
    <row r="2" spans="2:5">
      <c r="B2" s="1" t="s">
        <v>322</v>
      </c>
      <c r="E2" s="1" t="s">
        <v>238</v>
      </c>
    </row>
    <row r="3" spans="2:5">
      <c r="B3" s="1" t="s">
        <v>658</v>
      </c>
      <c r="E3" s="1" t="s">
        <v>118</v>
      </c>
    </row>
    <row r="4" spans="2:5">
      <c r="B4" s="1" t="s">
        <v>659</v>
      </c>
      <c r="E4" s="1" t="s">
        <v>87</v>
      </c>
    </row>
    <row r="5" spans="2:5">
      <c r="B5" s="1" t="s">
        <v>99</v>
      </c>
    </row>
    <row r="8" spans="2:5">
      <c r="B8" s="1" t="s">
        <v>660</v>
      </c>
    </row>
    <row r="9" spans="2:5">
      <c r="B9" s="1" t="s">
        <v>661</v>
      </c>
    </row>
    <row r="10" spans="2:5">
      <c r="B10" s="1" t="s">
        <v>662</v>
      </c>
    </row>
    <row r="13" spans="2:5">
      <c r="B13" s="1" t="s">
        <v>259</v>
      </c>
    </row>
    <row r="14" spans="2:5">
      <c r="B14" s="1" t="s">
        <v>91</v>
      </c>
    </row>
    <row r="15" spans="2:5">
      <c r="B15" s="1" t="s">
        <v>372</v>
      </c>
    </row>
    <row r="16" spans="2:5">
      <c r="B16" s="1" t="s">
        <v>143</v>
      </c>
    </row>
    <row r="17" spans="2:2">
      <c r="B17" s="1" t="s">
        <v>339</v>
      </c>
    </row>
    <row r="18" spans="2:2">
      <c r="B18" s="1" t="s">
        <v>12</v>
      </c>
    </row>
    <row r="19" spans="2:2">
      <c r="B19" s="1" t="s">
        <v>206</v>
      </c>
    </row>
    <row r="20" spans="2:2">
      <c r="B20" s="1" t="s">
        <v>663</v>
      </c>
    </row>
    <row r="21" spans="2:2" ht="15.75" customHeight="1">
      <c r="B21" s="1" t="s">
        <v>320</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1" ht="12.75" customHeight="1">
      <c r="A1" s="223"/>
      <c r="B1" s="223"/>
      <c r="C1" s="223"/>
      <c r="D1" s="223"/>
      <c r="E1" s="223"/>
      <c r="F1" s="223"/>
      <c r="G1" s="223"/>
      <c r="H1" s="223"/>
      <c r="I1" s="223"/>
      <c r="J1" s="223"/>
      <c r="K1" s="223"/>
      <c r="L1" s="223"/>
      <c r="M1" s="223"/>
      <c r="N1" s="223"/>
      <c r="O1" s="223"/>
      <c r="P1" s="223"/>
      <c r="Q1" s="223"/>
      <c r="R1" s="223"/>
      <c r="S1" s="223"/>
      <c r="T1" s="223"/>
      <c r="U1" s="223"/>
    </row>
    <row r="2" spans="1:21" ht="12.75" customHeight="1">
      <c r="A2" s="223"/>
      <c r="B2" s="223"/>
      <c r="C2" s="223"/>
      <c r="D2" s="223"/>
      <c r="E2" s="223"/>
      <c r="F2" s="223"/>
      <c r="G2" s="223"/>
      <c r="H2" s="223"/>
      <c r="I2" s="223"/>
      <c r="J2" s="223"/>
      <c r="K2" s="223"/>
      <c r="L2" s="223"/>
      <c r="M2" s="223"/>
      <c r="N2" s="223"/>
      <c r="O2" s="223"/>
      <c r="P2" s="223"/>
      <c r="Q2" s="223"/>
      <c r="R2" s="223"/>
      <c r="S2" s="223"/>
      <c r="T2" s="223"/>
      <c r="U2" s="223"/>
    </row>
    <row r="3" spans="1:21" ht="12.75" customHeight="1">
      <c r="A3" s="224" t="s">
        <v>94</v>
      </c>
      <c r="B3" s="223"/>
      <c r="C3" s="223"/>
      <c r="D3" s="223"/>
      <c r="E3" s="223"/>
      <c r="F3" s="223"/>
      <c r="G3" s="223"/>
      <c r="H3" s="223"/>
      <c r="I3" s="223"/>
      <c r="J3" s="223"/>
      <c r="K3" s="223"/>
      <c r="L3" s="223"/>
      <c r="M3" s="223"/>
      <c r="N3" s="223"/>
      <c r="O3" s="223"/>
      <c r="P3" s="223"/>
      <c r="Q3" s="223"/>
      <c r="R3" s="223"/>
      <c r="S3" s="223"/>
      <c r="T3" s="223"/>
      <c r="U3" s="223"/>
    </row>
    <row r="4" spans="1:21" ht="12.75" customHeight="1">
      <c r="A4" s="224" t="s">
        <v>130</v>
      </c>
      <c r="B4" s="223"/>
      <c r="C4" s="223"/>
      <c r="D4" s="223"/>
      <c r="E4" s="223"/>
      <c r="F4" s="223"/>
      <c r="G4" s="223"/>
      <c r="H4" s="223"/>
      <c r="I4" s="223"/>
      <c r="J4" s="223"/>
      <c r="K4" s="223"/>
      <c r="L4" s="223"/>
      <c r="M4" s="223"/>
      <c r="N4" s="223"/>
      <c r="O4" s="223"/>
      <c r="P4" s="223"/>
      <c r="Q4" s="223"/>
      <c r="R4" s="223"/>
      <c r="S4" s="223"/>
      <c r="T4" s="223"/>
      <c r="U4" s="223"/>
    </row>
    <row r="5" spans="1:21" ht="12.75" customHeight="1">
      <c r="A5" s="224" t="s">
        <v>171</v>
      </c>
      <c r="B5" s="223"/>
      <c r="C5" s="223"/>
      <c r="D5" s="223"/>
      <c r="E5" s="223"/>
      <c r="F5" s="223"/>
      <c r="G5" s="223"/>
      <c r="H5" s="223"/>
      <c r="I5" s="223"/>
      <c r="J5" s="223"/>
      <c r="K5" s="223"/>
      <c r="L5" s="223"/>
      <c r="M5" s="223"/>
      <c r="N5" s="223"/>
      <c r="O5" s="223"/>
      <c r="P5" s="223"/>
      <c r="Q5" s="223"/>
      <c r="R5" s="223"/>
      <c r="S5" s="223"/>
      <c r="T5" s="223"/>
      <c r="U5" s="223"/>
    </row>
    <row r="6" spans="1:21" ht="12.75" customHeight="1">
      <c r="A6" s="224" t="s">
        <v>209</v>
      </c>
      <c r="B6" s="223"/>
      <c r="C6" s="223"/>
      <c r="D6" s="223"/>
      <c r="E6" s="223"/>
      <c r="F6" s="223"/>
      <c r="G6" s="223"/>
      <c r="H6" s="223"/>
      <c r="I6" s="223"/>
      <c r="J6" s="223"/>
      <c r="K6" s="223"/>
      <c r="L6" s="223"/>
      <c r="M6" s="223"/>
      <c r="N6" s="223"/>
      <c r="O6" s="223"/>
      <c r="P6" s="223"/>
      <c r="Q6" s="223"/>
      <c r="R6" s="223"/>
      <c r="S6" s="223"/>
      <c r="T6" s="223"/>
      <c r="U6" s="223"/>
    </row>
    <row r="7" spans="1:21" ht="12.75" customHeight="1">
      <c r="A7" s="224" t="s">
        <v>95</v>
      </c>
      <c r="B7" s="223"/>
      <c r="C7" s="223"/>
      <c r="D7" s="223"/>
      <c r="E7" s="223"/>
      <c r="F7" s="223"/>
      <c r="G7" s="223"/>
      <c r="H7" s="223"/>
      <c r="I7" s="223"/>
      <c r="J7" s="223"/>
      <c r="K7" s="223"/>
      <c r="L7" s="223"/>
      <c r="M7" s="223"/>
      <c r="N7" s="223"/>
      <c r="O7" s="223"/>
      <c r="P7" s="223"/>
      <c r="Q7" s="223"/>
      <c r="R7" s="223"/>
      <c r="S7" s="223"/>
      <c r="T7" s="223"/>
      <c r="U7" s="223"/>
    </row>
    <row r="8" spans="1:21" ht="12.75" customHeight="1">
      <c r="A8" s="224" t="s">
        <v>96</v>
      </c>
      <c r="B8" s="223"/>
      <c r="C8" s="223"/>
      <c r="D8" s="223"/>
      <c r="E8" s="223"/>
      <c r="F8" s="223"/>
      <c r="G8" s="223"/>
      <c r="H8" s="223"/>
      <c r="I8" s="223"/>
      <c r="J8" s="223"/>
      <c r="K8" s="223"/>
      <c r="L8" s="223"/>
      <c r="M8" s="223"/>
      <c r="N8" s="223"/>
      <c r="O8" s="223"/>
      <c r="P8" s="223"/>
      <c r="Q8" s="223"/>
      <c r="R8" s="223"/>
      <c r="S8" s="223"/>
      <c r="T8" s="223"/>
      <c r="U8" s="223"/>
    </row>
    <row r="9" spans="1:21" ht="12.75" customHeight="1">
      <c r="A9" s="224" t="s">
        <v>341</v>
      </c>
      <c r="B9" s="223"/>
      <c r="C9" s="223"/>
      <c r="D9" s="223"/>
      <c r="E9" s="223"/>
      <c r="F9" s="223"/>
      <c r="G9" s="223"/>
      <c r="H9" s="223"/>
      <c r="I9" s="223"/>
      <c r="J9" s="223"/>
      <c r="K9" s="223"/>
      <c r="L9" s="223"/>
      <c r="M9" s="223"/>
      <c r="N9" s="223"/>
      <c r="O9" s="223"/>
      <c r="P9" s="223"/>
      <c r="Q9" s="223"/>
      <c r="R9" s="223"/>
      <c r="S9" s="223"/>
      <c r="T9" s="223"/>
      <c r="U9" s="223"/>
    </row>
    <row r="10" spans="1:21" ht="12.75" customHeight="1">
      <c r="A10" s="224" t="s">
        <v>97</v>
      </c>
      <c r="B10" s="223"/>
      <c r="C10" s="223"/>
      <c r="D10" s="223"/>
      <c r="E10" s="223"/>
      <c r="F10" s="223"/>
      <c r="G10" s="223"/>
      <c r="H10" s="223"/>
      <c r="I10" s="223"/>
      <c r="J10" s="223"/>
      <c r="K10" s="223"/>
      <c r="L10" s="223"/>
      <c r="M10" s="223"/>
      <c r="N10" s="223"/>
      <c r="O10" s="223"/>
      <c r="P10" s="223"/>
      <c r="Q10" s="223"/>
      <c r="R10" s="223"/>
      <c r="S10" s="223"/>
      <c r="T10" s="223"/>
      <c r="U10" s="223"/>
    </row>
    <row r="11" spans="1:21" ht="12.75" customHeight="1">
      <c r="A11" s="224" t="s">
        <v>172</v>
      </c>
      <c r="B11" s="223"/>
      <c r="C11" s="223"/>
      <c r="D11" s="223"/>
      <c r="E11" s="223"/>
      <c r="F11" s="223"/>
      <c r="G11" s="223"/>
      <c r="H11" s="223"/>
      <c r="I11" s="223"/>
      <c r="J11" s="223"/>
      <c r="K11" s="223"/>
      <c r="L11" s="223"/>
      <c r="M11" s="223"/>
      <c r="N11" s="223"/>
      <c r="O11" s="223"/>
      <c r="P11" s="223"/>
      <c r="Q11" s="223"/>
      <c r="R11" s="223"/>
      <c r="S11" s="223"/>
      <c r="T11" s="223"/>
      <c r="U11" s="223"/>
    </row>
    <row r="12" spans="1:21" ht="12.75" customHeight="1">
      <c r="A12" s="224" t="s">
        <v>664</v>
      </c>
      <c r="B12" s="223"/>
      <c r="C12" s="223"/>
      <c r="D12" s="223"/>
      <c r="E12" s="223"/>
      <c r="F12" s="223"/>
      <c r="G12" s="223"/>
      <c r="H12" s="223"/>
      <c r="I12" s="223"/>
      <c r="J12" s="223"/>
      <c r="K12" s="223"/>
      <c r="L12" s="223"/>
      <c r="M12" s="223"/>
      <c r="N12" s="223"/>
      <c r="O12" s="223"/>
      <c r="P12" s="223"/>
      <c r="Q12" s="223"/>
      <c r="R12" s="223"/>
      <c r="S12" s="223"/>
      <c r="T12" s="223"/>
      <c r="U12" s="223"/>
    </row>
    <row r="13" spans="1:21" ht="12.75" customHeight="1">
      <c r="A13" s="224" t="s">
        <v>665</v>
      </c>
      <c r="B13" s="223"/>
      <c r="C13" s="223"/>
      <c r="D13" s="223"/>
      <c r="E13" s="223"/>
      <c r="F13" s="223"/>
      <c r="G13" s="223"/>
      <c r="H13" s="223"/>
      <c r="I13" s="223"/>
      <c r="J13" s="223"/>
      <c r="K13" s="223"/>
      <c r="L13" s="223"/>
      <c r="M13" s="223"/>
      <c r="N13" s="223"/>
      <c r="O13" s="223"/>
      <c r="P13" s="223"/>
      <c r="Q13" s="223"/>
      <c r="R13" s="223"/>
      <c r="S13" s="223"/>
      <c r="T13" s="223"/>
      <c r="U13" s="223"/>
    </row>
    <row r="14" spans="1:21" ht="12.75" customHeight="1">
      <c r="A14" s="224" t="s">
        <v>666</v>
      </c>
      <c r="B14" s="223"/>
      <c r="C14" s="223"/>
      <c r="D14" s="223"/>
      <c r="E14" s="223"/>
      <c r="F14" s="223"/>
      <c r="G14" s="223"/>
      <c r="H14" s="223"/>
      <c r="I14" s="223"/>
      <c r="J14" s="223"/>
      <c r="K14" s="223"/>
      <c r="L14" s="223"/>
      <c r="M14" s="223"/>
      <c r="N14" s="223"/>
      <c r="O14" s="223"/>
      <c r="P14" s="223"/>
      <c r="Q14" s="223"/>
      <c r="R14" s="223"/>
      <c r="S14" s="223"/>
      <c r="T14" s="223"/>
      <c r="U14" s="223"/>
    </row>
    <row r="15" spans="1:21" ht="12.75" customHeight="1">
      <c r="A15" s="223"/>
      <c r="B15" s="223"/>
      <c r="C15" s="223"/>
      <c r="D15" s="223"/>
      <c r="E15" s="223"/>
      <c r="F15" s="223"/>
      <c r="G15" s="223"/>
      <c r="H15" s="223"/>
      <c r="I15" s="223"/>
      <c r="J15" s="223"/>
      <c r="K15" s="223"/>
      <c r="L15" s="223"/>
      <c r="M15" s="223"/>
      <c r="N15" s="223"/>
      <c r="O15" s="223"/>
      <c r="P15" s="223"/>
      <c r="Q15" s="223"/>
      <c r="R15" s="223"/>
      <c r="S15" s="223"/>
      <c r="T15" s="223"/>
      <c r="U15" s="223"/>
    </row>
    <row r="16" spans="1:21" ht="12.75" customHeight="1">
      <c r="A16" s="224" t="s">
        <v>667</v>
      </c>
      <c r="B16" s="223"/>
      <c r="C16" s="223"/>
      <c r="D16" s="223"/>
      <c r="E16" s="223"/>
      <c r="F16" s="223"/>
      <c r="G16" s="223"/>
      <c r="H16" s="223"/>
      <c r="I16" s="223"/>
      <c r="J16" s="223"/>
      <c r="K16" s="223"/>
      <c r="L16" s="223"/>
      <c r="M16" s="223"/>
      <c r="N16" s="223"/>
      <c r="O16" s="223"/>
      <c r="P16" s="223"/>
      <c r="Q16" s="223"/>
      <c r="R16" s="223"/>
      <c r="S16" s="223"/>
      <c r="T16" s="223"/>
      <c r="U16" s="223"/>
    </row>
    <row r="17" spans="1:21" ht="12.75" customHeight="1">
      <c r="A17" s="224" t="s">
        <v>322</v>
      </c>
      <c r="B17" s="223"/>
      <c r="C17" s="223"/>
      <c r="D17" s="223"/>
      <c r="E17" s="223"/>
      <c r="F17" s="223"/>
      <c r="G17" s="223"/>
      <c r="H17" s="223"/>
      <c r="I17" s="223"/>
      <c r="J17" s="223"/>
      <c r="K17" s="223"/>
      <c r="L17" s="223"/>
      <c r="M17" s="223"/>
      <c r="N17" s="223"/>
      <c r="O17" s="223"/>
      <c r="P17" s="223"/>
      <c r="Q17" s="223"/>
      <c r="R17" s="223"/>
      <c r="S17" s="223"/>
      <c r="T17" s="223"/>
      <c r="U17" s="223"/>
    </row>
    <row r="18" spans="1:21" ht="12.75" customHeight="1">
      <c r="A18" s="224" t="s">
        <v>658</v>
      </c>
      <c r="B18" s="223"/>
      <c r="C18" s="223"/>
      <c r="D18" s="223"/>
      <c r="E18" s="223"/>
      <c r="F18" s="223"/>
      <c r="G18" s="223"/>
      <c r="H18" s="223"/>
      <c r="I18" s="223"/>
      <c r="J18" s="223"/>
      <c r="K18" s="223"/>
      <c r="L18" s="223"/>
      <c r="M18" s="223"/>
      <c r="N18" s="223"/>
      <c r="O18" s="223"/>
      <c r="P18" s="223"/>
      <c r="Q18" s="223"/>
      <c r="R18" s="223"/>
      <c r="S18" s="223"/>
      <c r="T18" s="223"/>
      <c r="U18" s="223"/>
    </row>
    <row r="19" spans="1:21" ht="12.75" customHeight="1">
      <c r="A19" s="223"/>
      <c r="B19" s="223"/>
      <c r="C19" s="223"/>
      <c r="D19" s="223"/>
      <c r="E19" s="223"/>
      <c r="F19" s="223"/>
      <c r="G19" s="223"/>
      <c r="H19" s="223"/>
      <c r="I19" s="223"/>
      <c r="J19" s="223"/>
      <c r="K19" s="223"/>
      <c r="L19" s="223"/>
      <c r="M19" s="223"/>
      <c r="N19" s="223"/>
      <c r="O19" s="223"/>
      <c r="P19" s="223"/>
      <c r="Q19" s="223"/>
      <c r="R19" s="223"/>
      <c r="S19" s="223"/>
      <c r="T19" s="223"/>
      <c r="U19" s="223"/>
    </row>
    <row r="20" spans="1:21" ht="12.75" customHeight="1">
      <c r="A20" s="224" t="s">
        <v>661</v>
      </c>
      <c r="B20" s="223"/>
      <c r="C20" s="223"/>
      <c r="D20" s="223"/>
      <c r="E20" s="223"/>
      <c r="F20" s="223"/>
      <c r="G20" s="223"/>
      <c r="H20" s="223"/>
      <c r="I20" s="223"/>
      <c r="J20" s="223"/>
      <c r="K20" s="223"/>
      <c r="L20" s="223"/>
      <c r="M20" s="223"/>
      <c r="N20" s="223"/>
      <c r="O20" s="223"/>
      <c r="P20" s="223"/>
      <c r="Q20" s="223"/>
      <c r="R20" s="223"/>
      <c r="S20" s="223"/>
      <c r="T20" s="223"/>
      <c r="U20" s="223"/>
    </row>
    <row r="21" spans="1:21" ht="12.75" customHeight="1">
      <c r="A21" s="224" t="s">
        <v>662</v>
      </c>
      <c r="B21" s="223"/>
      <c r="C21" s="223"/>
      <c r="D21" s="223"/>
      <c r="E21" s="223"/>
      <c r="F21" s="223"/>
      <c r="G21" s="223"/>
      <c r="H21" s="223"/>
      <c r="I21" s="223"/>
      <c r="J21" s="223"/>
      <c r="K21" s="223"/>
      <c r="L21" s="223"/>
      <c r="M21" s="223"/>
      <c r="N21" s="223"/>
      <c r="O21" s="223"/>
      <c r="P21" s="223"/>
      <c r="Q21" s="223"/>
      <c r="R21" s="223"/>
      <c r="S21" s="223"/>
      <c r="T21" s="223"/>
      <c r="U21" s="223"/>
    </row>
    <row r="22" spans="1:21" ht="12.75" customHeight="1">
      <c r="A22" s="223"/>
      <c r="B22" s="223"/>
      <c r="C22" s="223"/>
      <c r="D22" s="223"/>
      <c r="E22" s="223"/>
      <c r="F22" s="223"/>
      <c r="G22" s="223"/>
      <c r="H22" s="223"/>
      <c r="I22" s="223"/>
      <c r="J22" s="223"/>
      <c r="K22" s="223"/>
      <c r="L22" s="223"/>
      <c r="M22" s="223"/>
      <c r="N22" s="223"/>
      <c r="O22" s="223"/>
      <c r="P22" s="223"/>
      <c r="Q22" s="223"/>
      <c r="R22" s="223"/>
      <c r="S22" s="223"/>
      <c r="T22" s="223"/>
      <c r="U22" s="223"/>
    </row>
    <row r="23" spans="1:21" ht="12.75" customHeight="1">
      <c r="A23" s="223"/>
      <c r="B23" s="223"/>
      <c r="C23" s="223"/>
      <c r="D23" s="223"/>
      <c r="E23" s="223"/>
      <c r="F23" s="223"/>
      <c r="G23" s="223"/>
      <c r="H23" s="223"/>
      <c r="I23" s="223"/>
      <c r="J23" s="223"/>
      <c r="K23" s="223"/>
      <c r="L23" s="223"/>
      <c r="M23" s="223"/>
      <c r="N23" s="223"/>
      <c r="O23" s="223"/>
      <c r="P23" s="223"/>
      <c r="Q23" s="223"/>
      <c r="R23" s="223"/>
      <c r="S23" s="223"/>
      <c r="T23" s="223"/>
      <c r="U23" s="223"/>
    </row>
    <row r="24" spans="1:21" ht="12.75" customHeight="1">
      <c r="A24" s="223"/>
      <c r="B24" s="223"/>
      <c r="C24" s="223"/>
      <c r="D24" s="223"/>
      <c r="E24" s="223"/>
      <c r="F24" s="223"/>
      <c r="G24" s="223"/>
      <c r="H24" s="223"/>
      <c r="I24" s="223"/>
      <c r="J24" s="223"/>
      <c r="K24" s="223"/>
      <c r="L24" s="223"/>
      <c r="M24" s="223"/>
      <c r="N24" s="223"/>
      <c r="O24" s="223"/>
      <c r="P24" s="223"/>
      <c r="Q24" s="223"/>
      <c r="R24" s="223"/>
      <c r="S24" s="223"/>
      <c r="T24" s="223"/>
      <c r="U24" s="223"/>
    </row>
    <row r="25" spans="1:21" ht="12.75" customHeight="1">
      <c r="A25" s="223"/>
      <c r="B25" s="223"/>
      <c r="C25" s="223"/>
      <c r="D25" s="223"/>
      <c r="E25" s="223"/>
      <c r="F25" s="223"/>
      <c r="G25" s="223"/>
      <c r="H25" s="223"/>
      <c r="I25" s="223"/>
      <c r="J25" s="223"/>
      <c r="K25" s="223"/>
      <c r="L25" s="223"/>
      <c r="M25" s="223"/>
      <c r="N25" s="223"/>
      <c r="O25" s="223"/>
      <c r="P25" s="223"/>
      <c r="Q25" s="223"/>
      <c r="R25" s="223"/>
      <c r="S25" s="223"/>
      <c r="T25" s="223"/>
      <c r="U25" s="223"/>
    </row>
    <row r="26" spans="1:21" ht="12.75" customHeight="1">
      <c r="A26" s="223"/>
      <c r="B26" s="223"/>
      <c r="C26" s="223"/>
      <c r="D26" s="223"/>
      <c r="E26" s="223"/>
      <c r="F26" s="223"/>
      <c r="G26" s="223"/>
      <c r="H26" s="223"/>
      <c r="I26" s="223"/>
      <c r="J26" s="223"/>
      <c r="K26" s="223"/>
      <c r="L26" s="223"/>
      <c r="M26" s="223"/>
      <c r="N26" s="223"/>
      <c r="O26" s="223"/>
      <c r="P26" s="223"/>
      <c r="Q26" s="223"/>
      <c r="R26" s="223"/>
      <c r="S26" s="223"/>
      <c r="T26" s="223"/>
      <c r="U26" s="223"/>
    </row>
    <row r="27" spans="1:21" ht="12.75" customHeight="1">
      <c r="A27" s="223"/>
      <c r="B27" s="223"/>
      <c r="C27" s="223"/>
      <c r="D27" s="223"/>
      <c r="E27" s="223"/>
      <c r="F27" s="223"/>
      <c r="G27" s="223"/>
      <c r="H27" s="223"/>
      <c r="I27" s="223"/>
      <c r="J27" s="223"/>
      <c r="K27" s="223"/>
      <c r="L27" s="223"/>
      <c r="M27" s="223"/>
      <c r="N27" s="223"/>
      <c r="O27" s="223"/>
      <c r="P27" s="223"/>
      <c r="Q27" s="223"/>
      <c r="R27" s="223"/>
      <c r="S27" s="223"/>
      <c r="T27" s="223"/>
      <c r="U27" s="223"/>
    </row>
    <row r="28" spans="1:21" ht="12.75" customHeight="1">
      <c r="A28" s="223"/>
      <c r="B28" s="223"/>
      <c r="C28" s="223"/>
      <c r="D28" s="223"/>
      <c r="E28" s="223"/>
      <c r="F28" s="223"/>
      <c r="G28" s="223"/>
      <c r="H28" s="223"/>
      <c r="I28" s="223"/>
      <c r="J28" s="223"/>
      <c r="K28" s="223"/>
      <c r="L28" s="223"/>
      <c r="M28" s="223"/>
      <c r="N28" s="223"/>
      <c r="O28" s="223"/>
      <c r="P28" s="223"/>
      <c r="Q28" s="223"/>
      <c r="R28" s="223"/>
      <c r="S28" s="223"/>
      <c r="T28" s="223"/>
      <c r="U28" s="223"/>
    </row>
    <row r="29" spans="1:21" ht="12.75" customHeight="1">
      <c r="A29" s="223"/>
      <c r="B29" s="223"/>
      <c r="C29" s="223"/>
      <c r="D29" s="223"/>
      <c r="E29" s="223"/>
      <c r="F29" s="223"/>
      <c r="G29" s="223"/>
      <c r="H29" s="223"/>
      <c r="I29" s="223"/>
      <c r="J29" s="223"/>
      <c r="K29" s="223"/>
      <c r="L29" s="223"/>
      <c r="M29" s="223"/>
      <c r="N29" s="223"/>
      <c r="O29" s="223"/>
      <c r="P29" s="223"/>
      <c r="Q29" s="223"/>
      <c r="R29" s="223"/>
      <c r="S29" s="223"/>
      <c r="T29" s="223"/>
      <c r="U29" s="223"/>
    </row>
    <row r="30" spans="1:21" ht="12.75" customHeight="1">
      <c r="A30" s="223"/>
      <c r="B30" s="223"/>
      <c r="C30" s="223"/>
      <c r="D30" s="223"/>
      <c r="E30" s="223"/>
      <c r="F30" s="223"/>
      <c r="G30" s="223"/>
      <c r="H30" s="223"/>
      <c r="I30" s="223"/>
      <c r="J30" s="223"/>
      <c r="K30" s="223"/>
      <c r="L30" s="223"/>
      <c r="M30" s="223"/>
      <c r="N30" s="223"/>
      <c r="O30" s="223"/>
      <c r="P30" s="223"/>
      <c r="Q30" s="223"/>
      <c r="R30" s="223"/>
      <c r="S30" s="223"/>
      <c r="T30" s="223"/>
      <c r="U30" s="223"/>
    </row>
    <row r="31" spans="1:21" ht="12.75" customHeight="1">
      <c r="A31" s="223"/>
      <c r="B31" s="223"/>
      <c r="C31" s="223"/>
      <c r="D31" s="223"/>
      <c r="E31" s="223"/>
      <c r="F31" s="223"/>
      <c r="G31" s="223"/>
      <c r="H31" s="223"/>
      <c r="I31" s="223"/>
      <c r="J31" s="223"/>
      <c r="K31" s="223"/>
      <c r="L31" s="223"/>
      <c r="M31" s="223"/>
      <c r="N31" s="223"/>
      <c r="O31" s="223"/>
      <c r="P31" s="223"/>
      <c r="Q31" s="223"/>
      <c r="R31" s="223"/>
      <c r="S31" s="223"/>
      <c r="T31" s="223"/>
      <c r="U31" s="223"/>
    </row>
    <row r="32" spans="1:21" ht="12.75" customHeight="1">
      <c r="A32" s="223"/>
      <c r="B32" s="223"/>
      <c r="C32" s="223"/>
      <c r="D32" s="223"/>
      <c r="E32" s="223"/>
      <c r="F32" s="223"/>
      <c r="G32" s="223"/>
      <c r="H32" s="223"/>
      <c r="I32" s="223"/>
      <c r="J32" s="223"/>
      <c r="K32" s="223"/>
      <c r="L32" s="223"/>
      <c r="M32" s="223"/>
      <c r="N32" s="223"/>
      <c r="O32" s="223"/>
      <c r="P32" s="223"/>
      <c r="Q32" s="223"/>
      <c r="R32" s="223"/>
      <c r="S32" s="223"/>
      <c r="T32" s="223"/>
      <c r="U32" s="223"/>
    </row>
    <row r="33" spans="1:21" ht="12.75" customHeight="1">
      <c r="A33" s="223"/>
      <c r="B33" s="223"/>
      <c r="C33" s="223"/>
      <c r="D33" s="223"/>
      <c r="E33" s="223"/>
      <c r="F33" s="223"/>
      <c r="G33" s="223"/>
      <c r="H33" s="223"/>
      <c r="I33" s="223"/>
      <c r="J33" s="223"/>
      <c r="K33" s="223"/>
      <c r="L33" s="223"/>
      <c r="M33" s="223"/>
      <c r="N33" s="223"/>
      <c r="O33" s="223"/>
      <c r="P33" s="223"/>
      <c r="Q33" s="223"/>
      <c r="R33" s="223"/>
      <c r="S33" s="223"/>
      <c r="T33" s="223"/>
      <c r="U33" s="223"/>
    </row>
    <row r="34" spans="1:21" ht="12.75" customHeight="1">
      <c r="A34" s="223"/>
      <c r="B34" s="223"/>
      <c r="C34" s="223"/>
      <c r="D34" s="223"/>
      <c r="E34" s="223"/>
      <c r="F34" s="223"/>
      <c r="G34" s="223"/>
      <c r="H34" s="223"/>
      <c r="I34" s="223"/>
      <c r="J34" s="223"/>
      <c r="K34" s="223"/>
      <c r="L34" s="223"/>
      <c r="M34" s="223"/>
      <c r="N34" s="223"/>
      <c r="O34" s="223"/>
      <c r="P34" s="223"/>
      <c r="Q34" s="223"/>
      <c r="R34" s="223"/>
      <c r="S34" s="223"/>
      <c r="T34" s="223"/>
      <c r="U34" s="223"/>
    </row>
    <row r="35" spans="1:21" ht="12.75" customHeight="1">
      <c r="A35" s="223"/>
      <c r="B35" s="223"/>
      <c r="C35" s="223"/>
      <c r="D35" s="223"/>
      <c r="E35" s="223"/>
      <c r="F35" s="223"/>
      <c r="G35" s="223"/>
      <c r="H35" s="223"/>
      <c r="I35" s="223"/>
      <c r="J35" s="223"/>
      <c r="K35" s="223"/>
      <c r="L35" s="223"/>
      <c r="M35" s="223"/>
      <c r="N35" s="223"/>
      <c r="O35" s="223"/>
      <c r="P35" s="223"/>
      <c r="Q35" s="223"/>
      <c r="R35" s="223"/>
      <c r="S35" s="223"/>
      <c r="T35" s="223"/>
      <c r="U35" s="223"/>
    </row>
    <row r="36" spans="1:21" ht="12.75" customHeight="1">
      <c r="A36" s="223"/>
      <c r="B36" s="223"/>
      <c r="C36" s="223"/>
      <c r="D36" s="223"/>
      <c r="E36" s="223"/>
      <c r="F36" s="223"/>
      <c r="G36" s="223"/>
      <c r="H36" s="223"/>
      <c r="I36" s="223"/>
      <c r="J36" s="223"/>
      <c r="K36" s="223"/>
      <c r="L36" s="223"/>
      <c r="M36" s="223"/>
      <c r="N36" s="223"/>
      <c r="O36" s="223"/>
      <c r="P36" s="223"/>
      <c r="Q36" s="223"/>
      <c r="R36" s="223"/>
      <c r="S36" s="223"/>
      <c r="T36" s="223"/>
      <c r="U36" s="223"/>
    </row>
    <row r="37" spans="1:21" ht="12.75" customHeight="1">
      <c r="A37" s="223"/>
      <c r="B37" s="223"/>
      <c r="C37" s="223"/>
      <c r="D37" s="223"/>
      <c r="E37" s="223"/>
      <c r="F37" s="223"/>
      <c r="G37" s="223"/>
      <c r="H37" s="223"/>
      <c r="I37" s="223"/>
      <c r="J37" s="223"/>
      <c r="K37" s="223"/>
      <c r="L37" s="223"/>
      <c r="M37" s="223"/>
      <c r="N37" s="223"/>
      <c r="O37" s="223"/>
      <c r="P37" s="223"/>
      <c r="Q37" s="223"/>
      <c r="R37" s="223"/>
      <c r="S37" s="223"/>
      <c r="T37" s="223"/>
      <c r="U37" s="223"/>
    </row>
    <row r="38" spans="1:21" ht="12.75" customHeight="1">
      <c r="A38" s="223"/>
      <c r="B38" s="223"/>
      <c r="C38" s="223"/>
      <c r="D38" s="223"/>
      <c r="E38" s="223"/>
      <c r="F38" s="223"/>
      <c r="G38" s="223"/>
      <c r="H38" s="223"/>
      <c r="I38" s="223"/>
      <c r="J38" s="223"/>
      <c r="K38" s="223"/>
      <c r="L38" s="223"/>
      <c r="M38" s="223"/>
      <c r="N38" s="223"/>
      <c r="O38" s="223"/>
      <c r="P38" s="223"/>
      <c r="Q38" s="223"/>
      <c r="R38" s="223"/>
      <c r="S38" s="223"/>
      <c r="T38" s="223"/>
      <c r="U38" s="223"/>
    </row>
    <row r="39" spans="1:21" ht="12.75" customHeight="1">
      <c r="A39" s="223"/>
      <c r="B39" s="223"/>
      <c r="C39" s="223"/>
      <c r="D39" s="223"/>
      <c r="E39" s="223"/>
      <c r="F39" s="223"/>
      <c r="G39" s="223"/>
      <c r="H39" s="223"/>
      <c r="I39" s="223"/>
      <c r="J39" s="223"/>
      <c r="K39" s="223"/>
      <c r="L39" s="223"/>
      <c r="M39" s="223"/>
      <c r="N39" s="223"/>
      <c r="O39" s="223"/>
      <c r="P39" s="223"/>
      <c r="Q39" s="223"/>
      <c r="R39" s="223"/>
      <c r="S39" s="223"/>
      <c r="T39" s="223"/>
      <c r="U39" s="223"/>
    </row>
    <row r="40" spans="1:21" ht="12.75" customHeight="1">
      <c r="A40" s="223"/>
      <c r="B40" s="223"/>
      <c r="C40" s="223"/>
      <c r="D40" s="223"/>
      <c r="E40" s="223"/>
      <c r="F40" s="223"/>
      <c r="G40" s="223"/>
      <c r="H40" s="223"/>
      <c r="I40" s="223"/>
      <c r="J40" s="223"/>
      <c r="K40" s="223"/>
      <c r="L40" s="223"/>
      <c r="M40" s="223"/>
      <c r="N40" s="223"/>
      <c r="O40" s="223"/>
      <c r="P40" s="223"/>
      <c r="Q40" s="223"/>
      <c r="R40" s="223"/>
      <c r="S40" s="223"/>
      <c r="T40" s="223"/>
      <c r="U40" s="223"/>
    </row>
    <row r="41" spans="1:21" ht="12.75" customHeight="1">
      <c r="A41" s="223"/>
      <c r="B41" s="223"/>
      <c r="C41" s="223"/>
      <c r="D41" s="223"/>
      <c r="E41" s="223"/>
      <c r="F41" s="223"/>
      <c r="G41" s="223"/>
      <c r="H41" s="223"/>
      <c r="I41" s="223"/>
      <c r="J41" s="223"/>
      <c r="K41" s="223"/>
      <c r="L41" s="223"/>
      <c r="M41" s="223"/>
      <c r="N41" s="223"/>
      <c r="O41" s="223"/>
      <c r="P41" s="223"/>
      <c r="Q41" s="223"/>
      <c r="R41" s="223"/>
      <c r="S41" s="223"/>
      <c r="T41" s="223"/>
      <c r="U41" s="223"/>
    </row>
    <row r="42" spans="1:21" ht="12.75" customHeight="1">
      <c r="A42" s="223"/>
      <c r="B42" s="223"/>
      <c r="C42" s="223"/>
      <c r="D42" s="223"/>
      <c r="E42" s="223"/>
      <c r="F42" s="223"/>
      <c r="G42" s="223"/>
      <c r="H42" s="223"/>
      <c r="I42" s="223"/>
      <c r="J42" s="223"/>
      <c r="K42" s="223"/>
      <c r="L42" s="223"/>
      <c r="M42" s="223"/>
      <c r="N42" s="223"/>
      <c r="O42" s="223"/>
      <c r="P42" s="223"/>
      <c r="Q42" s="223"/>
      <c r="R42" s="223"/>
      <c r="S42" s="223"/>
      <c r="T42" s="223"/>
      <c r="U42" s="223"/>
    </row>
    <row r="43" spans="1:21" ht="12.75" customHeight="1">
      <c r="A43" s="223"/>
      <c r="B43" s="223"/>
      <c r="C43" s="223"/>
      <c r="D43" s="223"/>
      <c r="E43" s="223"/>
      <c r="F43" s="223"/>
      <c r="G43" s="223"/>
      <c r="H43" s="223"/>
      <c r="I43" s="223"/>
      <c r="J43" s="223"/>
      <c r="K43" s="223"/>
      <c r="L43" s="223"/>
      <c r="M43" s="223"/>
      <c r="N43" s="223"/>
      <c r="O43" s="223"/>
      <c r="P43" s="223"/>
      <c r="Q43" s="223"/>
      <c r="R43" s="223"/>
      <c r="S43" s="223"/>
      <c r="T43" s="223"/>
      <c r="U43" s="223"/>
    </row>
    <row r="44" spans="1:21" ht="12.75" customHeight="1">
      <c r="A44" s="223"/>
      <c r="B44" s="223"/>
      <c r="C44" s="223"/>
      <c r="D44" s="223"/>
      <c r="E44" s="223"/>
      <c r="F44" s="223"/>
      <c r="G44" s="223"/>
      <c r="H44" s="223"/>
      <c r="I44" s="223"/>
      <c r="J44" s="223"/>
      <c r="K44" s="223"/>
      <c r="L44" s="223"/>
      <c r="M44" s="223"/>
      <c r="N44" s="223"/>
      <c r="O44" s="223"/>
      <c r="P44" s="223"/>
      <c r="Q44" s="223"/>
      <c r="R44" s="223"/>
      <c r="S44" s="223"/>
      <c r="T44" s="223"/>
      <c r="U44" s="223"/>
    </row>
    <row r="45" spans="1:21" ht="12.75" customHeight="1">
      <c r="A45" s="223"/>
      <c r="B45" s="223"/>
      <c r="C45" s="223"/>
      <c r="D45" s="223"/>
      <c r="E45" s="223"/>
      <c r="F45" s="223"/>
      <c r="G45" s="223"/>
      <c r="H45" s="223"/>
      <c r="I45" s="223"/>
      <c r="J45" s="223"/>
      <c r="K45" s="223"/>
      <c r="L45" s="223"/>
      <c r="M45" s="223"/>
      <c r="N45" s="223"/>
      <c r="O45" s="223"/>
      <c r="P45" s="223"/>
      <c r="Q45" s="223"/>
      <c r="R45" s="223"/>
      <c r="S45" s="223"/>
      <c r="T45" s="223"/>
      <c r="U45" s="223"/>
    </row>
    <row r="46" spans="1:21" ht="12.75" customHeight="1">
      <c r="A46" s="223"/>
      <c r="B46" s="223"/>
      <c r="C46" s="223"/>
      <c r="D46" s="223"/>
      <c r="E46" s="223"/>
      <c r="F46" s="223"/>
      <c r="G46" s="223"/>
      <c r="H46" s="223"/>
      <c r="I46" s="223"/>
      <c r="J46" s="223"/>
      <c r="K46" s="223"/>
      <c r="L46" s="223"/>
      <c r="M46" s="223"/>
      <c r="N46" s="223"/>
      <c r="O46" s="223"/>
      <c r="P46" s="223"/>
      <c r="Q46" s="223"/>
      <c r="R46" s="223"/>
      <c r="S46" s="223"/>
      <c r="T46" s="223"/>
      <c r="U46" s="223"/>
    </row>
    <row r="47" spans="1:21" ht="12.75" customHeight="1">
      <c r="A47" s="223"/>
      <c r="B47" s="223"/>
      <c r="C47" s="223"/>
      <c r="D47" s="223"/>
      <c r="E47" s="223"/>
      <c r="F47" s="223"/>
      <c r="G47" s="223"/>
      <c r="H47" s="223"/>
      <c r="I47" s="223"/>
      <c r="J47" s="223"/>
      <c r="K47" s="223"/>
      <c r="L47" s="223"/>
      <c r="M47" s="223"/>
      <c r="N47" s="223"/>
      <c r="O47" s="223"/>
      <c r="P47" s="223"/>
      <c r="Q47" s="223"/>
      <c r="R47" s="223"/>
      <c r="S47" s="223"/>
      <c r="T47" s="223"/>
      <c r="U47" s="223"/>
    </row>
    <row r="48" spans="1:21" ht="12.75" customHeight="1">
      <c r="A48" s="223"/>
      <c r="B48" s="223"/>
      <c r="C48" s="223"/>
      <c r="D48" s="223"/>
      <c r="E48" s="223"/>
      <c r="F48" s="223"/>
      <c r="G48" s="223"/>
      <c r="H48" s="223"/>
      <c r="I48" s="223"/>
      <c r="J48" s="223"/>
      <c r="K48" s="223"/>
      <c r="L48" s="223"/>
      <c r="M48" s="223"/>
      <c r="N48" s="223"/>
      <c r="O48" s="223"/>
      <c r="P48" s="223"/>
      <c r="Q48" s="223"/>
      <c r="R48" s="223"/>
      <c r="S48" s="223"/>
      <c r="T48" s="223"/>
      <c r="U48" s="223"/>
    </row>
    <row r="49" spans="1:21" ht="12.75" customHeight="1">
      <c r="A49" s="223"/>
      <c r="B49" s="223"/>
      <c r="C49" s="223"/>
      <c r="D49" s="223"/>
      <c r="E49" s="223"/>
      <c r="F49" s="223"/>
      <c r="G49" s="223"/>
      <c r="H49" s="223"/>
      <c r="I49" s="223"/>
      <c r="J49" s="223"/>
      <c r="K49" s="223"/>
      <c r="L49" s="223"/>
      <c r="M49" s="223"/>
      <c r="N49" s="223"/>
      <c r="O49" s="223"/>
      <c r="P49" s="223"/>
      <c r="Q49" s="223"/>
      <c r="R49" s="223"/>
      <c r="S49" s="223"/>
      <c r="T49" s="223"/>
      <c r="U49" s="223"/>
    </row>
    <row r="50" spans="1:21" ht="12.75" customHeight="1">
      <c r="A50" s="223"/>
      <c r="B50" s="223"/>
      <c r="C50" s="223"/>
      <c r="D50" s="223"/>
      <c r="E50" s="223"/>
      <c r="F50" s="223"/>
      <c r="G50" s="223"/>
      <c r="H50" s="223"/>
      <c r="I50" s="223"/>
      <c r="J50" s="223"/>
      <c r="K50" s="223"/>
      <c r="L50" s="223"/>
      <c r="M50" s="223"/>
      <c r="N50" s="223"/>
      <c r="O50" s="223"/>
      <c r="P50" s="223"/>
      <c r="Q50" s="223"/>
      <c r="R50" s="223"/>
      <c r="S50" s="223"/>
      <c r="T50" s="223"/>
      <c r="U50" s="223"/>
    </row>
    <row r="51" spans="1:21" ht="12.75" customHeight="1">
      <c r="A51" s="223"/>
      <c r="B51" s="223"/>
      <c r="C51" s="223"/>
      <c r="D51" s="223"/>
      <c r="E51" s="223"/>
      <c r="F51" s="223"/>
      <c r="G51" s="223"/>
      <c r="H51" s="223"/>
      <c r="I51" s="223"/>
      <c r="J51" s="223"/>
      <c r="K51" s="223"/>
      <c r="L51" s="223"/>
      <c r="M51" s="223"/>
      <c r="N51" s="223"/>
      <c r="O51" s="223"/>
      <c r="P51" s="223"/>
      <c r="Q51" s="223"/>
      <c r="R51" s="223"/>
      <c r="S51" s="223"/>
      <c r="T51" s="223"/>
      <c r="U51" s="223"/>
    </row>
    <row r="52" spans="1:21" ht="12.75" customHeight="1">
      <c r="A52" s="223"/>
      <c r="B52" s="223"/>
      <c r="C52" s="223"/>
      <c r="D52" s="223"/>
      <c r="E52" s="223"/>
      <c r="F52" s="223"/>
      <c r="G52" s="223"/>
      <c r="H52" s="223"/>
      <c r="I52" s="223"/>
      <c r="J52" s="223"/>
      <c r="K52" s="223"/>
      <c r="L52" s="223"/>
      <c r="M52" s="223"/>
      <c r="N52" s="223"/>
      <c r="O52" s="223"/>
      <c r="P52" s="223"/>
      <c r="Q52" s="223"/>
      <c r="R52" s="223"/>
      <c r="S52" s="223"/>
      <c r="T52" s="223"/>
      <c r="U52" s="223"/>
    </row>
    <row r="53" spans="1:21" ht="12.75" customHeight="1">
      <c r="A53" s="223"/>
      <c r="B53" s="223"/>
      <c r="C53" s="223"/>
      <c r="D53" s="223"/>
      <c r="E53" s="223"/>
      <c r="F53" s="223"/>
      <c r="G53" s="223"/>
      <c r="H53" s="223"/>
      <c r="I53" s="223"/>
      <c r="J53" s="223"/>
      <c r="K53" s="223"/>
      <c r="L53" s="223"/>
      <c r="M53" s="223"/>
      <c r="N53" s="223"/>
      <c r="O53" s="223"/>
      <c r="P53" s="223"/>
      <c r="Q53" s="223"/>
      <c r="R53" s="223"/>
      <c r="S53" s="223"/>
      <c r="T53" s="223"/>
      <c r="U53" s="223"/>
    </row>
    <row r="54" spans="1:21" ht="12.75" customHeight="1">
      <c r="A54" s="223"/>
      <c r="B54" s="223"/>
      <c r="C54" s="223"/>
      <c r="D54" s="223"/>
      <c r="E54" s="223"/>
      <c r="F54" s="223"/>
      <c r="G54" s="223"/>
      <c r="H54" s="223"/>
      <c r="I54" s="223"/>
      <c r="J54" s="223"/>
      <c r="K54" s="223"/>
      <c r="L54" s="223"/>
      <c r="M54" s="223"/>
      <c r="N54" s="223"/>
      <c r="O54" s="223"/>
      <c r="P54" s="223"/>
      <c r="Q54" s="223"/>
      <c r="R54" s="223"/>
      <c r="S54" s="223"/>
      <c r="T54" s="223"/>
      <c r="U54" s="223"/>
    </row>
    <row r="55" spans="1:21" ht="12.75" customHeight="1">
      <c r="A55" s="223"/>
      <c r="B55" s="223"/>
      <c r="C55" s="223"/>
      <c r="D55" s="223"/>
      <c r="E55" s="223"/>
      <c r="F55" s="223"/>
      <c r="G55" s="223"/>
      <c r="H55" s="223"/>
      <c r="I55" s="223"/>
      <c r="J55" s="223"/>
      <c r="K55" s="223"/>
      <c r="L55" s="223"/>
      <c r="M55" s="223"/>
      <c r="N55" s="223"/>
      <c r="O55" s="223"/>
      <c r="P55" s="223"/>
      <c r="Q55" s="223"/>
      <c r="R55" s="223"/>
      <c r="S55" s="223"/>
      <c r="T55" s="223"/>
      <c r="U55" s="223"/>
    </row>
    <row r="56" spans="1:21" ht="12.75" customHeight="1">
      <c r="A56" s="223"/>
      <c r="B56" s="223"/>
      <c r="C56" s="223"/>
      <c r="D56" s="223"/>
      <c r="E56" s="223"/>
      <c r="F56" s="223"/>
      <c r="G56" s="223"/>
      <c r="H56" s="223"/>
      <c r="I56" s="223"/>
      <c r="J56" s="223"/>
      <c r="K56" s="223"/>
      <c r="L56" s="223"/>
      <c r="M56" s="223"/>
      <c r="N56" s="223"/>
      <c r="O56" s="223"/>
      <c r="P56" s="223"/>
      <c r="Q56" s="223"/>
      <c r="R56" s="223"/>
      <c r="S56" s="223"/>
      <c r="T56" s="223"/>
      <c r="U56" s="223"/>
    </row>
    <row r="57" spans="1:21" ht="12.75" customHeight="1">
      <c r="A57" s="223"/>
      <c r="B57" s="223"/>
      <c r="C57" s="223"/>
      <c r="D57" s="223"/>
      <c r="E57" s="223"/>
      <c r="F57" s="223"/>
      <c r="G57" s="223"/>
      <c r="H57" s="223"/>
      <c r="I57" s="223"/>
      <c r="J57" s="223"/>
      <c r="K57" s="223"/>
      <c r="L57" s="223"/>
      <c r="M57" s="223"/>
      <c r="N57" s="223"/>
      <c r="O57" s="223"/>
      <c r="P57" s="223"/>
      <c r="Q57" s="223"/>
      <c r="R57" s="223"/>
      <c r="S57" s="223"/>
      <c r="T57" s="223"/>
      <c r="U57" s="223"/>
    </row>
    <row r="58" spans="1:21" ht="12.75" customHeight="1">
      <c r="A58" s="223"/>
      <c r="B58" s="223"/>
      <c r="C58" s="223"/>
      <c r="D58" s="223"/>
      <c r="E58" s="223"/>
      <c r="F58" s="223"/>
      <c r="G58" s="223"/>
      <c r="H58" s="223"/>
      <c r="I58" s="223"/>
      <c r="J58" s="223"/>
      <c r="K58" s="223"/>
      <c r="L58" s="223"/>
      <c r="M58" s="223"/>
      <c r="N58" s="223"/>
      <c r="O58" s="223"/>
      <c r="P58" s="223"/>
      <c r="Q58" s="223"/>
      <c r="R58" s="223"/>
      <c r="S58" s="223"/>
      <c r="T58" s="223"/>
      <c r="U58" s="223"/>
    </row>
    <row r="59" spans="1:21" ht="12.75" customHeight="1">
      <c r="A59" s="223"/>
      <c r="B59" s="223"/>
      <c r="C59" s="223"/>
      <c r="D59" s="223"/>
      <c r="E59" s="223"/>
      <c r="F59" s="223"/>
      <c r="G59" s="223"/>
      <c r="H59" s="223"/>
      <c r="I59" s="223"/>
      <c r="J59" s="223"/>
      <c r="K59" s="223"/>
      <c r="L59" s="223"/>
      <c r="M59" s="223"/>
      <c r="N59" s="223"/>
      <c r="O59" s="223"/>
      <c r="P59" s="223"/>
      <c r="Q59" s="223"/>
      <c r="R59" s="223"/>
      <c r="S59" s="223"/>
      <c r="T59" s="223"/>
      <c r="U59" s="223"/>
    </row>
    <row r="60" spans="1:21" ht="12.75" customHeight="1">
      <c r="A60" s="223"/>
      <c r="B60" s="223"/>
      <c r="C60" s="223"/>
      <c r="D60" s="223"/>
      <c r="E60" s="223"/>
      <c r="F60" s="223"/>
      <c r="G60" s="223"/>
      <c r="H60" s="223"/>
      <c r="I60" s="223"/>
      <c r="J60" s="223"/>
      <c r="K60" s="223"/>
      <c r="L60" s="223"/>
      <c r="M60" s="223"/>
      <c r="N60" s="223"/>
      <c r="O60" s="223"/>
      <c r="P60" s="223"/>
      <c r="Q60" s="223"/>
      <c r="R60" s="223"/>
      <c r="S60" s="223"/>
      <c r="T60" s="223"/>
      <c r="U60" s="223"/>
    </row>
    <row r="61" spans="1:21" ht="12.75" customHeight="1">
      <c r="A61" s="223"/>
      <c r="B61" s="223"/>
      <c r="C61" s="223"/>
      <c r="D61" s="223"/>
      <c r="E61" s="223"/>
      <c r="F61" s="223"/>
      <c r="G61" s="223"/>
      <c r="H61" s="223"/>
      <c r="I61" s="223"/>
      <c r="J61" s="223"/>
      <c r="K61" s="223"/>
      <c r="L61" s="223"/>
      <c r="M61" s="223"/>
      <c r="N61" s="223"/>
      <c r="O61" s="223"/>
      <c r="P61" s="223"/>
      <c r="Q61" s="223"/>
      <c r="R61" s="223"/>
      <c r="S61" s="223"/>
      <c r="T61" s="223"/>
      <c r="U61" s="223"/>
    </row>
    <row r="62" spans="1:21" ht="12.75" customHeight="1">
      <c r="A62" s="223"/>
      <c r="B62" s="223"/>
      <c r="C62" s="223"/>
      <c r="D62" s="223"/>
      <c r="E62" s="223"/>
      <c r="F62" s="223"/>
      <c r="G62" s="223"/>
      <c r="H62" s="223"/>
      <c r="I62" s="223"/>
      <c r="J62" s="223"/>
      <c r="K62" s="223"/>
      <c r="L62" s="223"/>
      <c r="M62" s="223"/>
      <c r="N62" s="223"/>
      <c r="O62" s="223"/>
      <c r="P62" s="223"/>
      <c r="Q62" s="223"/>
      <c r="R62" s="223"/>
      <c r="S62" s="223"/>
      <c r="T62" s="223"/>
      <c r="U62" s="223"/>
    </row>
    <row r="63" spans="1:21" ht="12.75" customHeight="1">
      <c r="A63" s="223"/>
      <c r="B63" s="223"/>
      <c r="C63" s="223"/>
      <c r="D63" s="223"/>
      <c r="E63" s="223"/>
      <c r="F63" s="223"/>
      <c r="G63" s="223"/>
      <c r="H63" s="223"/>
      <c r="I63" s="223"/>
      <c r="J63" s="223"/>
      <c r="K63" s="223"/>
      <c r="L63" s="223"/>
      <c r="M63" s="223"/>
      <c r="N63" s="223"/>
      <c r="O63" s="223"/>
      <c r="P63" s="223"/>
      <c r="Q63" s="223"/>
      <c r="R63" s="223"/>
      <c r="S63" s="223"/>
      <c r="T63" s="223"/>
      <c r="U63" s="223"/>
    </row>
    <row r="64" spans="1:21" ht="12.75" customHeight="1">
      <c r="A64" s="223"/>
      <c r="B64" s="223"/>
      <c r="C64" s="223"/>
      <c r="D64" s="223"/>
      <c r="E64" s="223"/>
      <c r="F64" s="223"/>
      <c r="G64" s="223"/>
      <c r="H64" s="223"/>
      <c r="I64" s="223"/>
      <c r="J64" s="223"/>
      <c r="K64" s="223"/>
      <c r="L64" s="223"/>
      <c r="M64" s="223"/>
      <c r="N64" s="223"/>
      <c r="O64" s="223"/>
      <c r="P64" s="223"/>
      <c r="Q64" s="223"/>
      <c r="R64" s="223"/>
      <c r="S64" s="223"/>
      <c r="T64" s="223"/>
      <c r="U64" s="223"/>
    </row>
    <row r="65" spans="1:21" ht="12.75" customHeight="1">
      <c r="A65" s="223"/>
      <c r="B65" s="223"/>
      <c r="C65" s="223"/>
      <c r="D65" s="223"/>
      <c r="E65" s="223"/>
      <c r="F65" s="223"/>
      <c r="G65" s="223"/>
      <c r="H65" s="223"/>
      <c r="I65" s="223"/>
      <c r="J65" s="223"/>
      <c r="K65" s="223"/>
      <c r="L65" s="223"/>
      <c r="M65" s="223"/>
      <c r="N65" s="223"/>
      <c r="O65" s="223"/>
      <c r="P65" s="223"/>
      <c r="Q65" s="223"/>
      <c r="R65" s="223"/>
      <c r="S65" s="223"/>
      <c r="T65" s="223"/>
      <c r="U65" s="223"/>
    </row>
    <row r="66" spans="1:21" ht="12.75" customHeight="1">
      <c r="A66" s="223"/>
      <c r="B66" s="223"/>
      <c r="C66" s="223"/>
      <c r="D66" s="223"/>
      <c r="E66" s="223"/>
      <c r="F66" s="223"/>
      <c r="G66" s="223"/>
      <c r="H66" s="223"/>
      <c r="I66" s="223"/>
      <c r="J66" s="223"/>
      <c r="K66" s="223"/>
      <c r="L66" s="223"/>
      <c r="M66" s="223"/>
      <c r="N66" s="223"/>
      <c r="O66" s="223"/>
      <c r="P66" s="223"/>
      <c r="Q66" s="223"/>
      <c r="R66" s="223"/>
      <c r="S66" s="223"/>
      <c r="T66" s="223"/>
      <c r="U66" s="223"/>
    </row>
    <row r="67" spans="1:21" ht="12.75" customHeight="1">
      <c r="A67" s="223"/>
      <c r="B67" s="223"/>
      <c r="C67" s="223"/>
      <c r="D67" s="223"/>
      <c r="E67" s="223"/>
      <c r="F67" s="223"/>
      <c r="G67" s="223"/>
      <c r="H67" s="223"/>
      <c r="I67" s="223"/>
      <c r="J67" s="223"/>
      <c r="K67" s="223"/>
      <c r="L67" s="223"/>
      <c r="M67" s="223"/>
      <c r="N67" s="223"/>
      <c r="O67" s="223"/>
      <c r="P67" s="223"/>
      <c r="Q67" s="223"/>
      <c r="R67" s="223"/>
      <c r="S67" s="223"/>
      <c r="T67" s="223"/>
      <c r="U67" s="223"/>
    </row>
    <row r="68" spans="1:21" ht="12.75" customHeight="1">
      <c r="A68" s="223"/>
      <c r="B68" s="223"/>
      <c r="C68" s="223"/>
      <c r="D68" s="223"/>
      <c r="E68" s="223"/>
      <c r="F68" s="223"/>
      <c r="G68" s="223"/>
      <c r="H68" s="223"/>
      <c r="I68" s="223"/>
      <c r="J68" s="223"/>
      <c r="K68" s="223"/>
      <c r="L68" s="223"/>
      <c r="M68" s="223"/>
      <c r="N68" s="223"/>
      <c r="O68" s="223"/>
      <c r="P68" s="223"/>
      <c r="Q68" s="223"/>
      <c r="R68" s="223"/>
      <c r="S68" s="223"/>
      <c r="T68" s="223"/>
      <c r="U68" s="223"/>
    </row>
    <row r="69" spans="1:21" ht="12.75" customHeight="1">
      <c r="A69" s="223"/>
      <c r="B69" s="223"/>
      <c r="C69" s="223"/>
      <c r="D69" s="223"/>
      <c r="E69" s="223"/>
      <c r="F69" s="223"/>
      <c r="G69" s="223"/>
      <c r="H69" s="223"/>
      <c r="I69" s="223"/>
      <c r="J69" s="223"/>
      <c r="K69" s="223"/>
      <c r="L69" s="223"/>
      <c r="M69" s="223"/>
      <c r="N69" s="223"/>
      <c r="O69" s="223"/>
      <c r="P69" s="223"/>
      <c r="Q69" s="223"/>
      <c r="R69" s="223"/>
      <c r="S69" s="223"/>
      <c r="T69" s="223"/>
      <c r="U69" s="223"/>
    </row>
    <row r="70" spans="1:21" ht="12.75" customHeight="1">
      <c r="A70" s="223"/>
      <c r="B70" s="223"/>
      <c r="C70" s="223"/>
      <c r="D70" s="223"/>
      <c r="E70" s="223"/>
      <c r="F70" s="223"/>
      <c r="G70" s="223"/>
      <c r="H70" s="223"/>
      <c r="I70" s="223"/>
      <c r="J70" s="223"/>
      <c r="K70" s="223"/>
      <c r="L70" s="223"/>
      <c r="M70" s="223"/>
      <c r="N70" s="223"/>
      <c r="O70" s="223"/>
      <c r="P70" s="223"/>
      <c r="Q70" s="223"/>
      <c r="R70" s="223"/>
      <c r="S70" s="223"/>
      <c r="T70" s="223"/>
      <c r="U70" s="223"/>
    </row>
    <row r="71" spans="1:21" ht="12.75" customHeight="1">
      <c r="A71" s="223"/>
      <c r="B71" s="223"/>
      <c r="C71" s="223"/>
      <c r="D71" s="223"/>
      <c r="E71" s="223"/>
      <c r="F71" s="223"/>
      <c r="G71" s="223"/>
      <c r="H71" s="223"/>
      <c r="I71" s="223"/>
      <c r="J71" s="223"/>
      <c r="K71" s="223"/>
      <c r="L71" s="223"/>
      <c r="M71" s="223"/>
      <c r="N71" s="223"/>
      <c r="O71" s="223"/>
      <c r="P71" s="223"/>
      <c r="Q71" s="223"/>
      <c r="R71" s="223"/>
      <c r="S71" s="223"/>
      <c r="T71" s="223"/>
      <c r="U71" s="223"/>
    </row>
    <row r="72" spans="1:21" ht="12.75" customHeight="1">
      <c r="A72" s="223"/>
      <c r="B72" s="223"/>
      <c r="C72" s="223"/>
      <c r="D72" s="223"/>
      <c r="E72" s="223"/>
      <c r="F72" s="223"/>
      <c r="G72" s="223"/>
      <c r="H72" s="223"/>
      <c r="I72" s="223"/>
      <c r="J72" s="223"/>
      <c r="K72" s="223"/>
      <c r="L72" s="223"/>
      <c r="M72" s="223"/>
      <c r="N72" s="223"/>
      <c r="O72" s="223"/>
      <c r="P72" s="223"/>
      <c r="Q72" s="223"/>
      <c r="R72" s="223"/>
      <c r="S72" s="223"/>
      <c r="T72" s="223"/>
      <c r="U72" s="223"/>
    </row>
    <row r="73" spans="1:21" ht="12.75" customHeight="1">
      <c r="A73" s="223"/>
      <c r="B73" s="223"/>
      <c r="C73" s="223"/>
      <c r="D73" s="223"/>
      <c r="E73" s="223"/>
      <c r="F73" s="223"/>
      <c r="G73" s="223"/>
      <c r="H73" s="223"/>
      <c r="I73" s="223"/>
      <c r="J73" s="223"/>
      <c r="K73" s="223"/>
      <c r="L73" s="223"/>
      <c r="M73" s="223"/>
      <c r="N73" s="223"/>
      <c r="O73" s="223"/>
      <c r="P73" s="223"/>
      <c r="Q73" s="223"/>
      <c r="R73" s="223"/>
      <c r="S73" s="223"/>
      <c r="T73" s="223"/>
      <c r="U73" s="223"/>
    </row>
    <row r="74" spans="1:21" ht="12.75" customHeight="1">
      <c r="A74" s="223"/>
      <c r="B74" s="223"/>
      <c r="C74" s="223"/>
      <c r="D74" s="223"/>
      <c r="E74" s="223"/>
      <c r="F74" s="223"/>
      <c r="G74" s="223"/>
      <c r="H74" s="223"/>
      <c r="I74" s="223"/>
      <c r="J74" s="223"/>
      <c r="K74" s="223"/>
      <c r="L74" s="223"/>
      <c r="M74" s="223"/>
      <c r="N74" s="223"/>
      <c r="O74" s="223"/>
      <c r="P74" s="223"/>
      <c r="Q74" s="223"/>
      <c r="R74" s="223"/>
      <c r="S74" s="223"/>
      <c r="T74" s="223"/>
      <c r="U74" s="223"/>
    </row>
    <row r="75" spans="1:21" ht="12.75" customHeight="1">
      <c r="A75" s="223"/>
      <c r="B75" s="223"/>
      <c r="C75" s="223"/>
      <c r="D75" s="223"/>
      <c r="E75" s="223"/>
      <c r="F75" s="223"/>
      <c r="G75" s="223"/>
      <c r="H75" s="223"/>
      <c r="I75" s="223"/>
      <c r="J75" s="223"/>
      <c r="K75" s="223"/>
      <c r="L75" s="223"/>
      <c r="M75" s="223"/>
      <c r="N75" s="223"/>
      <c r="O75" s="223"/>
      <c r="P75" s="223"/>
      <c r="Q75" s="223"/>
      <c r="R75" s="223"/>
      <c r="S75" s="223"/>
      <c r="T75" s="223"/>
      <c r="U75" s="223"/>
    </row>
    <row r="76" spans="1:21" ht="12.75" customHeight="1">
      <c r="A76" s="223"/>
      <c r="B76" s="223"/>
      <c r="C76" s="223"/>
      <c r="D76" s="223"/>
      <c r="E76" s="223"/>
      <c r="F76" s="223"/>
      <c r="G76" s="223"/>
      <c r="H76" s="223"/>
      <c r="I76" s="223"/>
      <c r="J76" s="223"/>
      <c r="K76" s="223"/>
      <c r="L76" s="223"/>
      <c r="M76" s="223"/>
      <c r="N76" s="223"/>
      <c r="O76" s="223"/>
      <c r="P76" s="223"/>
      <c r="Q76" s="223"/>
      <c r="R76" s="223"/>
      <c r="S76" s="223"/>
      <c r="T76" s="223"/>
      <c r="U76" s="223"/>
    </row>
    <row r="77" spans="1:21" ht="12.75" customHeight="1">
      <c r="A77" s="223"/>
      <c r="B77" s="223"/>
      <c r="C77" s="223"/>
      <c r="D77" s="223"/>
      <c r="E77" s="223"/>
      <c r="F77" s="223"/>
      <c r="G77" s="223"/>
      <c r="H77" s="223"/>
      <c r="I77" s="223"/>
      <c r="J77" s="223"/>
      <c r="K77" s="223"/>
      <c r="L77" s="223"/>
      <c r="M77" s="223"/>
      <c r="N77" s="223"/>
      <c r="O77" s="223"/>
      <c r="P77" s="223"/>
      <c r="Q77" s="223"/>
      <c r="R77" s="223"/>
      <c r="S77" s="223"/>
      <c r="T77" s="223"/>
      <c r="U77" s="223"/>
    </row>
    <row r="78" spans="1:21" ht="12.75" customHeight="1">
      <c r="A78" s="223"/>
      <c r="B78" s="223"/>
      <c r="C78" s="223"/>
      <c r="D78" s="223"/>
      <c r="E78" s="223"/>
      <c r="F78" s="223"/>
      <c r="G78" s="223"/>
      <c r="H78" s="223"/>
      <c r="I78" s="223"/>
      <c r="J78" s="223"/>
      <c r="K78" s="223"/>
      <c r="L78" s="223"/>
      <c r="M78" s="223"/>
      <c r="N78" s="223"/>
      <c r="O78" s="223"/>
      <c r="P78" s="223"/>
      <c r="Q78" s="223"/>
      <c r="R78" s="223"/>
      <c r="S78" s="223"/>
      <c r="T78" s="223"/>
      <c r="U78" s="223"/>
    </row>
    <row r="79" spans="1:21" ht="12.75" customHeight="1">
      <c r="A79" s="223"/>
      <c r="B79" s="223"/>
      <c r="C79" s="223"/>
      <c r="D79" s="223"/>
      <c r="E79" s="223"/>
      <c r="F79" s="223"/>
      <c r="G79" s="223"/>
      <c r="H79" s="223"/>
      <c r="I79" s="223"/>
      <c r="J79" s="223"/>
      <c r="K79" s="223"/>
      <c r="L79" s="223"/>
      <c r="M79" s="223"/>
      <c r="N79" s="223"/>
      <c r="O79" s="223"/>
      <c r="P79" s="223"/>
      <c r="Q79" s="223"/>
      <c r="R79" s="223"/>
      <c r="S79" s="223"/>
      <c r="T79" s="223"/>
      <c r="U79" s="223"/>
    </row>
    <row r="80" spans="1:21" ht="12.75" customHeight="1">
      <c r="A80" s="223"/>
      <c r="B80" s="223"/>
      <c r="C80" s="223"/>
      <c r="D80" s="223"/>
      <c r="E80" s="223"/>
      <c r="F80" s="223"/>
      <c r="G80" s="223"/>
      <c r="H80" s="223"/>
      <c r="I80" s="223"/>
      <c r="J80" s="223"/>
      <c r="K80" s="223"/>
      <c r="L80" s="223"/>
      <c r="M80" s="223"/>
      <c r="N80" s="223"/>
      <c r="O80" s="223"/>
      <c r="P80" s="223"/>
      <c r="Q80" s="223"/>
      <c r="R80" s="223"/>
      <c r="S80" s="223"/>
      <c r="T80" s="223"/>
      <c r="U80" s="223"/>
    </row>
    <row r="81" spans="1:21" ht="12.75" customHeight="1">
      <c r="A81" s="223"/>
      <c r="B81" s="223"/>
      <c r="C81" s="223"/>
      <c r="D81" s="223"/>
      <c r="E81" s="223"/>
      <c r="F81" s="223"/>
      <c r="G81" s="223"/>
      <c r="H81" s="223"/>
      <c r="I81" s="223"/>
      <c r="J81" s="223"/>
      <c r="K81" s="223"/>
      <c r="L81" s="223"/>
      <c r="M81" s="223"/>
      <c r="N81" s="223"/>
      <c r="O81" s="223"/>
      <c r="P81" s="223"/>
      <c r="Q81" s="223"/>
      <c r="R81" s="223"/>
      <c r="S81" s="223"/>
      <c r="T81" s="223"/>
      <c r="U81" s="223"/>
    </row>
    <row r="82" spans="1:21" ht="12.75" customHeight="1">
      <c r="A82" s="223"/>
      <c r="B82" s="223"/>
      <c r="C82" s="223"/>
      <c r="D82" s="223"/>
      <c r="E82" s="223"/>
      <c r="F82" s="223"/>
      <c r="G82" s="223"/>
      <c r="H82" s="223"/>
      <c r="I82" s="223"/>
      <c r="J82" s="223"/>
      <c r="K82" s="223"/>
      <c r="L82" s="223"/>
      <c r="M82" s="223"/>
      <c r="N82" s="223"/>
      <c r="O82" s="223"/>
      <c r="P82" s="223"/>
      <c r="Q82" s="223"/>
      <c r="R82" s="223"/>
      <c r="S82" s="223"/>
      <c r="T82" s="223"/>
      <c r="U82" s="223"/>
    </row>
    <row r="83" spans="1:21" ht="12.75" customHeight="1">
      <c r="A83" s="223"/>
      <c r="B83" s="223"/>
      <c r="C83" s="223"/>
      <c r="D83" s="223"/>
      <c r="E83" s="223"/>
      <c r="F83" s="223"/>
      <c r="G83" s="223"/>
      <c r="H83" s="223"/>
      <c r="I83" s="223"/>
      <c r="J83" s="223"/>
      <c r="K83" s="223"/>
      <c r="L83" s="223"/>
      <c r="M83" s="223"/>
      <c r="N83" s="223"/>
      <c r="O83" s="223"/>
      <c r="P83" s="223"/>
      <c r="Q83" s="223"/>
      <c r="R83" s="223"/>
      <c r="S83" s="223"/>
      <c r="T83" s="223"/>
      <c r="U83" s="223"/>
    </row>
    <row r="84" spans="1:21" ht="12.75" customHeight="1">
      <c r="A84" s="223"/>
      <c r="B84" s="223"/>
      <c r="C84" s="223"/>
      <c r="D84" s="223"/>
      <c r="E84" s="223"/>
      <c r="F84" s="223"/>
      <c r="G84" s="223"/>
      <c r="H84" s="223"/>
      <c r="I84" s="223"/>
      <c r="J84" s="223"/>
      <c r="K84" s="223"/>
      <c r="L84" s="223"/>
      <c r="M84" s="223"/>
      <c r="N84" s="223"/>
      <c r="O84" s="223"/>
      <c r="P84" s="223"/>
      <c r="Q84" s="223"/>
      <c r="R84" s="223"/>
      <c r="S84" s="223"/>
      <c r="T84" s="223"/>
      <c r="U84" s="223"/>
    </row>
    <row r="85" spans="1:21" ht="12.75" customHeight="1">
      <c r="A85" s="223"/>
      <c r="B85" s="223"/>
      <c r="C85" s="223"/>
      <c r="D85" s="223"/>
      <c r="E85" s="223"/>
      <c r="F85" s="223"/>
      <c r="G85" s="223"/>
      <c r="H85" s="223"/>
      <c r="I85" s="223"/>
      <c r="J85" s="223"/>
      <c r="K85" s="223"/>
      <c r="L85" s="223"/>
      <c r="M85" s="223"/>
      <c r="N85" s="223"/>
      <c r="O85" s="223"/>
      <c r="P85" s="223"/>
      <c r="Q85" s="223"/>
      <c r="R85" s="223"/>
      <c r="S85" s="223"/>
      <c r="T85" s="223"/>
      <c r="U85" s="223"/>
    </row>
    <row r="86" spans="1:21" ht="12.75" customHeight="1">
      <c r="A86" s="223"/>
      <c r="B86" s="223"/>
      <c r="C86" s="223"/>
      <c r="D86" s="223"/>
      <c r="E86" s="223"/>
      <c r="F86" s="223"/>
      <c r="G86" s="223"/>
      <c r="H86" s="223"/>
      <c r="I86" s="223"/>
      <c r="J86" s="223"/>
      <c r="K86" s="223"/>
      <c r="L86" s="223"/>
      <c r="M86" s="223"/>
      <c r="N86" s="223"/>
      <c r="O86" s="223"/>
      <c r="P86" s="223"/>
      <c r="Q86" s="223"/>
      <c r="R86" s="223"/>
      <c r="S86" s="223"/>
      <c r="T86" s="223"/>
      <c r="U86" s="223"/>
    </row>
    <row r="87" spans="1:21" ht="12.75" customHeight="1">
      <c r="A87" s="223"/>
      <c r="B87" s="223"/>
      <c r="C87" s="223"/>
      <c r="D87" s="223"/>
      <c r="E87" s="223"/>
      <c r="F87" s="223"/>
      <c r="G87" s="223"/>
      <c r="H87" s="223"/>
      <c r="I87" s="223"/>
      <c r="J87" s="223"/>
      <c r="K87" s="223"/>
      <c r="L87" s="223"/>
      <c r="M87" s="223"/>
      <c r="N87" s="223"/>
      <c r="O87" s="223"/>
      <c r="P87" s="223"/>
      <c r="Q87" s="223"/>
      <c r="R87" s="223"/>
      <c r="S87" s="223"/>
      <c r="T87" s="223"/>
      <c r="U87" s="223"/>
    </row>
    <row r="88" spans="1:21" ht="12.75" customHeight="1">
      <c r="A88" s="223"/>
      <c r="B88" s="223"/>
      <c r="C88" s="223"/>
      <c r="D88" s="223"/>
      <c r="E88" s="223"/>
      <c r="F88" s="223"/>
      <c r="G88" s="223"/>
      <c r="H88" s="223"/>
      <c r="I88" s="223"/>
      <c r="J88" s="223"/>
      <c r="K88" s="223"/>
      <c r="L88" s="223"/>
      <c r="M88" s="223"/>
      <c r="N88" s="223"/>
      <c r="O88" s="223"/>
      <c r="P88" s="223"/>
      <c r="Q88" s="223"/>
      <c r="R88" s="223"/>
      <c r="S88" s="223"/>
      <c r="T88" s="223"/>
      <c r="U88" s="223"/>
    </row>
    <row r="89" spans="1:21" ht="12.75" customHeight="1">
      <c r="A89" s="223"/>
      <c r="B89" s="223"/>
      <c r="C89" s="223"/>
      <c r="D89" s="223"/>
      <c r="E89" s="223"/>
      <c r="F89" s="223"/>
      <c r="G89" s="223"/>
      <c r="H89" s="223"/>
      <c r="I89" s="223"/>
      <c r="J89" s="223"/>
      <c r="K89" s="223"/>
      <c r="L89" s="223"/>
      <c r="M89" s="223"/>
      <c r="N89" s="223"/>
      <c r="O89" s="223"/>
      <c r="P89" s="223"/>
      <c r="Q89" s="223"/>
      <c r="R89" s="223"/>
      <c r="S89" s="223"/>
      <c r="T89" s="223"/>
      <c r="U89" s="223"/>
    </row>
    <row r="90" spans="1:21" ht="12.75" customHeight="1">
      <c r="A90" s="223"/>
      <c r="B90" s="223"/>
      <c r="C90" s="223"/>
      <c r="D90" s="223"/>
      <c r="E90" s="223"/>
      <c r="F90" s="223"/>
      <c r="G90" s="223"/>
      <c r="H90" s="223"/>
      <c r="I90" s="223"/>
      <c r="J90" s="223"/>
      <c r="K90" s="223"/>
      <c r="L90" s="223"/>
      <c r="M90" s="223"/>
      <c r="N90" s="223"/>
      <c r="O90" s="223"/>
      <c r="P90" s="223"/>
      <c r="Q90" s="223"/>
      <c r="R90" s="223"/>
      <c r="S90" s="223"/>
      <c r="T90" s="223"/>
      <c r="U90" s="223"/>
    </row>
    <row r="91" spans="1:21" ht="12.75" customHeight="1">
      <c r="A91" s="223"/>
      <c r="B91" s="223"/>
      <c r="C91" s="223"/>
      <c r="D91" s="223"/>
      <c r="E91" s="223"/>
      <c r="F91" s="223"/>
      <c r="G91" s="223"/>
      <c r="H91" s="223"/>
      <c r="I91" s="223"/>
      <c r="J91" s="223"/>
      <c r="K91" s="223"/>
      <c r="L91" s="223"/>
      <c r="M91" s="223"/>
      <c r="N91" s="223"/>
      <c r="O91" s="223"/>
      <c r="P91" s="223"/>
      <c r="Q91" s="223"/>
      <c r="R91" s="223"/>
      <c r="S91" s="223"/>
      <c r="T91" s="223"/>
      <c r="U91" s="223"/>
    </row>
    <row r="92" spans="1:21" ht="12.75" customHeight="1">
      <c r="A92" s="223"/>
      <c r="B92" s="223"/>
      <c r="C92" s="223"/>
      <c r="D92" s="223"/>
      <c r="E92" s="223"/>
      <c r="F92" s="223"/>
      <c r="G92" s="223"/>
      <c r="H92" s="223"/>
      <c r="I92" s="223"/>
      <c r="J92" s="223"/>
      <c r="K92" s="223"/>
      <c r="L92" s="223"/>
      <c r="M92" s="223"/>
      <c r="N92" s="223"/>
      <c r="O92" s="223"/>
      <c r="P92" s="223"/>
      <c r="Q92" s="223"/>
      <c r="R92" s="223"/>
      <c r="S92" s="223"/>
      <c r="T92" s="223"/>
      <c r="U92" s="223"/>
    </row>
    <row r="93" spans="1:21" ht="12.75" customHeight="1">
      <c r="A93" s="223"/>
      <c r="B93" s="223"/>
      <c r="C93" s="223"/>
      <c r="D93" s="223"/>
      <c r="E93" s="223"/>
      <c r="F93" s="223"/>
      <c r="G93" s="223"/>
      <c r="H93" s="223"/>
      <c r="I93" s="223"/>
      <c r="J93" s="223"/>
      <c r="K93" s="223"/>
      <c r="L93" s="223"/>
      <c r="M93" s="223"/>
      <c r="N93" s="223"/>
      <c r="O93" s="223"/>
      <c r="P93" s="223"/>
      <c r="Q93" s="223"/>
      <c r="R93" s="223"/>
      <c r="S93" s="223"/>
      <c r="T93" s="223"/>
      <c r="U93" s="223"/>
    </row>
    <row r="94" spans="1:21" ht="12.75" customHeight="1">
      <c r="A94" s="223"/>
      <c r="B94" s="223"/>
      <c r="C94" s="223"/>
      <c r="D94" s="223"/>
      <c r="E94" s="223"/>
      <c r="F94" s="223"/>
      <c r="G94" s="223"/>
      <c r="H94" s="223"/>
      <c r="I94" s="223"/>
      <c r="J94" s="223"/>
      <c r="K94" s="223"/>
      <c r="L94" s="223"/>
      <c r="M94" s="223"/>
      <c r="N94" s="223"/>
      <c r="O94" s="223"/>
      <c r="P94" s="223"/>
      <c r="Q94" s="223"/>
      <c r="R94" s="223"/>
      <c r="S94" s="223"/>
      <c r="T94" s="223"/>
      <c r="U94" s="223"/>
    </row>
    <row r="95" spans="1:21" ht="12.75" customHeight="1">
      <c r="A95" s="223"/>
      <c r="B95" s="223"/>
      <c r="C95" s="223"/>
      <c r="D95" s="223"/>
      <c r="E95" s="223"/>
      <c r="F95" s="223"/>
      <c r="G95" s="223"/>
      <c r="H95" s="223"/>
      <c r="I95" s="223"/>
      <c r="J95" s="223"/>
      <c r="K95" s="223"/>
      <c r="L95" s="223"/>
      <c r="M95" s="223"/>
      <c r="N95" s="223"/>
      <c r="O95" s="223"/>
      <c r="P95" s="223"/>
      <c r="Q95" s="223"/>
      <c r="R95" s="223"/>
      <c r="S95" s="223"/>
      <c r="T95" s="223"/>
      <c r="U95" s="223"/>
    </row>
    <row r="96" spans="1:21" ht="12.75" customHeight="1">
      <c r="A96" s="223"/>
      <c r="B96" s="223"/>
      <c r="C96" s="223"/>
      <c r="D96" s="223"/>
      <c r="E96" s="223"/>
      <c r="F96" s="223"/>
      <c r="G96" s="223"/>
      <c r="H96" s="223"/>
      <c r="I96" s="223"/>
      <c r="J96" s="223"/>
      <c r="K96" s="223"/>
      <c r="L96" s="223"/>
      <c r="M96" s="223"/>
      <c r="N96" s="223"/>
      <c r="O96" s="223"/>
      <c r="P96" s="223"/>
      <c r="Q96" s="223"/>
      <c r="R96" s="223"/>
      <c r="S96" s="223"/>
      <c r="T96" s="223"/>
      <c r="U96" s="223"/>
    </row>
    <row r="97" spans="1:21" ht="12.75" customHeight="1">
      <c r="A97" s="223"/>
      <c r="B97" s="223"/>
      <c r="C97" s="223"/>
      <c r="D97" s="223"/>
      <c r="E97" s="223"/>
      <c r="F97" s="223"/>
      <c r="G97" s="223"/>
      <c r="H97" s="223"/>
      <c r="I97" s="223"/>
      <c r="J97" s="223"/>
      <c r="K97" s="223"/>
      <c r="L97" s="223"/>
      <c r="M97" s="223"/>
      <c r="N97" s="223"/>
      <c r="O97" s="223"/>
      <c r="P97" s="223"/>
      <c r="Q97" s="223"/>
      <c r="R97" s="223"/>
      <c r="S97" s="223"/>
      <c r="T97" s="223"/>
      <c r="U97" s="223"/>
    </row>
    <row r="98" spans="1:21" ht="12.75" customHeight="1">
      <c r="A98" s="223"/>
      <c r="B98" s="223"/>
      <c r="C98" s="223"/>
      <c r="D98" s="223"/>
      <c r="E98" s="223"/>
      <c r="F98" s="223"/>
      <c r="G98" s="223"/>
      <c r="H98" s="223"/>
      <c r="I98" s="223"/>
      <c r="J98" s="223"/>
      <c r="K98" s="223"/>
      <c r="L98" s="223"/>
      <c r="M98" s="223"/>
      <c r="N98" s="223"/>
      <c r="O98" s="223"/>
      <c r="P98" s="223"/>
      <c r="Q98" s="223"/>
      <c r="R98" s="223"/>
      <c r="S98" s="223"/>
      <c r="T98" s="223"/>
      <c r="U98" s="223"/>
    </row>
    <row r="99" spans="1:21" ht="12.75" customHeight="1">
      <c r="A99" s="223"/>
      <c r="B99" s="223"/>
      <c r="C99" s="223"/>
      <c r="D99" s="223"/>
      <c r="E99" s="223"/>
      <c r="F99" s="223"/>
      <c r="G99" s="223"/>
      <c r="H99" s="223"/>
      <c r="I99" s="223"/>
      <c r="J99" s="223"/>
      <c r="K99" s="223"/>
      <c r="L99" s="223"/>
      <c r="M99" s="223"/>
      <c r="N99" s="223"/>
      <c r="O99" s="223"/>
      <c r="P99" s="223"/>
      <c r="Q99" s="223"/>
      <c r="R99" s="223"/>
      <c r="S99" s="223"/>
      <c r="T99" s="223"/>
      <c r="U99" s="223"/>
    </row>
    <row r="100" spans="1:21" ht="12.75" customHeight="1">
      <c r="A100" s="223"/>
      <c r="B100" s="223"/>
      <c r="C100" s="223"/>
      <c r="D100" s="223"/>
      <c r="E100" s="223"/>
      <c r="F100" s="223"/>
      <c r="G100" s="223"/>
      <c r="H100" s="223"/>
      <c r="I100" s="223"/>
      <c r="J100" s="223"/>
      <c r="K100" s="223"/>
      <c r="L100" s="223"/>
      <c r="M100" s="223"/>
      <c r="N100" s="223"/>
      <c r="O100" s="223"/>
      <c r="P100" s="223"/>
      <c r="Q100" s="223"/>
      <c r="R100" s="223"/>
      <c r="S100" s="223"/>
      <c r="T100" s="223"/>
      <c r="U100" s="223"/>
    </row>
    <row r="101" spans="1:21" ht="12.75" customHeight="1">
      <c r="A101" s="223"/>
      <c r="B101" s="223"/>
      <c r="C101" s="223"/>
      <c r="D101" s="223"/>
      <c r="E101" s="223"/>
      <c r="F101" s="223"/>
      <c r="G101" s="223"/>
      <c r="H101" s="223"/>
      <c r="I101" s="223"/>
      <c r="J101" s="223"/>
      <c r="K101" s="223"/>
      <c r="L101" s="223"/>
      <c r="M101" s="223"/>
      <c r="N101" s="223"/>
      <c r="O101" s="223"/>
      <c r="P101" s="223"/>
      <c r="Q101" s="223"/>
      <c r="R101" s="223"/>
      <c r="S101" s="223"/>
      <c r="T101" s="223"/>
      <c r="U101" s="223"/>
    </row>
    <row r="102" spans="1:21" ht="12.75" customHeight="1">
      <c r="A102" s="223"/>
      <c r="B102" s="223"/>
      <c r="C102" s="223"/>
      <c r="D102" s="223"/>
      <c r="E102" s="223"/>
      <c r="F102" s="223"/>
      <c r="G102" s="223"/>
      <c r="H102" s="223"/>
      <c r="I102" s="223"/>
      <c r="J102" s="223"/>
      <c r="K102" s="223"/>
      <c r="L102" s="223"/>
      <c r="M102" s="223"/>
      <c r="N102" s="223"/>
      <c r="O102" s="223"/>
      <c r="P102" s="223"/>
      <c r="Q102" s="223"/>
      <c r="R102" s="223"/>
      <c r="S102" s="223"/>
      <c r="T102" s="223"/>
      <c r="U102" s="223"/>
    </row>
    <row r="103" spans="1:21" ht="12.75" customHeight="1">
      <c r="A103" s="223"/>
      <c r="B103" s="223"/>
      <c r="C103" s="223"/>
      <c r="D103" s="223"/>
      <c r="E103" s="223"/>
      <c r="F103" s="223"/>
      <c r="G103" s="223"/>
      <c r="H103" s="223"/>
      <c r="I103" s="223"/>
      <c r="J103" s="223"/>
      <c r="K103" s="223"/>
      <c r="L103" s="223"/>
      <c r="M103" s="223"/>
      <c r="N103" s="223"/>
      <c r="O103" s="223"/>
      <c r="P103" s="223"/>
      <c r="Q103" s="223"/>
      <c r="R103" s="223"/>
      <c r="S103" s="223"/>
      <c r="T103" s="223"/>
      <c r="U103" s="223"/>
    </row>
    <row r="104" spans="1:21" ht="12.75" customHeight="1">
      <c r="A104" s="223"/>
      <c r="B104" s="223"/>
      <c r="C104" s="223"/>
      <c r="D104" s="223"/>
      <c r="E104" s="223"/>
      <c r="F104" s="223"/>
      <c r="G104" s="223"/>
      <c r="H104" s="223"/>
      <c r="I104" s="223"/>
      <c r="J104" s="223"/>
      <c r="K104" s="223"/>
      <c r="L104" s="223"/>
      <c r="M104" s="223"/>
      <c r="N104" s="223"/>
      <c r="O104" s="223"/>
      <c r="P104" s="223"/>
      <c r="Q104" s="223"/>
      <c r="R104" s="223"/>
      <c r="S104" s="223"/>
      <c r="T104" s="223"/>
      <c r="U104" s="223"/>
    </row>
    <row r="105" spans="1:21" ht="12.7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row>
    <row r="106" spans="1:21" ht="12.7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row>
    <row r="107" spans="1:21" ht="12.75" customHeight="1">
      <c r="A107" s="223"/>
      <c r="B107" s="223"/>
      <c r="C107" s="223"/>
      <c r="D107" s="223"/>
      <c r="E107" s="223"/>
      <c r="F107" s="223"/>
      <c r="G107" s="223"/>
      <c r="H107" s="223"/>
      <c r="I107" s="223"/>
      <c r="J107" s="223"/>
      <c r="K107" s="223"/>
      <c r="L107" s="223"/>
      <c r="M107" s="223"/>
      <c r="N107" s="223"/>
      <c r="O107" s="223"/>
      <c r="P107" s="223"/>
      <c r="Q107" s="223"/>
      <c r="R107" s="223"/>
      <c r="S107" s="223"/>
      <c r="T107" s="223"/>
      <c r="U107" s="223"/>
    </row>
    <row r="108" spans="1:21" ht="12.75"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row>
    <row r="109" spans="1:21" ht="12.75"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row>
    <row r="110" spans="1:21" ht="12.75"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row>
    <row r="111" spans="1:21" ht="12.75"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row>
    <row r="112" spans="1:21" ht="12.75"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row>
    <row r="113" spans="1:21" ht="12.75"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row>
    <row r="114" spans="1:21" ht="12.75"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row>
    <row r="115" spans="1:21" ht="12.75"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row>
    <row r="116" spans="1:21" ht="12.75"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row>
    <row r="117" spans="1:21" ht="12.75"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row>
    <row r="118" spans="1:21" ht="12.75" customHeight="1">
      <c r="A118" s="223"/>
      <c r="B118" s="223"/>
      <c r="C118" s="223"/>
      <c r="D118" s="223"/>
      <c r="E118" s="223"/>
      <c r="F118" s="223"/>
      <c r="G118" s="223"/>
      <c r="H118" s="223"/>
      <c r="I118" s="223"/>
      <c r="J118" s="223"/>
      <c r="K118" s="223"/>
      <c r="L118" s="223"/>
      <c r="M118" s="223"/>
      <c r="N118" s="223"/>
      <c r="O118" s="223"/>
      <c r="P118" s="223"/>
      <c r="Q118" s="223"/>
      <c r="R118" s="223"/>
      <c r="S118" s="223"/>
      <c r="T118" s="223"/>
      <c r="U118" s="223"/>
    </row>
    <row r="119" spans="1:21" ht="12.75" customHeight="1">
      <c r="A119" s="223"/>
      <c r="B119" s="223"/>
      <c r="C119" s="223"/>
      <c r="D119" s="223"/>
      <c r="E119" s="223"/>
      <c r="F119" s="223"/>
      <c r="G119" s="223"/>
      <c r="H119" s="223"/>
      <c r="I119" s="223"/>
      <c r="J119" s="223"/>
      <c r="K119" s="223"/>
      <c r="L119" s="223"/>
      <c r="M119" s="223"/>
      <c r="N119" s="223"/>
      <c r="O119" s="223"/>
      <c r="P119" s="223"/>
      <c r="Q119" s="223"/>
      <c r="R119" s="223"/>
      <c r="S119" s="223"/>
      <c r="T119" s="223"/>
      <c r="U119" s="223"/>
    </row>
    <row r="120" spans="1:21" ht="12.75" customHeight="1">
      <c r="A120" s="223"/>
      <c r="B120" s="223"/>
      <c r="C120" s="223"/>
      <c r="D120" s="223"/>
      <c r="E120" s="223"/>
      <c r="F120" s="223"/>
      <c r="G120" s="223"/>
      <c r="H120" s="223"/>
      <c r="I120" s="223"/>
      <c r="J120" s="223"/>
      <c r="K120" s="223"/>
      <c r="L120" s="223"/>
      <c r="M120" s="223"/>
      <c r="N120" s="223"/>
      <c r="O120" s="223"/>
      <c r="P120" s="223"/>
      <c r="Q120" s="223"/>
      <c r="R120" s="223"/>
      <c r="S120" s="223"/>
      <c r="T120" s="223"/>
      <c r="U120" s="223"/>
    </row>
    <row r="121" spans="1:21" ht="12.75" customHeight="1">
      <c r="A121" s="223"/>
      <c r="B121" s="223"/>
      <c r="C121" s="223"/>
      <c r="D121" s="223"/>
      <c r="E121" s="223"/>
      <c r="F121" s="223"/>
      <c r="G121" s="223"/>
      <c r="H121" s="223"/>
      <c r="I121" s="223"/>
      <c r="J121" s="223"/>
      <c r="K121" s="223"/>
      <c r="L121" s="223"/>
      <c r="M121" s="223"/>
      <c r="N121" s="223"/>
      <c r="O121" s="223"/>
      <c r="P121" s="223"/>
      <c r="Q121" s="223"/>
      <c r="R121" s="223"/>
      <c r="S121" s="223"/>
      <c r="T121" s="223"/>
      <c r="U121" s="223"/>
    </row>
    <row r="122" spans="1:21" ht="12.75" customHeight="1">
      <c r="A122" s="223"/>
      <c r="B122" s="223"/>
      <c r="C122" s="223"/>
      <c r="D122" s="223"/>
      <c r="E122" s="223"/>
      <c r="F122" s="223"/>
      <c r="G122" s="223"/>
      <c r="H122" s="223"/>
      <c r="I122" s="223"/>
      <c r="J122" s="223"/>
      <c r="K122" s="223"/>
      <c r="L122" s="223"/>
      <c r="M122" s="223"/>
      <c r="N122" s="223"/>
      <c r="O122" s="223"/>
      <c r="P122" s="223"/>
      <c r="Q122" s="223"/>
      <c r="R122" s="223"/>
      <c r="S122" s="223"/>
      <c r="T122" s="223"/>
      <c r="U122" s="223"/>
    </row>
    <row r="123" spans="1:21" ht="12.75" customHeight="1">
      <c r="A123" s="223"/>
      <c r="B123" s="223"/>
      <c r="C123" s="223"/>
      <c r="D123" s="223"/>
      <c r="E123" s="223"/>
      <c r="F123" s="223"/>
      <c r="G123" s="223"/>
      <c r="H123" s="223"/>
      <c r="I123" s="223"/>
      <c r="J123" s="223"/>
      <c r="K123" s="223"/>
      <c r="L123" s="223"/>
      <c r="M123" s="223"/>
      <c r="N123" s="223"/>
      <c r="O123" s="223"/>
      <c r="P123" s="223"/>
      <c r="Q123" s="223"/>
      <c r="R123" s="223"/>
      <c r="S123" s="223"/>
      <c r="T123" s="223"/>
      <c r="U123" s="223"/>
    </row>
    <row r="124" spans="1:21" ht="12.75" customHeight="1">
      <c r="A124" s="223"/>
      <c r="B124" s="223"/>
      <c r="C124" s="223"/>
      <c r="D124" s="223"/>
      <c r="E124" s="223"/>
      <c r="F124" s="223"/>
      <c r="G124" s="223"/>
      <c r="H124" s="223"/>
      <c r="I124" s="223"/>
      <c r="J124" s="223"/>
      <c r="K124" s="223"/>
      <c r="L124" s="223"/>
      <c r="M124" s="223"/>
      <c r="N124" s="223"/>
      <c r="O124" s="223"/>
      <c r="P124" s="223"/>
      <c r="Q124" s="223"/>
      <c r="R124" s="223"/>
      <c r="S124" s="223"/>
      <c r="T124" s="223"/>
      <c r="U124" s="223"/>
    </row>
    <row r="125" spans="1:21" ht="12.75" customHeight="1">
      <c r="A125" s="223"/>
      <c r="B125" s="223"/>
      <c r="C125" s="223"/>
      <c r="D125" s="223"/>
      <c r="E125" s="223"/>
      <c r="F125" s="223"/>
      <c r="G125" s="223"/>
      <c r="H125" s="223"/>
      <c r="I125" s="223"/>
      <c r="J125" s="223"/>
      <c r="K125" s="223"/>
      <c r="L125" s="223"/>
      <c r="M125" s="223"/>
      <c r="N125" s="223"/>
      <c r="O125" s="223"/>
      <c r="P125" s="223"/>
      <c r="Q125" s="223"/>
      <c r="R125" s="223"/>
      <c r="S125" s="223"/>
      <c r="T125" s="223"/>
      <c r="U125" s="223"/>
    </row>
    <row r="126" spans="1:21" ht="12.75" customHeight="1">
      <c r="A126" s="223"/>
      <c r="B126" s="223"/>
      <c r="C126" s="223"/>
      <c r="D126" s="223"/>
      <c r="E126" s="223"/>
      <c r="F126" s="223"/>
      <c r="G126" s="223"/>
      <c r="H126" s="223"/>
      <c r="I126" s="223"/>
      <c r="J126" s="223"/>
      <c r="K126" s="223"/>
      <c r="L126" s="223"/>
      <c r="M126" s="223"/>
      <c r="N126" s="223"/>
      <c r="O126" s="223"/>
      <c r="P126" s="223"/>
      <c r="Q126" s="223"/>
      <c r="R126" s="223"/>
      <c r="S126" s="223"/>
      <c r="T126" s="223"/>
      <c r="U126" s="223"/>
    </row>
    <row r="127" spans="1:21" ht="12.75" customHeight="1">
      <c r="A127" s="223"/>
      <c r="B127" s="223"/>
      <c r="C127" s="223"/>
      <c r="D127" s="223"/>
      <c r="E127" s="223"/>
      <c r="F127" s="223"/>
      <c r="G127" s="223"/>
      <c r="H127" s="223"/>
      <c r="I127" s="223"/>
      <c r="J127" s="223"/>
      <c r="K127" s="223"/>
      <c r="L127" s="223"/>
      <c r="M127" s="223"/>
      <c r="N127" s="223"/>
      <c r="O127" s="223"/>
      <c r="P127" s="223"/>
      <c r="Q127" s="223"/>
      <c r="R127" s="223"/>
      <c r="S127" s="223"/>
      <c r="T127" s="223"/>
      <c r="U127" s="223"/>
    </row>
    <row r="128" spans="1:21" ht="12.75" customHeight="1">
      <c r="A128" s="223"/>
      <c r="B128" s="223"/>
      <c r="C128" s="223"/>
      <c r="D128" s="223"/>
      <c r="E128" s="223"/>
      <c r="F128" s="223"/>
      <c r="G128" s="223"/>
      <c r="H128" s="223"/>
      <c r="I128" s="223"/>
      <c r="J128" s="223"/>
      <c r="K128" s="223"/>
      <c r="L128" s="223"/>
      <c r="M128" s="223"/>
      <c r="N128" s="223"/>
      <c r="O128" s="223"/>
      <c r="P128" s="223"/>
      <c r="Q128" s="223"/>
      <c r="R128" s="223"/>
      <c r="S128" s="223"/>
      <c r="T128" s="223"/>
      <c r="U128" s="223"/>
    </row>
    <row r="129" spans="1:21" ht="12.75" customHeight="1">
      <c r="A129" s="223"/>
      <c r="B129" s="223"/>
      <c r="C129" s="223"/>
      <c r="D129" s="223"/>
      <c r="E129" s="223"/>
      <c r="F129" s="223"/>
      <c r="G129" s="223"/>
      <c r="H129" s="223"/>
      <c r="I129" s="223"/>
      <c r="J129" s="223"/>
      <c r="K129" s="223"/>
      <c r="L129" s="223"/>
      <c r="M129" s="223"/>
      <c r="N129" s="223"/>
      <c r="O129" s="223"/>
      <c r="P129" s="223"/>
      <c r="Q129" s="223"/>
      <c r="R129" s="223"/>
      <c r="S129" s="223"/>
      <c r="T129" s="223"/>
      <c r="U129" s="223"/>
    </row>
    <row r="130" spans="1:21" ht="12.75" customHeight="1">
      <c r="A130" s="223"/>
      <c r="B130" s="223"/>
      <c r="C130" s="223"/>
      <c r="D130" s="223"/>
      <c r="E130" s="223"/>
      <c r="F130" s="223"/>
      <c r="G130" s="223"/>
      <c r="H130" s="223"/>
      <c r="I130" s="223"/>
      <c r="J130" s="223"/>
      <c r="K130" s="223"/>
      <c r="L130" s="223"/>
      <c r="M130" s="223"/>
      <c r="N130" s="223"/>
      <c r="O130" s="223"/>
      <c r="P130" s="223"/>
      <c r="Q130" s="223"/>
      <c r="R130" s="223"/>
      <c r="S130" s="223"/>
      <c r="T130" s="223"/>
      <c r="U130" s="223"/>
    </row>
    <row r="131" spans="1:21" ht="12.75" customHeight="1">
      <c r="A131" s="223"/>
      <c r="B131" s="223"/>
      <c r="C131" s="223"/>
      <c r="D131" s="223"/>
      <c r="E131" s="223"/>
      <c r="F131" s="223"/>
      <c r="G131" s="223"/>
      <c r="H131" s="223"/>
      <c r="I131" s="223"/>
      <c r="J131" s="223"/>
      <c r="K131" s="223"/>
      <c r="L131" s="223"/>
      <c r="M131" s="223"/>
      <c r="N131" s="223"/>
      <c r="O131" s="223"/>
      <c r="P131" s="223"/>
      <c r="Q131" s="223"/>
      <c r="R131" s="223"/>
      <c r="S131" s="223"/>
      <c r="T131" s="223"/>
      <c r="U131" s="223"/>
    </row>
    <row r="132" spans="1:21" ht="12.75" customHeight="1">
      <c r="A132" s="223"/>
      <c r="B132" s="223"/>
      <c r="C132" s="223"/>
      <c r="D132" s="223"/>
      <c r="E132" s="223"/>
      <c r="F132" s="223"/>
      <c r="G132" s="223"/>
      <c r="H132" s="223"/>
      <c r="I132" s="223"/>
      <c r="J132" s="223"/>
      <c r="K132" s="223"/>
      <c r="L132" s="223"/>
      <c r="M132" s="223"/>
      <c r="N132" s="223"/>
      <c r="O132" s="223"/>
      <c r="P132" s="223"/>
      <c r="Q132" s="223"/>
      <c r="R132" s="223"/>
      <c r="S132" s="223"/>
      <c r="T132" s="223"/>
      <c r="U132" s="223"/>
    </row>
    <row r="133" spans="1:21" ht="12.75" customHeight="1">
      <c r="A133" s="223"/>
      <c r="B133" s="223"/>
      <c r="C133" s="223"/>
      <c r="D133" s="223"/>
      <c r="E133" s="223"/>
      <c r="F133" s="223"/>
      <c r="G133" s="223"/>
      <c r="H133" s="223"/>
      <c r="I133" s="223"/>
      <c r="J133" s="223"/>
      <c r="K133" s="223"/>
      <c r="L133" s="223"/>
      <c r="M133" s="223"/>
      <c r="N133" s="223"/>
      <c r="O133" s="223"/>
      <c r="P133" s="223"/>
      <c r="Q133" s="223"/>
      <c r="R133" s="223"/>
      <c r="S133" s="223"/>
      <c r="T133" s="223"/>
      <c r="U133" s="223"/>
    </row>
    <row r="134" spans="1:21" ht="12.75" customHeight="1">
      <c r="A134" s="223"/>
      <c r="B134" s="223"/>
      <c r="C134" s="223"/>
      <c r="D134" s="223"/>
      <c r="E134" s="223"/>
      <c r="F134" s="223"/>
      <c r="G134" s="223"/>
      <c r="H134" s="223"/>
      <c r="I134" s="223"/>
      <c r="J134" s="223"/>
      <c r="K134" s="223"/>
      <c r="L134" s="223"/>
      <c r="M134" s="223"/>
      <c r="N134" s="223"/>
      <c r="O134" s="223"/>
      <c r="P134" s="223"/>
      <c r="Q134" s="223"/>
      <c r="R134" s="223"/>
      <c r="S134" s="223"/>
      <c r="T134" s="223"/>
      <c r="U134" s="223"/>
    </row>
    <row r="135" spans="1:21" ht="12.75" customHeight="1">
      <c r="A135" s="223"/>
      <c r="B135" s="223"/>
      <c r="C135" s="223"/>
      <c r="D135" s="223"/>
      <c r="E135" s="223"/>
      <c r="F135" s="223"/>
      <c r="G135" s="223"/>
      <c r="H135" s="223"/>
      <c r="I135" s="223"/>
      <c r="J135" s="223"/>
      <c r="K135" s="223"/>
      <c r="L135" s="223"/>
      <c r="M135" s="223"/>
      <c r="N135" s="223"/>
      <c r="O135" s="223"/>
      <c r="P135" s="223"/>
      <c r="Q135" s="223"/>
      <c r="R135" s="223"/>
      <c r="S135" s="223"/>
      <c r="T135" s="223"/>
      <c r="U135" s="223"/>
    </row>
    <row r="136" spans="1:21" ht="12.75" customHeight="1">
      <c r="A136" s="223"/>
      <c r="B136" s="223"/>
      <c r="C136" s="223"/>
      <c r="D136" s="223"/>
      <c r="E136" s="223"/>
      <c r="F136" s="223"/>
      <c r="G136" s="223"/>
      <c r="H136" s="223"/>
      <c r="I136" s="223"/>
      <c r="J136" s="223"/>
      <c r="K136" s="223"/>
      <c r="L136" s="223"/>
      <c r="M136" s="223"/>
      <c r="N136" s="223"/>
      <c r="O136" s="223"/>
      <c r="P136" s="223"/>
      <c r="Q136" s="223"/>
      <c r="R136" s="223"/>
      <c r="S136" s="223"/>
      <c r="T136" s="223"/>
      <c r="U136" s="223"/>
    </row>
    <row r="137" spans="1:21" ht="12.75" customHeight="1">
      <c r="A137" s="223"/>
      <c r="B137" s="223"/>
      <c r="C137" s="223"/>
      <c r="D137" s="223"/>
      <c r="E137" s="223"/>
      <c r="F137" s="223"/>
      <c r="G137" s="223"/>
      <c r="H137" s="223"/>
      <c r="I137" s="223"/>
      <c r="J137" s="223"/>
      <c r="K137" s="223"/>
      <c r="L137" s="223"/>
      <c r="M137" s="223"/>
      <c r="N137" s="223"/>
      <c r="O137" s="223"/>
      <c r="P137" s="223"/>
      <c r="Q137" s="223"/>
      <c r="R137" s="223"/>
      <c r="S137" s="223"/>
      <c r="T137" s="223"/>
      <c r="U137" s="223"/>
    </row>
    <row r="138" spans="1:21" ht="12.75" customHeight="1">
      <c r="A138" s="223"/>
      <c r="B138" s="223"/>
      <c r="C138" s="223"/>
      <c r="D138" s="223"/>
      <c r="E138" s="223"/>
      <c r="F138" s="223"/>
      <c r="G138" s="223"/>
      <c r="H138" s="223"/>
      <c r="I138" s="223"/>
      <c r="J138" s="223"/>
      <c r="K138" s="223"/>
      <c r="L138" s="223"/>
      <c r="M138" s="223"/>
      <c r="N138" s="223"/>
      <c r="O138" s="223"/>
      <c r="P138" s="223"/>
      <c r="Q138" s="223"/>
      <c r="R138" s="223"/>
      <c r="S138" s="223"/>
      <c r="T138" s="223"/>
      <c r="U138" s="223"/>
    </row>
    <row r="139" spans="1:21" ht="12.75" customHeight="1">
      <c r="A139" s="223"/>
      <c r="B139" s="223"/>
      <c r="C139" s="223"/>
      <c r="D139" s="223"/>
      <c r="E139" s="223"/>
      <c r="F139" s="223"/>
      <c r="G139" s="223"/>
      <c r="H139" s="223"/>
      <c r="I139" s="223"/>
      <c r="J139" s="223"/>
      <c r="K139" s="223"/>
      <c r="L139" s="223"/>
      <c r="M139" s="223"/>
      <c r="N139" s="223"/>
      <c r="O139" s="223"/>
      <c r="P139" s="223"/>
      <c r="Q139" s="223"/>
      <c r="R139" s="223"/>
      <c r="S139" s="223"/>
      <c r="T139" s="223"/>
      <c r="U139" s="223"/>
    </row>
    <row r="140" spans="1:21" ht="12.75" customHeight="1">
      <c r="A140" s="223"/>
      <c r="B140" s="223"/>
      <c r="C140" s="223"/>
      <c r="D140" s="223"/>
      <c r="E140" s="223"/>
      <c r="F140" s="223"/>
      <c r="G140" s="223"/>
      <c r="H140" s="223"/>
      <c r="I140" s="223"/>
      <c r="J140" s="223"/>
      <c r="K140" s="223"/>
      <c r="L140" s="223"/>
      <c r="M140" s="223"/>
      <c r="N140" s="223"/>
      <c r="O140" s="223"/>
      <c r="P140" s="223"/>
      <c r="Q140" s="223"/>
      <c r="R140" s="223"/>
      <c r="S140" s="223"/>
      <c r="T140" s="223"/>
      <c r="U140" s="223"/>
    </row>
    <row r="141" spans="1:21" ht="12.75" customHeight="1">
      <c r="A141" s="223"/>
      <c r="B141" s="223"/>
      <c r="C141" s="223"/>
      <c r="D141" s="223"/>
      <c r="E141" s="223"/>
      <c r="F141" s="223"/>
      <c r="G141" s="223"/>
      <c r="H141" s="223"/>
      <c r="I141" s="223"/>
      <c r="J141" s="223"/>
      <c r="K141" s="223"/>
      <c r="L141" s="223"/>
      <c r="M141" s="223"/>
      <c r="N141" s="223"/>
      <c r="O141" s="223"/>
      <c r="P141" s="223"/>
      <c r="Q141" s="223"/>
      <c r="R141" s="223"/>
      <c r="S141" s="223"/>
      <c r="T141" s="223"/>
      <c r="U141" s="223"/>
    </row>
    <row r="142" spans="1:21" ht="12.75" customHeight="1">
      <c r="A142" s="223"/>
      <c r="B142" s="223"/>
      <c r="C142" s="223"/>
      <c r="D142" s="223"/>
      <c r="E142" s="223"/>
      <c r="F142" s="223"/>
      <c r="G142" s="223"/>
      <c r="H142" s="223"/>
      <c r="I142" s="223"/>
      <c r="J142" s="223"/>
      <c r="K142" s="223"/>
      <c r="L142" s="223"/>
      <c r="M142" s="223"/>
      <c r="N142" s="223"/>
      <c r="O142" s="223"/>
      <c r="P142" s="223"/>
      <c r="Q142" s="223"/>
      <c r="R142" s="223"/>
      <c r="S142" s="223"/>
      <c r="T142" s="223"/>
      <c r="U142" s="223"/>
    </row>
    <row r="143" spans="1:21" ht="12.75" customHeight="1">
      <c r="A143" s="223"/>
      <c r="B143" s="223"/>
      <c r="C143" s="223"/>
      <c r="D143" s="223"/>
      <c r="E143" s="223"/>
      <c r="F143" s="223"/>
      <c r="G143" s="223"/>
      <c r="H143" s="223"/>
      <c r="I143" s="223"/>
      <c r="J143" s="223"/>
      <c r="K143" s="223"/>
      <c r="L143" s="223"/>
      <c r="M143" s="223"/>
      <c r="N143" s="223"/>
      <c r="O143" s="223"/>
      <c r="P143" s="223"/>
      <c r="Q143" s="223"/>
      <c r="R143" s="223"/>
      <c r="S143" s="223"/>
      <c r="T143" s="223"/>
      <c r="U143" s="223"/>
    </row>
    <row r="144" spans="1:21" ht="12.75" customHeight="1">
      <c r="A144" s="223"/>
      <c r="B144" s="223"/>
      <c r="C144" s="223"/>
      <c r="D144" s="223"/>
      <c r="E144" s="223"/>
      <c r="F144" s="223"/>
      <c r="G144" s="223"/>
      <c r="H144" s="223"/>
      <c r="I144" s="223"/>
      <c r="J144" s="223"/>
      <c r="K144" s="223"/>
      <c r="L144" s="223"/>
      <c r="M144" s="223"/>
      <c r="N144" s="223"/>
      <c r="O144" s="223"/>
      <c r="P144" s="223"/>
      <c r="Q144" s="223"/>
      <c r="R144" s="223"/>
      <c r="S144" s="223"/>
      <c r="T144" s="223"/>
      <c r="U144" s="223"/>
    </row>
    <row r="145" spans="1:21" ht="12.75" customHeight="1">
      <c r="A145" s="223"/>
      <c r="B145" s="223"/>
      <c r="C145" s="223"/>
      <c r="D145" s="223"/>
      <c r="E145" s="223"/>
      <c r="F145" s="223"/>
      <c r="G145" s="223"/>
      <c r="H145" s="223"/>
      <c r="I145" s="223"/>
      <c r="J145" s="223"/>
      <c r="K145" s="223"/>
      <c r="L145" s="223"/>
      <c r="M145" s="223"/>
      <c r="N145" s="223"/>
      <c r="O145" s="223"/>
      <c r="P145" s="223"/>
      <c r="Q145" s="223"/>
      <c r="R145" s="223"/>
      <c r="S145" s="223"/>
      <c r="T145" s="223"/>
      <c r="U145" s="223"/>
    </row>
    <row r="146" spans="1:21" ht="12.75" customHeight="1">
      <c r="A146" s="223"/>
      <c r="B146" s="223"/>
      <c r="C146" s="223"/>
      <c r="D146" s="223"/>
      <c r="E146" s="223"/>
      <c r="F146" s="223"/>
      <c r="G146" s="223"/>
      <c r="H146" s="223"/>
      <c r="I146" s="223"/>
      <c r="J146" s="223"/>
      <c r="K146" s="223"/>
      <c r="L146" s="223"/>
      <c r="M146" s="223"/>
      <c r="N146" s="223"/>
      <c r="O146" s="223"/>
      <c r="P146" s="223"/>
      <c r="Q146" s="223"/>
      <c r="R146" s="223"/>
      <c r="S146" s="223"/>
      <c r="T146" s="223"/>
      <c r="U146" s="223"/>
    </row>
    <row r="147" spans="1:21" ht="12.75" customHeight="1">
      <c r="A147" s="223"/>
      <c r="B147" s="223"/>
      <c r="C147" s="223"/>
      <c r="D147" s="223"/>
      <c r="E147" s="223"/>
      <c r="F147" s="223"/>
      <c r="G147" s="223"/>
      <c r="H147" s="223"/>
      <c r="I147" s="223"/>
      <c r="J147" s="223"/>
      <c r="K147" s="223"/>
      <c r="L147" s="223"/>
      <c r="M147" s="223"/>
      <c r="N147" s="223"/>
      <c r="O147" s="223"/>
      <c r="P147" s="223"/>
      <c r="Q147" s="223"/>
      <c r="R147" s="223"/>
      <c r="S147" s="223"/>
      <c r="T147" s="223"/>
      <c r="U147" s="223"/>
    </row>
    <row r="148" spans="1:21" ht="12.75" customHeight="1">
      <c r="A148" s="223"/>
      <c r="B148" s="223"/>
      <c r="C148" s="223"/>
      <c r="D148" s="223"/>
      <c r="E148" s="223"/>
      <c r="F148" s="223"/>
      <c r="G148" s="223"/>
      <c r="H148" s="223"/>
      <c r="I148" s="223"/>
      <c r="J148" s="223"/>
      <c r="K148" s="223"/>
      <c r="L148" s="223"/>
      <c r="M148" s="223"/>
      <c r="N148" s="223"/>
      <c r="O148" s="223"/>
      <c r="P148" s="223"/>
      <c r="Q148" s="223"/>
      <c r="R148" s="223"/>
      <c r="S148" s="223"/>
      <c r="T148" s="223"/>
      <c r="U148" s="223"/>
    </row>
    <row r="149" spans="1:21" ht="12.75" customHeight="1">
      <c r="A149" s="223"/>
      <c r="B149" s="223"/>
      <c r="C149" s="223"/>
      <c r="D149" s="223"/>
      <c r="E149" s="223"/>
      <c r="F149" s="223"/>
      <c r="G149" s="223"/>
      <c r="H149" s="223"/>
      <c r="I149" s="223"/>
      <c r="J149" s="223"/>
      <c r="K149" s="223"/>
      <c r="L149" s="223"/>
      <c r="M149" s="223"/>
      <c r="N149" s="223"/>
      <c r="O149" s="223"/>
      <c r="P149" s="223"/>
      <c r="Q149" s="223"/>
      <c r="R149" s="223"/>
      <c r="S149" s="223"/>
      <c r="T149" s="223"/>
      <c r="U149" s="223"/>
    </row>
    <row r="150" spans="1:21" ht="12.75" customHeight="1">
      <c r="A150" s="223"/>
      <c r="B150" s="223"/>
      <c r="C150" s="223"/>
      <c r="D150" s="223"/>
      <c r="E150" s="223"/>
      <c r="F150" s="223"/>
      <c r="G150" s="223"/>
      <c r="H150" s="223"/>
      <c r="I150" s="223"/>
      <c r="J150" s="223"/>
      <c r="K150" s="223"/>
      <c r="L150" s="223"/>
      <c r="M150" s="223"/>
      <c r="N150" s="223"/>
      <c r="O150" s="223"/>
      <c r="P150" s="223"/>
      <c r="Q150" s="223"/>
      <c r="R150" s="223"/>
      <c r="S150" s="223"/>
      <c r="T150" s="223"/>
      <c r="U150" s="223"/>
    </row>
    <row r="151" spans="1:21" ht="12.75" customHeight="1">
      <c r="A151" s="223"/>
      <c r="B151" s="223"/>
      <c r="C151" s="223"/>
      <c r="D151" s="223"/>
      <c r="E151" s="223"/>
      <c r="F151" s="223"/>
      <c r="G151" s="223"/>
      <c r="H151" s="223"/>
      <c r="I151" s="223"/>
      <c r="J151" s="223"/>
      <c r="K151" s="223"/>
      <c r="L151" s="223"/>
      <c r="M151" s="223"/>
      <c r="N151" s="223"/>
      <c r="O151" s="223"/>
      <c r="P151" s="223"/>
      <c r="Q151" s="223"/>
      <c r="R151" s="223"/>
      <c r="S151" s="223"/>
      <c r="T151" s="223"/>
      <c r="U151" s="223"/>
    </row>
    <row r="152" spans="1:21" ht="12.75" customHeight="1">
      <c r="A152" s="223"/>
      <c r="B152" s="223"/>
      <c r="C152" s="223"/>
      <c r="D152" s="223"/>
      <c r="E152" s="223"/>
      <c r="F152" s="223"/>
      <c r="G152" s="223"/>
      <c r="H152" s="223"/>
      <c r="I152" s="223"/>
      <c r="J152" s="223"/>
      <c r="K152" s="223"/>
      <c r="L152" s="223"/>
      <c r="M152" s="223"/>
      <c r="N152" s="223"/>
      <c r="O152" s="223"/>
      <c r="P152" s="223"/>
      <c r="Q152" s="223"/>
      <c r="R152" s="223"/>
      <c r="S152" s="223"/>
      <c r="T152" s="223"/>
      <c r="U152" s="223"/>
    </row>
    <row r="153" spans="1:21" ht="12.75" customHeight="1">
      <c r="A153" s="223"/>
      <c r="B153" s="223"/>
      <c r="C153" s="223"/>
      <c r="D153" s="223"/>
      <c r="E153" s="223"/>
      <c r="F153" s="223"/>
      <c r="G153" s="223"/>
      <c r="H153" s="223"/>
      <c r="I153" s="223"/>
      <c r="J153" s="223"/>
      <c r="K153" s="223"/>
      <c r="L153" s="223"/>
      <c r="M153" s="223"/>
      <c r="N153" s="223"/>
      <c r="O153" s="223"/>
      <c r="P153" s="223"/>
      <c r="Q153" s="223"/>
      <c r="R153" s="223"/>
      <c r="S153" s="223"/>
      <c r="T153" s="223"/>
      <c r="U153" s="223"/>
    </row>
    <row r="154" spans="1:21" ht="12.75" customHeight="1">
      <c r="A154" s="223"/>
      <c r="B154" s="223"/>
      <c r="C154" s="223"/>
      <c r="D154" s="223"/>
      <c r="E154" s="223"/>
      <c r="F154" s="223"/>
      <c r="G154" s="223"/>
      <c r="H154" s="223"/>
      <c r="I154" s="223"/>
      <c r="J154" s="223"/>
      <c r="K154" s="223"/>
      <c r="L154" s="223"/>
      <c r="M154" s="223"/>
      <c r="N154" s="223"/>
      <c r="O154" s="223"/>
      <c r="P154" s="223"/>
      <c r="Q154" s="223"/>
      <c r="R154" s="223"/>
      <c r="S154" s="223"/>
      <c r="T154" s="223"/>
      <c r="U154" s="223"/>
    </row>
    <row r="155" spans="1:21" ht="12.75" customHeight="1">
      <c r="A155" s="223"/>
      <c r="B155" s="223"/>
      <c r="C155" s="223"/>
      <c r="D155" s="223"/>
      <c r="E155" s="223"/>
      <c r="F155" s="223"/>
      <c r="G155" s="223"/>
      <c r="H155" s="223"/>
      <c r="I155" s="223"/>
      <c r="J155" s="223"/>
      <c r="K155" s="223"/>
      <c r="L155" s="223"/>
      <c r="M155" s="223"/>
      <c r="N155" s="223"/>
      <c r="O155" s="223"/>
      <c r="P155" s="223"/>
      <c r="Q155" s="223"/>
      <c r="R155" s="223"/>
      <c r="S155" s="223"/>
      <c r="T155" s="223"/>
      <c r="U155" s="223"/>
    </row>
    <row r="156" spans="1:21" ht="12.75" customHeight="1">
      <c r="A156" s="223"/>
      <c r="B156" s="223"/>
      <c r="C156" s="223"/>
      <c r="D156" s="223"/>
      <c r="E156" s="223"/>
      <c r="F156" s="223"/>
      <c r="G156" s="223"/>
      <c r="H156" s="223"/>
      <c r="I156" s="223"/>
      <c r="J156" s="223"/>
      <c r="K156" s="223"/>
      <c r="L156" s="223"/>
      <c r="M156" s="223"/>
      <c r="N156" s="223"/>
      <c r="O156" s="223"/>
      <c r="P156" s="223"/>
      <c r="Q156" s="223"/>
      <c r="R156" s="223"/>
      <c r="S156" s="223"/>
      <c r="T156" s="223"/>
      <c r="U156" s="223"/>
    </row>
    <row r="157" spans="1:21" ht="12.75" customHeight="1">
      <c r="A157" s="223"/>
      <c r="B157" s="223"/>
      <c r="C157" s="223"/>
      <c r="D157" s="223"/>
      <c r="E157" s="223"/>
      <c r="F157" s="223"/>
      <c r="G157" s="223"/>
      <c r="H157" s="223"/>
      <c r="I157" s="223"/>
      <c r="J157" s="223"/>
      <c r="K157" s="223"/>
      <c r="L157" s="223"/>
      <c r="M157" s="223"/>
      <c r="N157" s="223"/>
      <c r="O157" s="223"/>
      <c r="P157" s="223"/>
      <c r="Q157" s="223"/>
      <c r="R157" s="223"/>
      <c r="S157" s="223"/>
      <c r="T157" s="223"/>
      <c r="U157" s="223"/>
    </row>
    <row r="158" spans="1:21" ht="12.75" customHeight="1">
      <c r="A158" s="223"/>
      <c r="B158" s="223"/>
      <c r="C158" s="223"/>
      <c r="D158" s="223"/>
      <c r="E158" s="223"/>
      <c r="F158" s="223"/>
      <c r="G158" s="223"/>
      <c r="H158" s="223"/>
      <c r="I158" s="223"/>
      <c r="J158" s="223"/>
      <c r="K158" s="223"/>
      <c r="L158" s="223"/>
      <c r="M158" s="223"/>
      <c r="N158" s="223"/>
      <c r="O158" s="223"/>
      <c r="P158" s="223"/>
      <c r="Q158" s="223"/>
      <c r="R158" s="223"/>
      <c r="S158" s="223"/>
      <c r="T158" s="223"/>
      <c r="U158" s="223"/>
    </row>
    <row r="159" spans="1:21" ht="12.75" customHeight="1">
      <c r="A159" s="223"/>
      <c r="B159" s="223"/>
      <c r="C159" s="223"/>
      <c r="D159" s="223"/>
      <c r="E159" s="223"/>
      <c r="F159" s="223"/>
      <c r="G159" s="223"/>
      <c r="H159" s="223"/>
      <c r="I159" s="223"/>
      <c r="J159" s="223"/>
      <c r="K159" s="223"/>
      <c r="L159" s="223"/>
      <c r="M159" s="223"/>
      <c r="N159" s="223"/>
      <c r="O159" s="223"/>
      <c r="P159" s="223"/>
      <c r="Q159" s="223"/>
      <c r="R159" s="223"/>
      <c r="S159" s="223"/>
      <c r="T159" s="223"/>
      <c r="U159" s="223"/>
    </row>
    <row r="160" spans="1:21" ht="12.75" customHeight="1">
      <c r="A160" s="223"/>
      <c r="B160" s="223"/>
      <c r="C160" s="223"/>
      <c r="D160" s="223"/>
      <c r="E160" s="223"/>
      <c r="F160" s="223"/>
      <c r="G160" s="223"/>
      <c r="H160" s="223"/>
      <c r="I160" s="223"/>
      <c r="J160" s="223"/>
      <c r="K160" s="223"/>
      <c r="L160" s="223"/>
      <c r="M160" s="223"/>
      <c r="N160" s="223"/>
      <c r="O160" s="223"/>
      <c r="P160" s="223"/>
      <c r="Q160" s="223"/>
      <c r="R160" s="223"/>
      <c r="S160" s="223"/>
      <c r="T160" s="223"/>
      <c r="U160" s="223"/>
    </row>
    <row r="161" spans="1:21" ht="12.75" customHeight="1">
      <c r="A161" s="223"/>
      <c r="B161" s="223"/>
      <c r="C161" s="223"/>
      <c r="D161" s="223"/>
      <c r="E161" s="223"/>
      <c r="F161" s="223"/>
      <c r="G161" s="223"/>
      <c r="H161" s="223"/>
      <c r="I161" s="223"/>
      <c r="J161" s="223"/>
      <c r="K161" s="223"/>
      <c r="L161" s="223"/>
      <c r="M161" s="223"/>
      <c r="N161" s="223"/>
      <c r="O161" s="223"/>
      <c r="P161" s="223"/>
      <c r="Q161" s="223"/>
      <c r="R161" s="223"/>
      <c r="S161" s="223"/>
      <c r="T161" s="223"/>
      <c r="U161" s="223"/>
    </row>
    <row r="162" spans="1:21" ht="12.75" customHeight="1">
      <c r="A162" s="223"/>
      <c r="B162" s="223"/>
      <c r="C162" s="223"/>
      <c r="D162" s="223"/>
      <c r="E162" s="223"/>
      <c r="F162" s="223"/>
      <c r="G162" s="223"/>
      <c r="H162" s="223"/>
      <c r="I162" s="223"/>
      <c r="J162" s="223"/>
      <c r="K162" s="223"/>
      <c r="L162" s="223"/>
      <c r="M162" s="223"/>
      <c r="N162" s="223"/>
      <c r="O162" s="223"/>
      <c r="P162" s="223"/>
      <c r="Q162" s="223"/>
      <c r="R162" s="223"/>
      <c r="S162" s="223"/>
      <c r="T162" s="223"/>
      <c r="U162" s="223"/>
    </row>
    <row r="163" spans="1:21" ht="12.75" customHeight="1">
      <c r="A163" s="223"/>
      <c r="B163" s="223"/>
      <c r="C163" s="223"/>
      <c r="D163" s="223"/>
      <c r="E163" s="223"/>
      <c r="F163" s="223"/>
      <c r="G163" s="223"/>
      <c r="H163" s="223"/>
      <c r="I163" s="223"/>
      <c r="J163" s="223"/>
      <c r="K163" s="223"/>
      <c r="L163" s="223"/>
      <c r="M163" s="223"/>
      <c r="N163" s="223"/>
      <c r="O163" s="223"/>
      <c r="P163" s="223"/>
      <c r="Q163" s="223"/>
      <c r="R163" s="223"/>
      <c r="S163" s="223"/>
      <c r="T163" s="223"/>
      <c r="U163" s="223"/>
    </row>
    <row r="164" spans="1:21" ht="12.75" customHeight="1">
      <c r="A164" s="223"/>
      <c r="B164" s="223"/>
      <c r="C164" s="223"/>
      <c r="D164" s="223"/>
      <c r="E164" s="223"/>
      <c r="F164" s="223"/>
      <c r="G164" s="223"/>
      <c r="H164" s="223"/>
      <c r="I164" s="223"/>
      <c r="J164" s="223"/>
      <c r="K164" s="223"/>
      <c r="L164" s="223"/>
      <c r="M164" s="223"/>
      <c r="N164" s="223"/>
      <c r="O164" s="223"/>
      <c r="P164" s="223"/>
      <c r="Q164" s="223"/>
      <c r="R164" s="223"/>
      <c r="S164" s="223"/>
      <c r="T164" s="223"/>
      <c r="U164" s="223"/>
    </row>
    <row r="165" spans="1:21" ht="12.75" customHeight="1">
      <c r="A165" s="223"/>
      <c r="B165" s="223"/>
      <c r="C165" s="223"/>
      <c r="D165" s="223"/>
      <c r="E165" s="223"/>
      <c r="F165" s="223"/>
      <c r="G165" s="223"/>
      <c r="H165" s="223"/>
      <c r="I165" s="223"/>
      <c r="J165" s="223"/>
      <c r="K165" s="223"/>
      <c r="L165" s="223"/>
      <c r="M165" s="223"/>
      <c r="N165" s="223"/>
      <c r="O165" s="223"/>
      <c r="P165" s="223"/>
      <c r="Q165" s="223"/>
      <c r="R165" s="223"/>
      <c r="S165" s="223"/>
      <c r="T165" s="223"/>
      <c r="U165" s="223"/>
    </row>
    <row r="166" spans="1:21" ht="12.75" customHeight="1">
      <c r="A166" s="223"/>
      <c r="B166" s="223"/>
      <c r="C166" s="223"/>
      <c r="D166" s="223"/>
      <c r="E166" s="223"/>
      <c r="F166" s="223"/>
      <c r="G166" s="223"/>
      <c r="H166" s="223"/>
      <c r="I166" s="223"/>
      <c r="J166" s="223"/>
      <c r="K166" s="223"/>
      <c r="L166" s="223"/>
      <c r="M166" s="223"/>
      <c r="N166" s="223"/>
      <c r="O166" s="223"/>
      <c r="P166" s="223"/>
      <c r="Q166" s="223"/>
      <c r="R166" s="223"/>
      <c r="S166" s="223"/>
      <c r="T166" s="223"/>
      <c r="U166" s="223"/>
    </row>
    <row r="167" spans="1:21" ht="12.75" customHeight="1">
      <c r="A167" s="223"/>
      <c r="B167" s="223"/>
      <c r="C167" s="223"/>
      <c r="D167" s="223"/>
      <c r="E167" s="223"/>
      <c r="F167" s="223"/>
      <c r="G167" s="223"/>
      <c r="H167" s="223"/>
      <c r="I167" s="223"/>
      <c r="J167" s="223"/>
      <c r="K167" s="223"/>
      <c r="L167" s="223"/>
      <c r="M167" s="223"/>
      <c r="N167" s="223"/>
      <c r="O167" s="223"/>
      <c r="P167" s="223"/>
      <c r="Q167" s="223"/>
      <c r="R167" s="223"/>
      <c r="S167" s="223"/>
      <c r="T167" s="223"/>
      <c r="U167" s="223"/>
    </row>
    <row r="168" spans="1:21" ht="12.75" customHeight="1">
      <c r="A168" s="223"/>
      <c r="B168" s="223"/>
      <c r="C168" s="223"/>
      <c r="D168" s="223"/>
      <c r="E168" s="223"/>
      <c r="F168" s="223"/>
      <c r="G168" s="223"/>
      <c r="H168" s="223"/>
      <c r="I168" s="223"/>
      <c r="J168" s="223"/>
      <c r="K168" s="223"/>
      <c r="L168" s="223"/>
      <c r="M168" s="223"/>
      <c r="N168" s="223"/>
      <c r="O168" s="223"/>
      <c r="P168" s="223"/>
      <c r="Q168" s="223"/>
      <c r="R168" s="223"/>
      <c r="S168" s="223"/>
      <c r="T168" s="223"/>
      <c r="U168" s="223"/>
    </row>
    <row r="169" spans="1:21" ht="12.75" customHeight="1">
      <c r="A169" s="223"/>
      <c r="B169" s="223"/>
      <c r="C169" s="223"/>
      <c r="D169" s="223"/>
      <c r="E169" s="223"/>
      <c r="F169" s="223"/>
      <c r="G169" s="223"/>
      <c r="H169" s="223"/>
      <c r="I169" s="223"/>
      <c r="J169" s="223"/>
      <c r="K169" s="223"/>
      <c r="L169" s="223"/>
      <c r="M169" s="223"/>
      <c r="N169" s="223"/>
      <c r="O169" s="223"/>
      <c r="P169" s="223"/>
      <c r="Q169" s="223"/>
      <c r="R169" s="223"/>
      <c r="S169" s="223"/>
      <c r="T169" s="223"/>
      <c r="U169" s="223"/>
    </row>
    <row r="170" spans="1:21" ht="12.75" customHeight="1">
      <c r="A170" s="223"/>
      <c r="B170" s="223"/>
      <c r="C170" s="223"/>
      <c r="D170" s="223"/>
      <c r="E170" s="223"/>
      <c r="F170" s="223"/>
      <c r="G170" s="223"/>
      <c r="H170" s="223"/>
      <c r="I170" s="223"/>
      <c r="J170" s="223"/>
      <c r="K170" s="223"/>
      <c r="L170" s="223"/>
      <c r="M170" s="223"/>
      <c r="N170" s="223"/>
      <c r="O170" s="223"/>
      <c r="P170" s="223"/>
      <c r="Q170" s="223"/>
      <c r="R170" s="223"/>
      <c r="S170" s="223"/>
      <c r="T170" s="223"/>
      <c r="U170" s="223"/>
    </row>
    <row r="171" spans="1:21" ht="12.75" customHeight="1">
      <c r="A171" s="223"/>
      <c r="B171" s="223"/>
      <c r="C171" s="223"/>
      <c r="D171" s="223"/>
      <c r="E171" s="223"/>
      <c r="F171" s="223"/>
      <c r="G171" s="223"/>
      <c r="H171" s="223"/>
      <c r="I171" s="223"/>
      <c r="J171" s="223"/>
      <c r="K171" s="223"/>
      <c r="L171" s="223"/>
      <c r="M171" s="223"/>
      <c r="N171" s="223"/>
      <c r="O171" s="223"/>
      <c r="P171" s="223"/>
      <c r="Q171" s="223"/>
      <c r="R171" s="223"/>
      <c r="S171" s="223"/>
      <c r="T171" s="223"/>
      <c r="U171" s="223"/>
    </row>
    <row r="172" spans="1:21" ht="12.75" customHeight="1">
      <c r="A172" s="223"/>
      <c r="B172" s="223"/>
      <c r="C172" s="223"/>
      <c r="D172" s="223"/>
      <c r="E172" s="223"/>
      <c r="F172" s="223"/>
      <c r="G172" s="223"/>
      <c r="H172" s="223"/>
      <c r="I172" s="223"/>
      <c r="J172" s="223"/>
      <c r="K172" s="223"/>
      <c r="L172" s="223"/>
      <c r="M172" s="223"/>
      <c r="N172" s="223"/>
      <c r="O172" s="223"/>
      <c r="P172" s="223"/>
      <c r="Q172" s="223"/>
      <c r="R172" s="223"/>
      <c r="S172" s="223"/>
      <c r="T172" s="223"/>
      <c r="U172" s="223"/>
    </row>
    <row r="173" spans="1:21" ht="12.75" customHeight="1">
      <c r="A173" s="223"/>
      <c r="B173" s="223"/>
      <c r="C173" s="223"/>
      <c r="D173" s="223"/>
      <c r="E173" s="223"/>
      <c r="F173" s="223"/>
      <c r="G173" s="223"/>
      <c r="H173" s="223"/>
      <c r="I173" s="223"/>
      <c r="J173" s="223"/>
      <c r="K173" s="223"/>
      <c r="L173" s="223"/>
      <c r="M173" s="223"/>
      <c r="N173" s="223"/>
      <c r="O173" s="223"/>
      <c r="P173" s="223"/>
      <c r="Q173" s="223"/>
      <c r="R173" s="223"/>
      <c r="S173" s="223"/>
      <c r="T173" s="223"/>
      <c r="U173" s="223"/>
    </row>
    <row r="174" spans="1:21" ht="12.75" customHeight="1">
      <c r="A174" s="223"/>
      <c r="B174" s="223"/>
      <c r="C174" s="223"/>
      <c r="D174" s="223"/>
      <c r="E174" s="223"/>
      <c r="F174" s="223"/>
      <c r="G174" s="223"/>
      <c r="H174" s="223"/>
      <c r="I174" s="223"/>
      <c r="J174" s="223"/>
      <c r="K174" s="223"/>
      <c r="L174" s="223"/>
      <c r="M174" s="223"/>
      <c r="N174" s="223"/>
      <c r="O174" s="223"/>
      <c r="P174" s="223"/>
      <c r="Q174" s="223"/>
      <c r="R174" s="223"/>
      <c r="S174" s="223"/>
      <c r="T174" s="223"/>
      <c r="U174" s="223"/>
    </row>
    <row r="175" spans="1:21" ht="12.75" customHeight="1">
      <c r="A175" s="223"/>
      <c r="B175" s="223"/>
      <c r="C175" s="223"/>
      <c r="D175" s="223"/>
      <c r="E175" s="223"/>
      <c r="F175" s="223"/>
      <c r="G175" s="223"/>
      <c r="H175" s="223"/>
      <c r="I175" s="223"/>
      <c r="J175" s="223"/>
      <c r="K175" s="223"/>
      <c r="L175" s="223"/>
      <c r="M175" s="223"/>
      <c r="N175" s="223"/>
      <c r="O175" s="223"/>
      <c r="P175" s="223"/>
      <c r="Q175" s="223"/>
      <c r="R175" s="223"/>
      <c r="S175" s="223"/>
      <c r="T175" s="223"/>
      <c r="U175" s="223"/>
    </row>
    <row r="176" spans="1:21" ht="12.75" customHeight="1">
      <c r="A176" s="223"/>
      <c r="B176" s="223"/>
      <c r="C176" s="223"/>
      <c r="D176" s="223"/>
      <c r="E176" s="223"/>
      <c r="F176" s="223"/>
      <c r="G176" s="223"/>
      <c r="H176" s="223"/>
      <c r="I176" s="223"/>
      <c r="J176" s="223"/>
      <c r="K176" s="223"/>
      <c r="L176" s="223"/>
      <c r="M176" s="223"/>
      <c r="N176" s="223"/>
      <c r="O176" s="223"/>
      <c r="P176" s="223"/>
      <c r="Q176" s="223"/>
      <c r="R176" s="223"/>
      <c r="S176" s="223"/>
      <c r="T176" s="223"/>
      <c r="U176" s="223"/>
    </row>
    <row r="177" spans="1:21" ht="12.75" customHeight="1">
      <c r="A177" s="223"/>
      <c r="B177" s="223"/>
      <c r="C177" s="223"/>
      <c r="D177" s="223"/>
      <c r="E177" s="223"/>
      <c r="F177" s="223"/>
      <c r="G177" s="223"/>
      <c r="H177" s="223"/>
      <c r="I177" s="223"/>
      <c r="J177" s="223"/>
      <c r="K177" s="223"/>
      <c r="L177" s="223"/>
      <c r="M177" s="223"/>
      <c r="N177" s="223"/>
      <c r="O177" s="223"/>
      <c r="P177" s="223"/>
      <c r="Q177" s="223"/>
      <c r="R177" s="223"/>
      <c r="S177" s="223"/>
      <c r="T177" s="223"/>
      <c r="U177" s="223"/>
    </row>
    <row r="178" spans="1:21" ht="12.75" customHeight="1">
      <c r="A178" s="223"/>
      <c r="B178" s="223"/>
      <c r="C178" s="223"/>
      <c r="D178" s="223"/>
      <c r="E178" s="223"/>
      <c r="F178" s="223"/>
      <c r="G178" s="223"/>
      <c r="H178" s="223"/>
      <c r="I178" s="223"/>
      <c r="J178" s="223"/>
      <c r="K178" s="223"/>
      <c r="L178" s="223"/>
      <c r="M178" s="223"/>
      <c r="N178" s="223"/>
      <c r="O178" s="223"/>
      <c r="P178" s="223"/>
      <c r="Q178" s="223"/>
      <c r="R178" s="223"/>
      <c r="S178" s="223"/>
      <c r="T178" s="223"/>
      <c r="U178" s="223"/>
    </row>
    <row r="179" spans="1:21" ht="12.75" customHeight="1">
      <c r="A179" s="223"/>
      <c r="B179" s="223"/>
      <c r="C179" s="223"/>
      <c r="D179" s="223"/>
      <c r="E179" s="223"/>
      <c r="F179" s="223"/>
      <c r="G179" s="223"/>
      <c r="H179" s="223"/>
      <c r="I179" s="223"/>
      <c r="J179" s="223"/>
      <c r="K179" s="223"/>
      <c r="L179" s="223"/>
      <c r="M179" s="223"/>
      <c r="N179" s="223"/>
      <c r="O179" s="223"/>
      <c r="P179" s="223"/>
      <c r="Q179" s="223"/>
      <c r="R179" s="223"/>
      <c r="S179" s="223"/>
      <c r="T179" s="223"/>
      <c r="U179" s="223"/>
    </row>
    <row r="180" spans="1:21" ht="12.75" customHeight="1">
      <c r="A180" s="223"/>
      <c r="B180" s="223"/>
      <c r="C180" s="223"/>
      <c r="D180" s="223"/>
      <c r="E180" s="223"/>
      <c r="F180" s="223"/>
      <c r="G180" s="223"/>
      <c r="H180" s="223"/>
      <c r="I180" s="223"/>
      <c r="J180" s="223"/>
      <c r="K180" s="223"/>
      <c r="L180" s="223"/>
      <c r="M180" s="223"/>
      <c r="N180" s="223"/>
      <c r="O180" s="223"/>
      <c r="P180" s="223"/>
      <c r="Q180" s="223"/>
      <c r="R180" s="223"/>
      <c r="S180" s="223"/>
      <c r="T180" s="223"/>
      <c r="U180" s="223"/>
    </row>
    <row r="181" spans="1:21" ht="12.75" customHeight="1">
      <c r="A181" s="223"/>
      <c r="B181" s="223"/>
      <c r="C181" s="223"/>
      <c r="D181" s="223"/>
      <c r="E181" s="223"/>
      <c r="F181" s="223"/>
      <c r="G181" s="223"/>
      <c r="H181" s="223"/>
      <c r="I181" s="223"/>
      <c r="J181" s="223"/>
      <c r="K181" s="223"/>
      <c r="L181" s="223"/>
      <c r="M181" s="223"/>
      <c r="N181" s="223"/>
      <c r="O181" s="223"/>
      <c r="P181" s="223"/>
      <c r="Q181" s="223"/>
      <c r="R181" s="223"/>
      <c r="S181" s="223"/>
      <c r="T181" s="223"/>
      <c r="U181" s="223"/>
    </row>
    <row r="182" spans="1:21" ht="12.75" customHeight="1">
      <c r="A182" s="223"/>
      <c r="B182" s="223"/>
      <c r="C182" s="223"/>
      <c r="D182" s="223"/>
      <c r="E182" s="223"/>
      <c r="F182" s="223"/>
      <c r="G182" s="223"/>
      <c r="H182" s="223"/>
      <c r="I182" s="223"/>
      <c r="J182" s="223"/>
      <c r="K182" s="223"/>
      <c r="L182" s="223"/>
      <c r="M182" s="223"/>
      <c r="N182" s="223"/>
      <c r="O182" s="223"/>
      <c r="P182" s="223"/>
      <c r="Q182" s="223"/>
      <c r="R182" s="223"/>
      <c r="S182" s="223"/>
      <c r="T182" s="223"/>
      <c r="U182" s="223"/>
    </row>
    <row r="183" spans="1:21" ht="12.75" customHeight="1">
      <c r="A183" s="223"/>
      <c r="B183" s="223"/>
      <c r="C183" s="223"/>
      <c r="D183" s="223"/>
      <c r="E183" s="223"/>
      <c r="F183" s="223"/>
      <c r="G183" s="223"/>
      <c r="H183" s="223"/>
      <c r="I183" s="223"/>
      <c r="J183" s="223"/>
      <c r="K183" s="223"/>
      <c r="L183" s="223"/>
      <c r="M183" s="223"/>
      <c r="N183" s="223"/>
      <c r="O183" s="223"/>
      <c r="P183" s="223"/>
      <c r="Q183" s="223"/>
      <c r="R183" s="223"/>
      <c r="S183" s="223"/>
      <c r="T183" s="223"/>
      <c r="U183" s="223"/>
    </row>
    <row r="184" spans="1:21" ht="12.75" customHeight="1">
      <c r="A184" s="223"/>
      <c r="B184" s="223"/>
      <c r="C184" s="223"/>
      <c r="D184" s="223"/>
      <c r="E184" s="223"/>
      <c r="F184" s="223"/>
      <c r="G184" s="223"/>
      <c r="H184" s="223"/>
      <c r="I184" s="223"/>
      <c r="J184" s="223"/>
      <c r="K184" s="223"/>
      <c r="L184" s="223"/>
      <c r="M184" s="223"/>
      <c r="N184" s="223"/>
      <c r="O184" s="223"/>
      <c r="P184" s="223"/>
      <c r="Q184" s="223"/>
      <c r="R184" s="223"/>
      <c r="S184" s="223"/>
      <c r="T184" s="223"/>
      <c r="U184" s="223"/>
    </row>
    <row r="185" spans="1:21" ht="12.75" customHeight="1">
      <c r="A185" s="223"/>
      <c r="B185" s="223"/>
      <c r="C185" s="223"/>
      <c r="D185" s="223"/>
      <c r="E185" s="223"/>
      <c r="F185" s="223"/>
      <c r="G185" s="223"/>
      <c r="H185" s="223"/>
      <c r="I185" s="223"/>
      <c r="J185" s="223"/>
      <c r="K185" s="223"/>
      <c r="L185" s="223"/>
      <c r="M185" s="223"/>
      <c r="N185" s="223"/>
      <c r="O185" s="223"/>
      <c r="P185" s="223"/>
      <c r="Q185" s="223"/>
      <c r="R185" s="223"/>
      <c r="S185" s="223"/>
      <c r="T185" s="223"/>
      <c r="U185" s="223"/>
    </row>
    <row r="186" spans="1:21" ht="12.75" customHeight="1">
      <c r="A186" s="223"/>
      <c r="B186" s="223"/>
      <c r="C186" s="223"/>
      <c r="D186" s="223"/>
      <c r="E186" s="223"/>
      <c r="F186" s="223"/>
      <c r="G186" s="223"/>
      <c r="H186" s="223"/>
      <c r="I186" s="223"/>
      <c r="J186" s="223"/>
      <c r="K186" s="223"/>
      <c r="L186" s="223"/>
      <c r="M186" s="223"/>
      <c r="N186" s="223"/>
      <c r="O186" s="223"/>
      <c r="P186" s="223"/>
      <c r="Q186" s="223"/>
      <c r="R186" s="223"/>
      <c r="S186" s="223"/>
      <c r="T186" s="223"/>
      <c r="U186" s="223"/>
    </row>
    <row r="187" spans="1:21" ht="12.75" customHeight="1">
      <c r="A187" s="223"/>
      <c r="B187" s="223"/>
      <c r="C187" s="223"/>
      <c r="D187" s="223"/>
      <c r="E187" s="223"/>
      <c r="F187" s="223"/>
      <c r="G187" s="223"/>
      <c r="H187" s="223"/>
      <c r="I187" s="223"/>
      <c r="J187" s="223"/>
      <c r="K187" s="223"/>
      <c r="L187" s="223"/>
      <c r="M187" s="223"/>
      <c r="N187" s="223"/>
      <c r="O187" s="223"/>
      <c r="P187" s="223"/>
      <c r="Q187" s="223"/>
      <c r="R187" s="223"/>
      <c r="S187" s="223"/>
      <c r="T187" s="223"/>
      <c r="U187" s="223"/>
    </row>
    <row r="188" spans="1:21" ht="12.75" customHeight="1">
      <c r="A188" s="223"/>
      <c r="B188" s="223"/>
      <c r="C188" s="223"/>
      <c r="D188" s="223"/>
      <c r="E188" s="223"/>
      <c r="F188" s="223"/>
      <c r="G188" s="223"/>
      <c r="H188" s="223"/>
      <c r="I188" s="223"/>
      <c r="J188" s="223"/>
      <c r="K188" s="223"/>
      <c r="L188" s="223"/>
      <c r="M188" s="223"/>
      <c r="N188" s="223"/>
      <c r="O188" s="223"/>
      <c r="P188" s="223"/>
      <c r="Q188" s="223"/>
      <c r="R188" s="223"/>
      <c r="S188" s="223"/>
      <c r="T188" s="223"/>
      <c r="U188" s="223"/>
    </row>
    <row r="189" spans="1:21" ht="12.75" customHeight="1">
      <c r="A189" s="223"/>
      <c r="B189" s="223"/>
      <c r="C189" s="223"/>
      <c r="D189" s="223"/>
      <c r="E189" s="223"/>
      <c r="F189" s="223"/>
      <c r="G189" s="223"/>
      <c r="H189" s="223"/>
      <c r="I189" s="223"/>
      <c r="J189" s="223"/>
      <c r="K189" s="223"/>
      <c r="L189" s="223"/>
      <c r="M189" s="223"/>
      <c r="N189" s="223"/>
      <c r="O189" s="223"/>
      <c r="P189" s="223"/>
      <c r="Q189" s="223"/>
      <c r="R189" s="223"/>
      <c r="S189" s="223"/>
      <c r="T189" s="223"/>
      <c r="U189" s="223"/>
    </row>
    <row r="190" spans="1:21" ht="12.75" customHeight="1">
      <c r="A190" s="223"/>
      <c r="B190" s="223"/>
      <c r="C190" s="223"/>
      <c r="D190" s="223"/>
      <c r="E190" s="223"/>
      <c r="F190" s="223"/>
      <c r="G190" s="223"/>
      <c r="H190" s="223"/>
      <c r="I190" s="223"/>
      <c r="J190" s="223"/>
      <c r="K190" s="223"/>
      <c r="L190" s="223"/>
      <c r="M190" s="223"/>
      <c r="N190" s="223"/>
      <c r="O190" s="223"/>
      <c r="P190" s="223"/>
      <c r="Q190" s="223"/>
      <c r="R190" s="223"/>
      <c r="S190" s="223"/>
      <c r="T190" s="223"/>
      <c r="U190" s="223"/>
    </row>
    <row r="191" spans="1:21" ht="12.75" customHeight="1">
      <c r="A191" s="223"/>
      <c r="B191" s="223"/>
      <c r="C191" s="223"/>
      <c r="D191" s="223"/>
      <c r="E191" s="223"/>
      <c r="F191" s="223"/>
      <c r="G191" s="223"/>
      <c r="H191" s="223"/>
      <c r="I191" s="223"/>
      <c r="J191" s="223"/>
      <c r="K191" s="223"/>
      <c r="L191" s="223"/>
      <c r="M191" s="223"/>
      <c r="N191" s="223"/>
      <c r="O191" s="223"/>
      <c r="P191" s="223"/>
      <c r="Q191" s="223"/>
      <c r="R191" s="223"/>
      <c r="S191" s="223"/>
      <c r="T191" s="223"/>
      <c r="U191" s="223"/>
    </row>
    <row r="192" spans="1:21" ht="12.75" customHeight="1">
      <c r="A192" s="223"/>
      <c r="B192" s="223"/>
      <c r="C192" s="223"/>
      <c r="D192" s="223"/>
      <c r="E192" s="223"/>
      <c r="F192" s="223"/>
      <c r="G192" s="223"/>
      <c r="H192" s="223"/>
      <c r="I192" s="223"/>
      <c r="J192" s="223"/>
      <c r="K192" s="223"/>
      <c r="L192" s="223"/>
      <c r="M192" s="223"/>
      <c r="N192" s="223"/>
      <c r="O192" s="223"/>
      <c r="P192" s="223"/>
      <c r="Q192" s="223"/>
      <c r="R192" s="223"/>
      <c r="S192" s="223"/>
      <c r="T192" s="223"/>
      <c r="U192" s="223"/>
    </row>
    <row r="193" spans="1:21" ht="12.75" customHeight="1">
      <c r="A193" s="223"/>
      <c r="B193" s="223"/>
      <c r="C193" s="223"/>
      <c r="D193" s="223"/>
      <c r="E193" s="223"/>
      <c r="F193" s="223"/>
      <c r="G193" s="223"/>
      <c r="H193" s="223"/>
      <c r="I193" s="223"/>
      <c r="J193" s="223"/>
      <c r="K193" s="223"/>
      <c r="L193" s="223"/>
      <c r="M193" s="223"/>
      <c r="N193" s="223"/>
      <c r="O193" s="223"/>
      <c r="P193" s="223"/>
      <c r="Q193" s="223"/>
      <c r="R193" s="223"/>
      <c r="S193" s="223"/>
      <c r="T193" s="223"/>
      <c r="U193" s="223"/>
    </row>
    <row r="194" spans="1:21" ht="12.75" customHeight="1">
      <c r="A194" s="223"/>
      <c r="B194" s="223"/>
      <c r="C194" s="223"/>
      <c r="D194" s="223"/>
      <c r="E194" s="223"/>
      <c r="F194" s="223"/>
      <c r="G194" s="223"/>
      <c r="H194" s="223"/>
      <c r="I194" s="223"/>
      <c r="J194" s="223"/>
      <c r="K194" s="223"/>
      <c r="L194" s="223"/>
      <c r="M194" s="223"/>
      <c r="N194" s="223"/>
      <c r="O194" s="223"/>
      <c r="P194" s="223"/>
      <c r="Q194" s="223"/>
      <c r="R194" s="223"/>
      <c r="S194" s="223"/>
      <c r="T194" s="223"/>
      <c r="U194" s="223"/>
    </row>
    <row r="195" spans="1:21" ht="12.75" customHeight="1">
      <c r="A195" s="223"/>
      <c r="B195" s="223"/>
      <c r="C195" s="223"/>
      <c r="D195" s="223"/>
      <c r="E195" s="223"/>
      <c r="F195" s="223"/>
      <c r="G195" s="223"/>
      <c r="H195" s="223"/>
      <c r="I195" s="223"/>
      <c r="J195" s="223"/>
      <c r="K195" s="223"/>
      <c r="L195" s="223"/>
      <c r="M195" s="223"/>
      <c r="N195" s="223"/>
      <c r="O195" s="223"/>
      <c r="P195" s="223"/>
      <c r="Q195" s="223"/>
      <c r="R195" s="223"/>
      <c r="S195" s="223"/>
      <c r="T195" s="223"/>
      <c r="U195" s="223"/>
    </row>
    <row r="196" spans="1:21" ht="12.75" customHeight="1">
      <c r="A196" s="223"/>
      <c r="B196" s="223"/>
      <c r="C196" s="223"/>
      <c r="D196" s="223"/>
      <c r="E196" s="223"/>
      <c r="F196" s="223"/>
      <c r="G196" s="223"/>
      <c r="H196" s="223"/>
      <c r="I196" s="223"/>
      <c r="J196" s="223"/>
      <c r="K196" s="223"/>
      <c r="L196" s="223"/>
      <c r="M196" s="223"/>
      <c r="N196" s="223"/>
      <c r="O196" s="223"/>
      <c r="P196" s="223"/>
      <c r="Q196" s="223"/>
      <c r="R196" s="223"/>
      <c r="S196" s="223"/>
      <c r="T196" s="223"/>
      <c r="U196" s="223"/>
    </row>
    <row r="197" spans="1:21" ht="12.75" customHeight="1">
      <c r="A197" s="223"/>
      <c r="B197" s="223"/>
      <c r="C197" s="223"/>
      <c r="D197" s="223"/>
      <c r="E197" s="223"/>
      <c r="F197" s="223"/>
      <c r="G197" s="223"/>
      <c r="H197" s="223"/>
      <c r="I197" s="223"/>
      <c r="J197" s="223"/>
      <c r="K197" s="223"/>
      <c r="L197" s="223"/>
      <c r="M197" s="223"/>
      <c r="N197" s="223"/>
      <c r="O197" s="223"/>
      <c r="P197" s="223"/>
      <c r="Q197" s="223"/>
      <c r="R197" s="223"/>
      <c r="S197" s="223"/>
      <c r="T197" s="223"/>
      <c r="U197" s="223"/>
    </row>
    <row r="198" spans="1:21" ht="12.75" customHeight="1">
      <c r="A198" s="223"/>
      <c r="B198" s="223"/>
      <c r="C198" s="223"/>
      <c r="D198" s="223"/>
      <c r="E198" s="223"/>
      <c r="F198" s="223"/>
      <c r="G198" s="223"/>
      <c r="H198" s="223"/>
      <c r="I198" s="223"/>
      <c r="J198" s="223"/>
      <c r="K198" s="223"/>
      <c r="L198" s="223"/>
      <c r="M198" s="223"/>
      <c r="N198" s="223"/>
      <c r="O198" s="223"/>
      <c r="P198" s="223"/>
      <c r="Q198" s="223"/>
      <c r="R198" s="223"/>
      <c r="S198" s="223"/>
      <c r="T198" s="223"/>
      <c r="U198" s="223"/>
    </row>
    <row r="199" spans="1:21" ht="12.75" customHeight="1">
      <c r="A199" s="223"/>
      <c r="B199" s="223"/>
      <c r="C199" s="223"/>
      <c r="D199" s="223"/>
      <c r="E199" s="223"/>
      <c r="F199" s="223"/>
      <c r="G199" s="223"/>
      <c r="H199" s="223"/>
      <c r="I199" s="223"/>
      <c r="J199" s="223"/>
      <c r="K199" s="223"/>
      <c r="L199" s="223"/>
      <c r="M199" s="223"/>
      <c r="N199" s="223"/>
      <c r="O199" s="223"/>
      <c r="P199" s="223"/>
      <c r="Q199" s="223"/>
      <c r="R199" s="223"/>
      <c r="S199" s="223"/>
      <c r="T199" s="223"/>
      <c r="U199" s="223"/>
    </row>
    <row r="200" spans="1:21" ht="12.75" customHeight="1">
      <c r="A200" s="223"/>
      <c r="B200" s="223"/>
      <c r="C200" s="223"/>
      <c r="D200" s="223"/>
      <c r="E200" s="223"/>
      <c r="F200" s="223"/>
      <c r="G200" s="223"/>
      <c r="H200" s="223"/>
      <c r="I200" s="223"/>
      <c r="J200" s="223"/>
      <c r="K200" s="223"/>
      <c r="L200" s="223"/>
      <c r="M200" s="223"/>
      <c r="N200" s="223"/>
      <c r="O200" s="223"/>
      <c r="P200" s="223"/>
      <c r="Q200" s="223"/>
      <c r="R200" s="223"/>
      <c r="S200" s="223"/>
      <c r="T200" s="223"/>
      <c r="U200" s="223"/>
    </row>
    <row r="201" spans="1:21" ht="12.75" customHeight="1">
      <c r="A201" s="223"/>
      <c r="B201" s="223"/>
      <c r="C201" s="223"/>
      <c r="D201" s="223"/>
      <c r="E201" s="223"/>
      <c r="F201" s="223"/>
      <c r="G201" s="223"/>
      <c r="H201" s="223"/>
      <c r="I201" s="223"/>
      <c r="J201" s="223"/>
      <c r="K201" s="223"/>
      <c r="L201" s="223"/>
      <c r="M201" s="223"/>
      <c r="N201" s="223"/>
      <c r="O201" s="223"/>
      <c r="P201" s="223"/>
      <c r="Q201" s="223"/>
      <c r="R201" s="223"/>
      <c r="S201" s="223"/>
      <c r="T201" s="223"/>
      <c r="U201" s="223"/>
    </row>
    <row r="202" spans="1:21" ht="12.75" customHeight="1">
      <c r="A202" s="223"/>
      <c r="B202" s="223"/>
      <c r="C202" s="223"/>
      <c r="D202" s="223"/>
      <c r="E202" s="223"/>
      <c r="F202" s="223"/>
      <c r="G202" s="223"/>
      <c r="H202" s="223"/>
      <c r="I202" s="223"/>
      <c r="J202" s="223"/>
      <c r="K202" s="223"/>
      <c r="L202" s="223"/>
      <c r="M202" s="223"/>
      <c r="N202" s="223"/>
      <c r="O202" s="223"/>
      <c r="P202" s="223"/>
      <c r="Q202" s="223"/>
      <c r="R202" s="223"/>
      <c r="S202" s="223"/>
      <c r="T202" s="223"/>
      <c r="U202" s="223"/>
    </row>
    <row r="203" spans="1:21" ht="12.75" customHeight="1">
      <c r="A203" s="223"/>
      <c r="B203" s="223"/>
      <c r="C203" s="223"/>
      <c r="D203" s="223"/>
      <c r="E203" s="223"/>
      <c r="F203" s="223"/>
      <c r="G203" s="223"/>
      <c r="H203" s="223"/>
      <c r="I203" s="223"/>
      <c r="J203" s="223"/>
      <c r="K203" s="223"/>
      <c r="L203" s="223"/>
      <c r="M203" s="223"/>
      <c r="N203" s="223"/>
      <c r="O203" s="223"/>
      <c r="P203" s="223"/>
      <c r="Q203" s="223"/>
      <c r="R203" s="223"/>
      <c r="S203" s="223"/>
      <c r="T203" s="223"/>
      <c r="U203" s="223"/>
    </row>
    <row r="204" spans="1:21" ht="12.75" customHeight="1">
      <c r="A204" s="223"/>
      <c r="B204" s="223"/>
      <c r="C204" s="223"/>
      <c r="D204" s="223"/>
      <c r="E204" s="223"/>
      <c r="F204" s="223"/>
      <c r="G204" s="223"/>
      <c r="H204" s="223"/>
      <c r="I204" s="223"/>
      <c r="J204" s="223"/>
      <c r="K204" s="223"/>
      <c r="L204" s="223"/>
      <c r="M204" s="223"/>
      <c r="N204" s="223"/>
      <c r="O204" s="223"/>
      <c r="P204" s="223"/>
      <c r="Q204" s="223"/>
      <c r="R204" s="223"/>
      <c r="S204" s="223"/>
      <c r="T204" s="223"/>
      <c r="U204" s="223"/>
    </row>
    <row r="205" spans="1:21" ht="12.75" customHeight="1">
      <c r="A205" s="223"/>
      <c r="B205" s="223"/>
      <c r="C205" s="223"/>
      <c r="D205" s="223"/>
      <c r="E205" s="223"/>
      <c r="F205" s="223"/>
      <c r="G205" s="223"/>
      <c r="H205" s="223"/>
      <c r="I205" s="223"/>
      <c r="J205" s="223"/>
      <c r="K205" s="223"/>
      <c r="L205" s="223"/>
      <c r="M205" s="223"/>
      <c r="N205" s="223"/>
      <c r="O205" s="223"/>
      <c r="P205" s="223"/>
      <c r="Q205" s="223"/>
      <c r="R205" s="223"/>
      <c r="S205" s="223"/>
      <c r="T205" s="223"/>
      <c r="U205" s="223"/>
    </row>
    <row r="206" spans="1:21" ht="12.75" customHeight="1">
      <c r="A206" s="223"/>
      <c r="B206" s="223"/>
      <c r="C206" s="223"/>
      <c r="D206" s="223"/>
      <c r="E206" s="223"/>
      <c r="F206" s="223"/>
      <c r="G206" s="223"/>
      <c r="H206" s="223"/>
      <c r="I206" s="223"/>
      <c r="J206" s="223"/>
      <c r="K206" s="223"/>
      <c r="L206" s="223"/>
      <c r="M206" s="223"/>
      <c r="N206" s="223"/>
      <c r="O206" s="223"/>
      <c r="P206" s="223"/>
      <c r="Q206" s="223"/>
      <c r="R206" s="223"/>
      <c r="S206" s="223"/>
      <c r="T206" s="223"/>
      <c r="U206" s="223"/>
    </row>
    <row r="207" spans="1:21" ht="12.75" customHeight="1">
      <c r="A207" s="223"/>
      <c r="B207" s="223"/>
      <c r="C207" s="223"/>
      <c r="D207" s="223"/>
      <c r="E207" s="223"/>
      <c r="F207" s="223"/>
      <c r="G207" s="223"/>
      <c r="H207" s="223"/>
      <c r="I207" s="223"/>
      <c r="J207" s="223"/>
      <c r="K207" s="223"/>
      <c r="L207" s="223"/>
      <c r="M207" s="223"/>
      <c r="N207" s="223"/>
      <c r="O207" s="223"/>
      <c r="P207" s="223"/>
      <c r="Q207" s="223"/>
      <c r="R207" s="223"/>
      <c r="S207" s="223"/>
      <c r="T207" s="223"/>
      <c r="U207" s="223"/>
    </row>
    <row r="208" spans="1:21" ht="12.75" customHeight="1">
      <c r="A208" s="223"/>
      <c r="B208" s="223"/>
      <c r="C208" s="223"/>
      <c r="D208" s="223"/>
      <c r="E208" s="223"/>
      <c r="F208" s="223"/>
      <c r="G208" s="223"/>
      <c r="H208" s="223"/>
      <c r="I208" s="223"/>
      <c r="J208" s="223"/>
      <c r="K208" s="223"/>
      <c r="L208" s="223"/>
      <c r="M208" s="223"/>
      <c r="N208" s="223"/>
      <c r="O208" s="223"/>
      <c r="P208" s="223"/>
      <c r="Q208" s="223"/>
      <c r="R208" s="223"/>
      <c r="S208" s="223"/>
      <c r="T208" s="223"/>
      <c r="U208" s="223"/>
    </row>
    <row r="209" spans="1:21" ht="12.75" customHeight="1">
      <c r="A209" s="223"/>
      <c r="B209" s="223"/>
      <c r="C209" s="223"/>
      <c r="D209" s="223"/>
      <c r="E209" s="223"/>
      <c r="F209" s="223"/>
      <c r="G209" s="223"/>
      <c r="H209" s="223"/>
      <c r="I209" s="223"/>
      <c r="J209" s="223"/>
      <c r="K209" s="223"/>
      <c r="L209" s="223"/>
      <c r="M209" s="223"/>
      <c r="N209" s="223"/>
      <c r="O209" s="223"/>
      <c r="P209" s="223"/>
      <c r="Q209" s="223"/>
      <c r="R209" s="223"/>
      <c r="S209" s="223"/>
      <c r="T209" s="223"/>
      <c r="U209" s="223"/>
    </row>
    <row r="210" spans="1:21" ht="12.75" customHeight="1">
      <c r="A210" s="223"/>
      <c r="B210" s="223"/>
      <c r="C210" s="223"/>
      <c r="D210" s="223"/>
      <c r="E210" s="223"/>
      <c r="F210" s="223"/>
      <c r="G210" s="223"/>
      <c r="H210" s="223"/>
      <c r="I210" s="223"/>
      <c r="J210" s="223"/>
      <c r="K210" s="223"/>
      <c r="L210" s="223"/>
      <c r="M210" s="223"/>
      <c r="N210" s="223"/>
      <c r="O210" s="223"/>
      <c r="P210" s="223"/>
      <c r="Q210" s="223"/>
      <c r="R210" s="223"/>
      <c r="S210" s="223"/>
      <c r="T210" s="223"/>
      <c r="U210" s="223"/>
    </row>
    <row r="211" spans="1:21" ht="12.75" customHeight="1">
      <c r="A211" s="223"/>
      <c r="B211" s="223"/>
      <c r="C211" s="223"/>
      <c r="D211" s="223"/>
      <c r="E211" s="223"/>
      <c r="F211" s="223"/>
      <c r="G211" s="223"/>
      <c r="H211" s="223"/>
      <c r="I211" s="223"/>
      <c r="J211" s="223"/>
      <c r="K211" s="223"/>
      <c r="L211" s="223"/>
      <c r="M211" s="223"/>
      <c r="N211" s="223"/>
      <c r="O211" s="223"/>
      <c r="P211" s="223"/>
      <c r="Q211" s="223"/>
      <c r="R211" s="223"/>
      <c r="S211" s="223"/>
      <c r="T211" s="223"/>
      <c r="U211" s="223"/>
    </row>
    <row r="212" spans="1:21" ht="12.75" customHeight="1">
      <c r="A212" s="223"/>
      <c r="B212" s="223"/>
      <c r="C212" s="223"/>
      <c r="D212" s="223"/>
      <c r="E212" s="223"/>
      <c r="F212" s="223"/>
      <c r="G212" s="223"/>
      <c r="H212" s="223"/>
      <c r="I212" s="223"/>
      <c r="J212" s="223"/>
      <c r="K212" s="223"/>
      <c r="L212" s="223"/>
      <c r="M212" s="223"/>
      <c r="N212" s="223"/>
      <c r="O212" s="223"/>
      <c r="P212" s="223"/>
      <c r="Q212" s="223"/>
      <c r="R212" s="223"/>
      <c r="S212" s="223"/>
      <c r="T212" s="223"/>
      <c r="U212" s="223"/>
    </row>
    <row r="213" spans="1:21" ht="12.75" customHeight="1">
      <c r="A213" s="223"/>
      <c r="B213" s="223"/>
      <c r="C213" s="223"/>
      <c r="D213" s="223"/>
      <c r="E213" s="223"/>
      <c r="F213" s="223"/>
      <c r="G213" s="223"/>
      <c r="H213" s="223"/>
      <c r="I213" s="223"/>
      <c r="J213" s="223"/>
      <c r="K213" s="223"/>
      <c r="L213" s="223"/>
      <c r="M213" s="223"/>
      <c r="N213" s="223"/>
      <c r="O213" s="223"/>
      <c r="P213" s="223"/>
      <c r="Q213" s="223"/>
      <c r="R213" s="223"/>
      <c r="S213" s="223"/>
      <c r="T213" s="223"/>
      <c r="U213" s="223"/>
    </row>
    <row r="214" spans="1:21" ht="12.75" customHeight="1">
      <c r="A214" s="223"/>
      <c r="B214" s="223"/>
      <c r="C214" s="223"/>
      <c r="D214" s="223"/>
      <c r="E214" s="223"/>
      <c r="F214" s="223"/>
      <c r="G214" s="223"/>
      <c r="H214" s="223"/>
      <c r="I214" s="223"/>
      <c r="J214" s="223"/>
      <c r="K214" s="223"/>
      <c r="L214" s="223"/>
      <c r="M214" s="223"/>
      <c r="N214" s="223"/>
      <c r="O214" s="223"/>
      <c r="P214" s="223"/>
      <c r="Q214" s="223"/>
      <c r="R214" s="223"/>
      <c r="S214" s="223"/>
      <c r="T214" s="223"/>
      <c r="U214" s="223"/>
    </row>
    <row r="215" spans="1:21" ht="12.75" customHeight="1">
      <c r="A215" s="223"/>
      <c r="B215" s="223"/>
      <c r="C215" s="223"/>
      <c r="D215" s="223"/>
      <c r="E215" s="223"/>
      <c r="F215" s="223"/>
      <c r="G215" s="223"/>
      <c r="H215" s="223"/>
      <c r="I215" s="223"/>
      <c r="J215" s="223"/>
      <c r="K215" s="223"/>
      <c r="L215" s="223"/>
      <c r="M215" s="223"/>
      <c r="N215" s="223"/>
      <c r="O215" s="223"/>
      <c r="P215" s="223"/>
      <c r="Q215" s="223"/>
      <c r="R215" s="223"/>
      <c r="S215" s="223"/>
      <c r="T215" s="223"/>
      <c r="U215" s="223"/>
    </row>
    <row r="216" spans="1:21" ht="12.75" customHeight="1">
      <c r="A216" s="223"/>
      <c r="B216" s="223"/>
      <c r="C216" s="223"/>
      <c r="D216" s="223"/>
      <c r="E216" s="223"/>
      <c r="F216" s="223"/>
      <c r="G216" s="223"/>
      <c r="H216" s="223"/>
      <c r="I216" s="223"/>
      <c r="J216" s="223"/>
      <c r="K216" s="223"/>
      <c r="L216" s="223"/>
      <c r="M216" s="223"/>
      <c r="N216" s="223"/>
      <c r="O216" s="223"/>
      <c r="P216" s="223"/>
      <c r="Q216" s="223"/>
      <c r="R216" s="223"/>
      <c r="S216" s="223"/>
      <c r="T216" s="223"/>
      <c r="U216" s="223"/>
    </row>
    <row r="217" spans="1:21" ht="12.75" customHeight="1">
      <c r="A217" s="223"/>
      <c r="B217" s="223"/>
      <c r="C217" s="223"/>
      <c r="D217" s="223"/>
      <c r="E217" s="223"/>
      <c r="F217" s="223"/>
      <c r="G217" s="223"/>
      <c r="H217" s="223"/>
      <c r="I217" s="223"/>
      <c r="J217" s="223"/>
      <c r="K217" s="223"/>
      <c r="L217" s="223"/>
      <c r="M217" s="223"/>
      <c r="N217" s="223"/>
      <c r="O217" s="223"/>
      <c r="P217" s="223"/>
      <c r="Q217" s="223"/>
      <c r="R217" s="223"/>
      <c r="S217" s="223"/>
      <c r="T217" s="223"/>
      <c r="U217" s="223"/>
    </row>
    <row r="218" spans="1:21" ht="12.75" customHeight="1">
      <c r="A218" s="223"/>
      <c r="B218" s="223"/>
      <c r="C218" s="223"/>
      <c r="D218" s="223"/>
      <c r="E218" s="223"/>
      <c r="F218" s="223"/>
      <c r="G218" s="223"/>
      <c r="H218" s="223"/>
      <c r="I218" s="223"/>
      <c r="J218" s="223"/>
      <c r="K218" s="223"/>
      <c r="L218" s="223"/>
      <c r="M218" s="223"/>
      <c r="N218" s="223"/>
      <c r="O218" s="223"/>
      <c r="P218" s="223"/>
      <c r="Q218" s="223"/>
      <c r="R218" s="223"/>
      <c r="S218" s="223"/>
      <c r="T218" s="223"/>
      <c r="U218" s="223"/>
    </row>
    <row r="219" spans="1:21" ht="12.75" customHeight="1">
      <c r="A219" s="223"/>
      <c r="B219" s="223"/>
      <c r="C219" s="223"/>
      <c r="D219" s="223"/>
      <c r="E219" s="223"/>
      <c r="F219" s="223"/>
      <c r="G219" s="223"/>
      <c r="H219" s="223"/>
      <c r="I219" s="223"/>
      <c r="J219" s="223"/>
      <c r="K219" s="223"/>
      <c r="L219" s="223"/>
      <c r="M219" s="223"/>
      <c r="N219" s="223"/>
      <c r="O219" s="223"/>
      <c r="P219" s="223"/>
      <c r="Q219" s="223"/>
      <c r="R219" s="223"/>
      <c r="S219" s="223"/>
      <c r="T219" s="223"/>
      <c r="U219" s="223"/>
    </row>
    <row r="220" spans="1:21" ht="12.75" customHeight="1">
      <c r="A220" s="223"/>
      <c r="B220" s="223"/>
      <c r="C220" s="223"/>
      <c r="D220" s="223"/>
      <c r="E220" s="223"/>
      <c r="F220" s="223"/>
      <c r="G220" s="223"/>
      <c r="H220" s="223"/>
      <c r="I220" s="223"/>
      <c r="J220" s="223"/>
      <c r="K220" s="223"/>
      <c r="L220" s="223"/>
      <c r="M220" s="223"/>
      <c r="N220" s="223"/>
      <c r="O220" s="223"/>
      <c r="P220" s="223"/>
      <c r="Q220" s="223"/>
      <c r="R220" s="223"/>
      <c r="S220" s="223"/>
      <c r="T220" s="223"/>
      <c r="U220" s="223"/>
    </row>
    <row r="221" spans="1:21" ht="12.75" customHeight="1">
      <c r="A221" s="223"/>
      <c r="B221" s="223"/>
      <c r="C221" s="223"/>
      <c r="D221" s="223"/>
      <c r="E221" s="223"/>
      <c r="F221" s="223"/>
      <c r="G221" s="223"/>
      <c r="H221" s="223"/>
      <c r="I221" s="223"/>
      <c r="J221" s="223"/>
      <c r="K221" s="223"/>
      <c r="L221" s="223"/>
      <c r="M221" s="223"/>
      <c r="N221" s="223"/>
      <c r="O221" s="223"/>
      <c r="P221" s="223"/>
      <c r="Q221" s="223"/>
      <c r="R221" s="223"/>
      <c r="S221" s="223"/>
      <c r="T221" s="223"/>
      <c r="U221" s="223"/>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vt:lpstr>
      <vt:lpstr>Riesg Corrupc</vt:lpstr>
      <vt:lpstr>Tabla Impacto</vt:lpstr>
      <vt:lpstr>Tabla probabilidad</vt:lpstr>
      <vt:lpstr>Tabla Valoración controles</vt:lpstr>
      <vt:lpstr>Opciones Tratamiento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IDEP</cp:lastModifiedBy>
  <cp:lastPrinted>2022-05-13T21:32:40Z</cp:lastPrinted>
  <dcterms:created xsi:type="dcterms:W3CDTF">2022-02-16T01:14:43Z</dcterms:created>
  <dcterms:modified xsi:type="dcterms:W3CDTF">2022-05-13T21:36:06Z</dcterms:modified>
</cp:coreProperties>
</file>