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quiroz\Desktop\poas 1 trimestre\"/>
    </mc:Choice>
  </mc:AlternateContent>
  <bookViews>
    <workbookView xWindow="0" yWindow="0" windowWidth="20490" windowHeight="7755" firstSheet="2" activeTab="4"/>
  </bookViews>
  <sheets>
    <sheet name="Hoja1" sheetId="1" state="hidden" r:id="rId1"/>
    <sheet name="Hoja2" sheetId="2" state="hidden" r:id="rId2"/>
    <sheet name="sub. academica" sheetId="5" r:id="rId3"/>
    <sheet name="sub. acdministrativa" sheetId="6" r:id="rId4"/>
    <sheet name="OCI" sheetId="7" r:id="rId5"/>
    <sheet name="OAJ" sheetId="8" r:id="rId6"/>
    <sheet name="OAP" sheetId="3" r:id="rId7"/>
    <sheet name="Hoja4" sheetId="4" state="hidden" r:id="rId8"/>
  </sheets>
  <definedNames>
    <definedName name="_xlnm._FilterDatabase" localSheetId="6" hidden="1">OAP!$C$6:$R$6</definedName>
    <definedName name="_xlnm.Print_Area" localSheetId="1">Hoja2!$A$1:$H$8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9" i="6" l="1"/>
  <c r="G478" i="6"/>
  <c r="M477" i="6"/>
  <c r="N476" i="6"/>
  <c r="N477" i="6" s="1"/>
  <c r="M476" i="6"/>
  <c r="L476" i="6"/>
  <c r="L480" i="6" s="1"/>
  <c r="K476" i="6"/>
  <c r="K480" i="6" s="1"/>
  <c r="O475" i="6"/>
  <c r="N475" i="6"/>
  <c r="M475" i="6"/>
  <c r="M479" i="6" s="1"/>
  <c r="L475" i="6"/>
  <c r="L479" i="6" s="1"/>
  <c r="K475" i="6"/>
  <c r="K479" i="6" s="1"/>
  <c r="O479" i="6" s="1"/>
  <c r="N470" i="6"/>
  <c r="M470" i="6"/>
  <c r="L470" i="6"/>
  <c r="K470" i="6"/>
  <c r="N469" i="6"/>
  <c r="M469" i="6"/>
  <c r="L469" i="6"/>
  <c r="K469" i="6"/>
  <c r="O468" i="6"/>
  <c r="O469" i="6" s="1"/>
  <c r="O467" i="6"/>
  <c r="O470" i="6" s="1"/>
  <c r="G466" i="6"/>
  <c r="M465" i="6"/>
  <c r="N464" i="6"/>
  <c r="O464" i="6" s="1"/>
  <c r="M464" i="6"/>
  <c r="L464" i="6"/>
  <c r="L465" i="6" s="1"/>
  <c r="K464" i="6"/>
  <c r="K465" i="6" s="1"/>
  <c r="N463" i="6"/>
  <c r="M463" i="6"/>
  <c r="L463" i="6"/>
  <c r="K463" i="6"/>
  <c r="O463" i="6" s="1"/>
  <c r="N458" i="6"/>
  <c r="M458" i="6"/>
  <c r="L458" i="6"/>
  <c r="K458" i="6"/>
  <c r="N457" i="6"/>
  <c r="M457" i="6"/>
  <c r="L457" i="6"/>
  <c r="K457" i="6"/>
  <c r="O456" i="6"/>
  <c r="O457" i="6" s="1"/>
  <c r="O455" i="6"/>
  <c r="O458" i="6" s="1"/>
  <c r="G454" i="6"/>
  <c r="M453" i="6"/>
  <c r="N452" i="6"/>
  <c r="N453" i="6" s="1"/>
  <c r="M452" i="6"/>
  <c r="L452" i="6"/>
  <c r="L453" i="6" s="1"/>
  <c r="K452" i="6"/>
  <c r="K453" i="6" s="1"/>
  <c r="O451" i="6"/>
  <c r="N451" i="6"/>
  <c r="M451" i="6"/>
  <c r="L451" i="6"/>
  <c r="K451" i="6"/>
  <c r="N446" i="6"/>
  <c r="M446" i="6"/>
  <c r="L446" i="6"/>
  <c r="K446" i="6"/>
  <c r="N445" i="6"/>
  <c r="M445" i="6"/>
  <c r="L445" i="6"/>
  <c r="K445" i="6"/>
  <c r="O444" i="6"/>
  <c r="O445" i="6" s="1"/>
  <c r="O443" i="6"/>
  <c r="O446" i="6" s="1"/>
  <c r="L441" i="6"/>
  <c r="N440" i="6"/>
  <c r="N441" i="6" s="1"/>
  <c r="M440" i="6"/>
  <c r="O440" i="6" s="1"/>
  <c r="L440" i="6"/>
  <c r="K440" i="6"/>
  <c r="K441" i="6" s="1"/>
  <c r="N439" i="6"/>
  <c r="N479" i="6" s="1"/>
  <c r="M439" i="6"/>
  <c r="L439" i="6"/>
  <c r="K439" i="6"/>
  <c r="O439" i="6" s="1"/>
  <c r="O434" i="6"/>
  <c r="N434" i="6"/>
  <c r="M434" i="6"/>
  <c r="L434" i="6"/>
  <c r="K434" i="6"/>
  <c r="N433" i="6"/>
  <c r="M433" i="6"/>
  <c r="L433" i="6"/>
  <c r="K433" i="6"/>
  <c r="O432" i="6"/>
  <c r="O433" i="6" s="1"/>
  <c r="O431" i="6"/>
  <c r="K429" i="6"/>
  <c r="N428" i="6"/>
  <c r="N429" i="6" s="1"/>
  <c r="M428" i="6"/>
  <c r="M429" i="6" s="1"/>
  <c r="L428" i="6"/>
  <c r="L429" i="6" s="1"/>
  <c r="K428" i="6"/>
  <c r="O428" i="6" s="1"/>
  <c r="O429" i="6" s="1"/>
  <c r="N427" i="6"/>
  <c r="M427" i="6"/>
  <c r="O427" i="6" s="1"/>
  <c r="L427" i="6"/>
  <c r="K427" i="6"/>
  <c r="O422" i="6"/>
  <c r="N422" i="6"/>
  <c r="M422" i="6"/>
  <c r="L422" i="6"/>
  <c r="K422" i="6"/>
  <c r="O421" i="6"/>
  <c r="N421" i="6"/>
  <c r="M421" i="6"/>
  <c r="L421" i="6"/>
  <c r="K421" i="6"/>
  <c r="O420" i="6"/>
  <c r="O419" i="6"/>
  <c r="K481" i="6" l="1"/>
  <c r="L481" i="6"/>
  <c r="O441" i="6"/>
  <c r="O465" i="6"/>
  <c r="M480" i="6"/>
  <c r="M481" i="6" s="1"/>
  <c r="M441" i="6"/>
  <c r="O452" i="6"/>
  <c r="O453" i="6" s="1"/>
  <c r="N465" i="6"/>
  <c r="O476" i="6"/>
  <c r="O477" i="6" s="1"/>
  <c r="N480" i="6"/>
  <c r="N481" i="6" s="1"/>
  <c r="K477" i="6"/>
  <c r="L477" i="6"/>
  <c r="P90" i="8"/>
  <c r="O90" i="8"/>
  <c r="N90" i="8"/>
  <c r="M90" i="8"/>
  <c r="L90" i="8"/>
  <c r="P89" i="8"/>
  <c r="O89" i="8"/>
  <c r="N89" i="8"/>
  <c r="M89" i="8"/>
  <c r="L89" i="8"/>
  <c r="L86" i="8"/>
  <c r="L87" i="8" s="1"/>
  <c r="L85" i="8"/>
  <c r="M84" i="8"/>
  <c r="L84" i="8"/>
  <c r="O83" i="8"/>
  <c r="N83" i="8"/>
  <c r="M83" i="8"/>
  <c r="L83" i="8"/>
  <c r="P83" i="8" s="1"/>
  <c r="O82" i="8"/>
  <c r="O84" i="8" s="1"/>
  <c r="N82" i="8"/>
  <c r="N84" i="8" s="1"/>
  <c r="M82" i="8"/>
  <c r="L82" i="8"/>
  <c r="O78" i="8"/>
  <c r="N78" i="8"/>
  <c r="M78" i="8"/>
  <c r="L78" i="8"/>
  <c r="P77" i="8"/>
  <c r="O77" i="8"/>
  <c r="N77" i="8"/>
  <c r="M77" i="8"/>
  <c r="L77" i="8"/>
  <c r="P76" i="8"/>
  <c r="P75" i="8"/>
  <c r="P78" i="8" s="1"/>
  <c r="L73" i="8"/>
  <c r="O72" i="8"/>
  <c r="N72" i="8"/>
  <c r="M72" i="8"/>
  <c r="P72" i="8" s="1"/>
  <c r="P73" i="8" s="1"/>
  <c r="O71" i="8"/>
  <c r="N71" i="8"/>
  <c r="M71" i="8"/>
  <c r="O67" i="8"/>
  <c r="N67" i="8"/>
  <c r="M67" i="8"/>
  <c r="L67" i="8"/>
  <c r="L66" i="8"/>
  <c r="P65" i="8"/>
  <c r="P66" i="8" s="1"/>
  <c r="P64" i="8"/>
  <c r="P67" i="8" s="1"/>
  <c r="L61" i="8"/>
  <c r="O60" i="8"/>
  <c r="O61" i="8" s="1"/>
  <c r="N60" i="8"/>
  <c r="N61" i="8" s="1"/>
  <c r="M60" i="8"/>
  <c r="O59" i="8"/>
  <c r="N59" i="8"/>
  <c r="M59" i="8"/>
  <c r="M61" i="8" s="1"/>
  <c r="O55" i="8"/>
  <c r="N55" i="8"/>
  <c r="M55" i="8"/>
  <c r="L55" i="8"/>
  <c r="L54" i="8"/>
  <c r="P53" i="8"/>
  <c r="P54" i="8" s="1"/>
  <c r="P52" i="8"/>
  <c r="P55" i="8" s="1"/>
  <c r="P49" i="8"/>
  <c r="L49" i="8"/>
  <c r="P48" i="8"/>
  <c r="P47" i="8"/>
  <c r="O43" i="8"/>
  <c r="N43" i="8"/>
  <c r="M43" i="8"/>
  <c r="L43" i="8"/>
  <c r="P42" i="8"/>
  <c r="L42" i="8"/>
  <c r="P41" i="8"/>
  <c r="P40" i="8"/>
  <c r="P43" i="8" s="1"/>
  <c r="L38" i="8"/>
  <c r="O37" i="8"/>
  <c r="O86" i="8" s="1"/>
  <c r="O87" i="8" s="1"/>
  <c r="N37" i="8"/>
  <c r="N86" i="8" s="1"/>
  <c r="N87" i="8" s="1"/>
  <c r="M37" i="8"/>
  <c r="M86" i="8" s="1"/>
  <c r="O36" i="8"/>
  <c r="O85" i="8" s="1"/>
  <c r="N36" i="8"/>
  <c r="N85" i="8" s="1"/>
  <c r="M36" i="8"/>
  <c r="M85" i="8" s="1"/>
  <c r="P85" i="8" s="1"/>
  <c r="L32" i="8"/>
  <c r="L31" i="8"/>
  <c r="P30" i="8"/>
  <c r="P31" i="8" s="1"/>
  <c r="P29" i="8"/>
  <c r="P32" i="8" s="1"/>
  <c r="P27" i="8"/>
  <c r="L27" i="8"/>
  <c r="P21" i="8"/>
  <c r="O21" i="8"/>
  <c r="N21" i="8"/>
  <c r="M21" i="8"/>
  <c r="L21" i="8"/>
  <c r="P20" i="8"/>
  <c r="L20" i="8"/>
  <c r="L16" i="8"/>
  <c r="P15" i="8"/>
  <c r="P16" i="8" s="1"/>
  <c r="P14" i="8"/>
  <c r="P10" i="8"/>
  <c r="L10" i="8"/>
  <c r="P9" i="8"/>
  <c r="L9" i="8"/>
  <c r="P8" i="8"/>
  <c r="P89" i="7"/>
  <c r="O89" i="7"/>
  <c r="N89" i="7"/>
  <c r="M89" i="7"/>
  <c r="L89" i="7"/>
  <c r="P88" i="7"/>
  <c r="O88" i="7"/>
  <c r="N88" i="7"/>
  <c r="M88" i="7"/>
  <c r="L88" i="7"/>
  <c r="N84" i="7"/>
  <c r="M84" i="7"/>
  <c r="O81" i="7"/>
  <c r="O82" i="7" s="1"/>
  <c r="M81" i="7"/>
  <c r="M82" i="7" s="1"/>
  <c r="L81" i="7"/>
  <c r="O80" i="7"/>
  <c r="N80" i="7"/>
  <c r="M80" i="7"/>
  <c r="L80" i="7"/>
  <c r="P80" i="7" s="1"/>
  <c r="O76" i="7"/>
  <c r="N76" i="7"/>
  <c r="M76" i="7"/>
  <c r="L76" i="7"/>
  <c r="P75" i="7"/>
  <c r="O75" i="7"/>
  <c r="N75" i="7"/>
  <c r="N81" i="7" s="1"/>
  <c r="M75" i="7"/>
  <c r="L75" i="7"/>
  <c r="P74" i="7"/>
  <c r="P73" i="7"/>
  <c r="P76" i="7" s="1"/>
  <c r="M71" i="7"/>
  <c r="O70" i="7"/>
  <c r="M70" i="7"/>
  <c r="O69" i="7"/>
  <c r="O71" i="7" s="1"/>
  <c r="N69" i="7"/>
  <c r="M69" i="7"/>
  <c r="L69" i="7"/>
  <c r="O65" i="7"/>
  <c r="N65" i="7"/>
  <c r="M65" i="7"/>
  <c r="L65" i="7"/>
  <c r="O64" i="7"/>
  <c r="N64" i="7"/>
  <c r="N70" i="7" s="1"/>
  <c r="N71" i="7" s="1"/>
  <c r="M64" i="7"/>
  <c r="L63" i="7"/>
  <c r="L64" i="7" s="1"/>
  <c r="L70" i="7" s="1"/>
  <c r="P62" i="7"/>
  <c r="O59" i="7"/>
  <c r="O60" i="7" s="1"/>
  <c r="N59" i="7"/>
  <c r="N60" i="7" s="1"/>
  <c r="O58" i="7"/>
  <c r="N58" i="7"/>
  <c r="M58" i="7"/>
  <c r="L58" i="7"/>
  <c r="P58" i="7" s="1"/>
  <c r="O54" i="7"/>
  <c r="N54" i="7"/>
  <c r="M54" i="7"/>
  <c r="O53" i="7"/>
  <c r="N53" i="7"/>
  <c r="M53" i="7"/>
  <c r="M59" i="7" s="1"/>
  <c r="M60" i="7" s="1"/>
  <c r="L52" i="7"/>
  <c r="L53" i="7" s="1"/>
  <c r="P51" i="7"/>
  <c r="M49" i="7"/>
  <c r="O48" i="7"/>
  <c r="M48" i="7"/>
  <c r="O47" i="7"/>
  <c r="P47" i="7" s="1"/>
  <c r="N47" i="7"/>
  <c r="M47" i="7"/>
  <c r="L47" i="7"/>
  <c r="O43" i="7"/>
  <c r="N43" i="7"/>
  <c r="M43" i="7"/>
  <c r="L43" i="7"/>
  <c r="O42" i="7"/>
  <c r="N42" i="7"/>
  <c r="N48" i="7" s="1"/>
  <c r="N49" i="7" s="1"/>
  <c r="M42" i="7"/>
  <c r="L41" i="7"/>
  <c r="L42" i="7" s="1"/>
  <c r="P40" i="7"/>
  <c r="P37" i="7"/>
  <c r="P38" i="7" s="1"/>
  <c r="O37" i="7"/>
  <c r="O38" i="7" s="1"/>
  <c r="N37" i="7"/>
  <c r="N38" i="7" s="1"/>
  <c r="M37" i="7"/>
  <c r="L37" i="7"/>
  <c r="L38" i="7" s="1"/>
  <c r="O36" i="7"/>
  <c r="N36" i="7"/>
  <c r="M36" i="7"/>
  <c r="P36" i="7" s="1"/>
  <c r="L36" i="7"/>
  <c r="P32" i="7"/>
  <c r="O32" i="7"/>
  <c r="N32" i="7"/>
  <c r="M32" i="7"/>
  <c r="L32" i="7"/>
  <c r="O31" i="7"/>
  <c r="N31" i="7"/>
  <c r="M31" i="7"/>
  <c r="L31" i="7"/>
  <c r="P30" i="7"/>
  <c r="P31" i="7" s="1"/>
  <c r="P29" i="7"/>
  <c r="L25" i="7"/>
  <c r="P25" i="7" s="1"/>
  <c r="O21" i="7"/>
  <c r="N21" i="7"/>
  <c r="M21" i="7"/>
  <c r="O20" i="7"/>
  <c r="O26" i="7" s="1"/>
  <c r="O27" i="7" s="1"/>
  <c r="N20" i="7"/>
  <c r="N26" i="7" s="1"/>
  <c r="N27" i="7" s="1"/>
  <c r="M20" i="7"/>
  <c r="M26" i="7" s="1"/>
  <c r="L19" i="7"/>
  <c r="L20" i="7" s="1"/>
  <c r="P18" i="7"/>
  <c r="M16" i="7"/>
  <c r="O15" i="7"/>
  <c r="M15" i="7"/>
  <c r="O14" i="7"/>
  <c r="O84" i="7" s="1"/>
  <c r="N14" i="7"/>
  <c r="M14" i="7"/>
  <c r="L14" i="7"/>
  <c r="L84" i="7" s="1"/>
  <c r="P84" i="7" s="1"/>
  <c r="O10" i="7"/>
  <c r="N10" i="7"/>
  <c r="M10" i="7"/>
  <c r="L10" i="7"/>
  <c r="O9" i="7"/>
  <c r="O86" i="7" s="1"/>
  <c r="N9" i="7"/>
  <c r="N15" i="7" s="1"/>
  <c r="M9" i="7"/>
  <c r="L8" i="7"/>
  <c r="P8" i="7" s="1"/>
  <c r="P9" i="7" s="1"/>
  <c r="P7" i="7"/>
  <c r="P14" i="7" s="1"/>
  <c r="G415" i="6"/>
  <c r="N413" i="6"/>
  <c r="M413" i="6"/>
  <c r="L413" i="6"/>
  <c r="K413" i="6"/>
  <c r="N412" i="6"/>
  <c r="M412" i="6"/>
  <c r="L412" i="6"/>
  <c r="K412" i="6"/>
  <c r="N407" i="6"/>
  <c r="M407" i="6"/>
  <c r="L407" i="6"/>
  <c r="K407" i="6"/>
  <c r="O406" i="6"/>
  <c r="N406" i="6"/>
  <c r="N414" i="6" s="1"/>
  <c r="M406" i="6"/>
  <c r="M414" i="6" s="1"/>
  <c r="L406" i="6"/>
  <c r="L414" i="6" s="1"/>
  <c r="K406" i="6"/>
  <c r="K414" i="6" s="1"/>
  <c r="O405" i="6"/>
  <c r="O404" i="6"/>
  <c r="O407" i="6" s="1"/>
  <c r="G403" i="6"/>
  <c r="N402" i="6"/>
  <c r="N401" i="6"/>
  <c r="M401" i="6"/>
  <c r="M402" i="6" s="1"/>
  <c r="L401" i="6"/>
  <c r="L402" i="6" s="1"/>
  <c r="K401" i="6"/>
  <c r="K402" i="6" s="1"/>
  <c r="N400" i="6"/>
  <c r="O400" i="6" s="1"/>
  <c r="M400" i="6"/>
  <c r="L400" i="6"/>
  <c r="K400" i="6"/>
  <c r="N395" i="6"/>
  <c r="M395" i="6"/>
  <c r="L395" i="6"/>
  <c r="K395" i="6"/>
  <c r="N394" i="6"/>
  <c r="M394" i="6"/>
  <c r="L394" i="6"/>
  <c r="K394" i="6"/>
  <c r="O393" i="6"/>
  <c r="G393" i="6"/>
  <c r="O392" i="6"/>
  <c r="G391" i="6"/>
  <c r="N388" i="6"/>
  <c r="N389" i="6" s="1"/>
  <c r="M388" i="6"/>
  <c r="L388" i="6"/>
  <c r="K388" i="6"/>
  <c r="N387" i="6"/>
  <c r="M387" i="6"/>
  <c r="L387" i="6"/>
  <c r="L389" i="6" s="1"/>
  <c r="K387" i="6"/>
  <c r="K389" i="6" s="1"/>
  <c r="N382" i="6"/>
  <c r="M382" i="6"/>
  <c r="L382" i="6"/>
  <c r="K382" i="6"/>
  <c r="O381" i="6"/>
  <c r="N381" i="6"/>
  <c r="M381" i="6"/>
  <c r="L381" i="6"/>
  <c r="K381" i="6"/>
  <c r="O380" i="6"/>
  <c r="O379" i="6"/>
  <c r="O382" i="6" s="1"/>
  <c r="N376" i="6"/>
  <c r="M376" i="6"/>
  <c r="L376" i="6"/>
  <c r="L377" i="6" s="1"/>
  <c r="K376" i="6"/>
  <c r="O376" i="6" s="1"/>
  <c r="N375" i="6"/>
  <c r="M375" i="6"/>
  <c r="L375" i="6"/>
  <c r="K375" i="6"/>
  <c r="N370" i="6"/>
  <c r="M370" i="6"/>
  <c r="L370" i="6"/>
  <c r="K370" i="6"/>
  <c r="N369" i="6"/>
  <c r="M369" i="6"/>
  <c r="L369" i="6"/>
  <c r="K369" i="6"/>
  <c r="O368" i="6"/>
  <c r="O369" i="6" s="1"/>
  <c r="O367" i="6"/>
  <c r="O370" i="6" s="1"/>
  <c r="N365" i="6"/>
  <c r="N364" i="6"/>
  <c r="M364" i="6"/>
  <c r="M365" i="6" s="1"/>
  <c r="L364" i="6"/>
  <c r="L365" i="6" s="1"/>
  <c r="K364" i="6"/>
  <c r="K365" i="6" s="1"/>
  <c r="N363" i="6"/>
  <c r="M363" i="6"/>
  <c r="O363" i="6" s="1"/>
  <c r="L363" i="6"/>
  <c r="K363" i="6"/>
  <c r="N358" i="6"/>
  <c r="M358" i="6"/>
  <c r="L358" i="6"/>
  <c r="K358" i="6"/>
  <c r="N357" i="6"/>
  <c r="M357" i="6"/>
  <c r="L357" i="6"/>
  <c r="K357" i="6"/>
  <c r="O356" i="6"/>
  <c r="O355" i="6"/>
  <c r="O358" i="6" s="1"/>
  <c r="M352" i="6"/>
  <c r="M353" i="6" s="1"/>
  <c r="L352" i="6"/>
  <c r="L353" i="6" s="1"/>
  <c r="K352" i="6"/>
  <c r="K353" i="6" s="1"/>
  <c r="N351" i="6"/>
  <c r="M351" i="6"/>
  <c r="L351" i="6"/>
  <c r="K351" i="6"/>
  <c r="N346" i="6"/>
  <c r="M346" i="6"/>
  <c r="L346" i="6"/>
  <c r="K346" i="6"/>
  <c r="N345" i="6"/>
  <c r="M345" i="6"/>
  <c r="L345" i="6"/>
  <c r="K345" i="6"/>
  <c r="O344" i="6"/>
  <c r="O343" i="6"/>
  <c r="O346" i="6" s="1"/>
  <c r="N340" i="6"/>
  <c r="N341" i="6" s="1"/>
  <c r="M340" i="6"/>
  <c r="M341" i="6" s="1"/>
  <c r="L340" i="6"/>
  <c r="K340" i="6"/>
  <c r="N339" i="6"/>
  <c r="M339" i="6"/>
  <c r="L339" i="6"/>
  <c r="K339" i="6"/>
  <c r="N334" i="6"/>
  <c r="M334" i="6"/>
  <c r="L334" i="6"/>
  <c r="K334" i="6"/>
  <c r="N333" i="6"/>
  <c r="M333" i="6"/>
  <c r="L333" i="6"/>
  <c r="K333" i="6"/>
  <c r="O332" i="6"/>
  <c r="O334" i="6" s="1"/>
  <c r="O331" i="6"/>
  <c r="N328" i="6"/>
  <c r="M328" i="6"/>
  <c r="L328" i="6"/>
  <c r="L329" i="6" s="1"/>
  <c r="K328" i="6"/>
  <c r="N327" i="6"/>
  <c r="N416" i="6" s="1"/>
  <c r="M327" i="6"/>
  <c r="L327" i="6"/>
  <c r="K327" i="6"/>
  <c r="N322" i="6"/>
  <c r="M322" i="6"/>
  <c r="L322" i="6"/>
  <c r="K322" i="6"/>
  <c r="O321" i="6"/>
  <c r="N321" i="6"/>
  <c r="M321" i="6"/>
  <c r="L321" i="6"/>
  <c r="K321" i="6"/>
  <c r="O320" i="6"/>
  <c r="O319" i="6"/>
  <c r="O322" i="6" s="1"/>
  <c r="O480" i="6" l="1"/>
  <c r="O481" i="6" s="1"/>
  <c r="P84" i="8"/>
  <c r="M87" i="8"/>
  <c r="P82" i="8"/>
  <c r="P59" i="8"/>
  <c r="P86" i="8"/>
  <c r="P87" i="8" s="1"/>
  <c r="P60" i="8"/>
  <c r="P61" i="8" s="1"/>
  <c r="L26" i="7"/>
  <c r="P20" i="7"/>
  <c r="P86" i="7" s="1"/>
  <c r="M85" i="7"/>
  <c r="M27" i="7"/>
  <c r="N85" i="7"/>
  <c r="N16" i="7"/>
  <c r="L71" i="7"/>
  <c r="P70" i="7"/>
  <c r="P71" i="7" s="1"/>
  <c r="P43" i="7"/>
  <c r="O85" i="7"/>
  <c r="P42" i="7"/>
  <c r="L48" i="7"/>
  <c r="L59" i="7"/>
  <c r="L60" i="7" s="1"/>
  <c r="P53" i="7"/>
  <c r="P59" i="7" s="1"/>
  <c r="P60" i="7" s="1"/>
  <c r="N82" i="7"/>
  <c r="P81" i="7"/>
  <c r="P82" i="7" s="1"/>
  <c r="P69" i="7"/>
  <c r="O16" i="7"/>
  <c r="P41" i="7"/>
  <c r="O49" i="7"/>
  <c r="P63" i="7"/>
  <c r="P64" i="7" s="1"/>
  <c r="L82" i="7"/>
  <c r="M86" i="7"/>
  <c r="L9" i="7"/>
  <c r="N86" i="7"/>
  <c r="P10" i="7"/>
  <c r="L21" i="7"/>
  <c r="M38" i="7"/>
  <c r="L54" i="7"/>
  <c r="P19" i="7"/>
  <c r="P21" i="7" s="1"/>
  <c r="P52" i="7"/>
  <c r="P54" i="7" s="1"/>
  <c r="L416" i="6"/>
  <c r="O345" i="6"/>
  <c r="G401" i="6"/>
  <c r="K416" i="6"/>
  <c r="K377" i="6"/>
  <c r="O394" i="6"/>
  <c r="O413" i="6"/>
  <c r="O414" i="6" s="1"/>
  <c r="O333" i="6"/>
  <c r="O357" i="6"/>
  <c r="M377" i="6"/>
  <c r="O412" i="6"/>
  <c r="K417" i="6"/>
  <c r="K418" i="6" s="1"/>
  <c r="K329" i="6"/>
  <c r="O351" i="6"/>
  <c r="O327" i="6"/>
  <c r="N377" i="6"/>
  <c r="M389" i="6"/>
  <c r="G416" i="6"/>
  <c r="O388" i="6"/>
  <c r="M329" i="6"/>
  <c r="L341" i="6"/>
  <c r="O395" i="6"/>
  <c r="O339" i="6"/>
  <c r="O387" i="6"/>
  <c r="M416" i="6"/>
  <c r="O340" i="6"/>
  <c r="M417" i="6"/>
  <c r="M418" i="6" s="1"/>
  <c r="K341" i="6"/>
  <c r="N352" i="6"/>
  <c r="N353" i="6" s="1"/>
  <c r="O375" i="6"/>
  <c r="N329" i="6"/>
  <c r="O364" i="6"/>
  <c r="O401" i="6"/>
  <c r="O402" i="6" s="1"/>
  <c r="L417" i="6"/>
  <c r="O328" i="6"/>
  <c r="L86" i="7" l="1"/>
  <c r="L15" i="7"/>
  <c r="P26" i="7"/>
  <c r="P27" i="7" s="1"/>
  <c r="L27" i="7"/>
  <c r="P65" i="7"/>
  <c r="L49" i="7"/>
  <c r="P48" i="7"/>
  <c r="P49" i="7" s="1"/>
  <c r="L418" i="6"/>
  <c r="O416" i="6"/>
  <c r="N417" i="6"/>
  <c r="O352" i="6"/>
  <c r="L16" i="7" l="1"/>
  <c r="P16" i="7" s="1"/>
  <c r="P15" i="7"/>
  <c r="L85" i="7"/>
  <c r="P85" i="7" s="1"/>
  <c r="N418" i="6"/>
  <c r="O417" i="6"/>
  <c r="G315" i="6" l="1"/>
  <c r="N313" i="6"/>
  <c r="M313" i="6"/>
  <c r="L313" i="6"/>
  <c r="K313" i="6"/>
  <c r="N312" i="6"/>
  <c r="M312" i="6"/>
  <c r="L312" i="6"/>
  <c r="K312" i="6"/>
  <c r="N307" i="6"/>
  <c r="M307" i="6"/>
  <c r="L307" i="6"/>
  <c r="K307" i="6"/>
  <c r="O306" i="6"/>
  <c r="N306" i="6"/>
  <c r="M306" i="6"/>
  <c r="L306" i="6"/>
  <c r="K306" i="6"/>
  <c r="O305" i="6"/>
  <c r="O304" i="6"/>
  <c r="O307" i="6" s="1"/>
  <c r="G303" i="6"/>
  <c r="N301" i="6"/>
  <c r="M301" i="6"/>
  <c r="L301" i="6"/>
  <c r="K301" i="6"/>
  <c r="N300" i="6"/>
  <c r="M300" i="6"/>
  <c r="L300" i="6"/>
  <c r="K300" i="6"/>
  <c r="N295" i="6"/>
  <c r="M295" i="6"/>
  <c r="L295" i="6"/>
  <c r="K295" i="6"/>
  <c r="N294" i="6"/>
  <c r="M294" i="6"/>
  <c r="L294" i="6"/>
  <c r="K294" i="6"/>
  <c r="O293" i="6"/>
  <c r="O294" i="6" s="1"/>
  <c r="O292" i="6"/>
  <c r="N289" i="6"/>
  <c r="N290" i="6" s="1"/>
  <c r="M289" i="6"/>
  <c r="L289" i="6"/>
  <c r="K289" i="6"/>
  <c r="N288" i="6"/>
  <c r="M288" i="6"/>
  <c r="L288" i="6"/>
  <c r="K288" i="6"/>
  <c r="O288" i="6" s="1"/>
  <c r="N283" i="6"/>
  <c r="M283" i="6"/>
  <c r="L283" i="6"/>
  <c r="K283" i="6"/>
  <c r="M282" i="6"/>
  <c r="L282" i="6"/>
  <c r="K282" i="6"/>
  <c r="O281" i="6"/>
  <c r="O280" i="6"/>
  <c r="O283" i="6" s="1"/>
  <c r="N277" i="6"/>
  <c r="M277" i="6"/>
  <c r="L277" i="6"/>
  <c r="K277" i="6"/>
  <c r="N276" i="6"/>
  <c r="M276" i="6"/>
  <c r="L276" i="6"/>
  <c r="K276" i="6"/>
  <c r="N271" i="6"/>
  <c r="M271" i="6"/>
  <c r="L271" i="6"/>
  <c r="K271" i="6"/>
  <c r="N270" i="6"/>
  <c r="M270" i="6"/>
  <c r="L270" i="6"/>
  <c r="K270" i="6"/>
  <c r="O269" i="6"/>
  <c r="O268" i="6"/>
  <c r="N265" i="6"/>
  <c r="M265" i="6"/>
  <c r="L265" i="6"/>
  <c r="K265" i="6"/>
  <c r="N264" i="6"/>
  <c r="M264" i="6"/>
  <c r="L264" i="6"/>
  <c r="K264" i="6"/>
  <c r="N259" i="6"/>
  <c r="M259" i="6"/>
  <c r="L259" i="6"/>
  <c r="K259" i="6"/>
  <c r="N258" i="6"/>
  <c r="M258" i="6"/>
  <c r="L258" i="6"/>
  <c r="K258" i="6"/>
  <c r="O257" i="6"/>
  <c r="O258" i="6" s="1"/>
  <c r="O256" i="6"/>
  <c r="N253" i="6"/>
  <c r="M253" i="6"/>
  <c r="L253" i="6"/>
  <c r="K253" i="6"/>
  <c r="N252" i="6"/>
  <c r="M252" i="6"/>
  <c r="L252" i="6"/>
  <c r="K252" i="6"/>
  <c r="N247" i="6"/>
  <c r="M247" i="6"/>
  <c r="L247" i="6"/>
  <c r="K247" i="6"/>
  <c r="N246" i="6"/>
  <c r="M246" i="6"/>
  <c r="L246" i="6"/>
  <c r="K246" i="6"/>
  <c r="O245" i="6"/>
  <c r="O246" i="6" s="1"/>
  <c r="O244" i="6"/>
  <c r="N241" i="6"/>
  <c r="N242" i="6" s="1"/>
  <c r="M241" i="6"/>
  <c r="L241" i="6"/>
  <c r="K241" i="6"/>
  <c r="N240" i="6"/>
  <c r="M240" i="6"/>
  <c r="L240" i="6"/>
  <c r="K240" i="6"/>
  <c r="N235" i="6"/>
  <c r="M235" i="6"/>
  <c r="L235" i="6"/>
  <c r="K235" i="6"/>
  <c r="N234" i="6"/>
  <c r="M234" i="6"/>
  <c r="L234" i="6"/>
  <c r="K234" i="6"/>
  <c r="O233" i="6"/>
  <c r="O232" i="6"/>
  <c r="O259" i="6" l="1"/>
  <c r="K278" i="6"/>
  <c r="G316" i="6"/>
  <c r="L254" i="6"/>
  <c r="L302" i="6"/>
  <c r="L317" i="6"/>
  <c r="M302" i="6"/>
  <c r="M242" i="6"/>
  <c r="N254" i="6"/>
  <c r="N278" i="6"/>
  <c r="M290" i="6"/>
  <c r="N302" i="6"/>
  <c r="O282" i="6"/>
  <c r="O234" i="6"/>
  <c r="O240" i="6"/>
  <c r="O253" i="6"/>
  <c r="M317" i="6"/>
  <c r="O301" i="6"/>
  <c r="O247" i="6"/>
  <c r="N266" i="6"/>
  <c r="L278" i="6"/>
  <c r="O295" i="6"/>
  <c r="M314" i="6"/>
  <c r="M316" i="6"/>
  <c r="M318" i="6" s="1"/>
  <c r="K316" i="6"/>
  <c r="M278" i="6"/>
  <c r="N314" i="6"/>
  <c r="L266" i="6"/>
  <c r="O270" i="6"/>
  <c r="K290" i="6"/>
  <c r="O312" i="6"/>
  <c r="K317" i="6"/>
  <c r="K318" i="6" s="1"/>
  <c r="K254" i="6"/>
  <c r="O276" i="6"/>
  <c r="L290" i="6"/>
  <c r="K302" i="6"/>
  <c r="L314" i="6"/>
  <c r="N317" i="6"/>
  <c r="N318" i="6" s="1"/>
  <c r="O235" i="6"/>
  <c r="O252" i="6"/>
  <c r="O254" i="6" s="1"/>
  <c r="O265" i="6"/>
  <c r="O271" i="6"/>
  <c r="O300" i="6"/>
  <c r="O313" i="6"/>
  <c r="K266" i="6"/>
  <c r="K314" i="6"/>
  <c r="O241" i="6"/>
  <c r="O242" i="6" s="1"/>
  <c r="O277" i="6"/>
  <c r="N316" i="6"/>
  <c r="K242" i="6"/>
  <c r="O264" i="6"/>
  <c r="M266" i="6"/>
  <c r="O289" i="6"/>
  <c r="L242" i="6"/>
  <c r="M254" i="6"/>
  <c r="L316" i="6"/>
  <c r="O316" i="6" s="1"/>
  <c r="L318" i="6" l="1"/>
  <c r="O317" i="6"/>
  <c r="O318" i="6" s="1"/>
  <c r="G228" i="6"/>
  <c r="N226" i="6"/>
  <c r="M226" i="6"/>
  <c r="L226" i="6"/>
  <c r="K226" i="6"/>
  <c r="N225" i="6"/>
  <c r="M225" i="6"/>
  <c r="L225" i="6"/>
  <c r="K225" i="6"/>
  <c r="N220" i="6"/>
  <c r="M220" i="6"/>
  <c r="L220" i="6"/>
  <c r="K220" i="6"/>
  <c r="N219" i="6"/>
  <c r="M219" i="6"/>
  <c r="L219" i="6"/>
  <c r="K219" i="6"/>
  <c r="O218" i="6"/>
  <c r="O217" i="6"/>
  <c r="G215" i="6"/>
  <c r="N214" i="6"/>
  <c r="M214" i="6"/>
  <c r="L214" i="6"/>
  <c r="K214" i="6"/>
  <c r="N213" i="6"/>
  <c r="M213" i="6"/>
  <c r="L213" i="6"/>
  <c r="K213" i="6"/>
  <c r="N208" i="6"/>
  <c r="M208" i="6"/>
  <c r="L208" i="6"/>
  <c r="K208" i="6"/>
  <c r="N207" i="6"/>
  <c r="M207" i="6"/>
  <c r="L207" i="6"/>
  <c r="K207" i="6"/>
  <c r="O206" i="6"/>
  <c r="O205" i="6"/>
  <c r="N202" i="6"/>
  <c r="M202" i="6"/>
  <c r="L202" i="6"/>
  <c r="K202" i="6"/>
  <c r="N201" i="6"/>
  <c r="M201" i="6"/>
  <c r="L201" i="6"/>
  <c r="K201" i="6"/>
  <c r="N196" i="6"/>
  <c r="M196" i="6"/>
  <c r="L196" i="6"/>
  <c r="K196" i="6"/>
  <c r="N195" i="6"/>
  <c r="M195" i="6"/>
  <c r="L195" i="6"/>
  <c r="K195" i="6"/>
  <c r="O194" i="6"/>
  <c r="O193" i="6"/>
  <c r="N190" i="6"/>
  <c r="M190" i="6"/>
  <c r="L190" i="6"/>
  <c r="K190" i="6"/>
  <c r="N189" i="6"/>
  <c r="M189" i="6"/>
  <c r="L189" i="6"/>
  <c r="K189" i="6"/>
  <c r="N184" i="6"/>
  <c r="M184" i="6"/>
  <c r="L184" i="6"/>
  <c r="K184" i="6"/>
  <c r="N183" i="6"/>
  <c r="M183" i="6"/>
  <c r="L183" i="6"/>
  <c r="K183" i="6"/>
  <c r="O182" i="6"/>
  <c r="O181" i="6"/>
  <c r="N178" i="6"/>
  <c r="M178" i="6"/>
  <c r="L178" i="6"/>
  <c r="K178" i="6"/>
  <c r="N177" i="6"/>
  <c r="M177" i="6"/>
  <c r="L177" i="6"/>
  <c r="K177" i="6"/>
  <c r="N172" i="6"/>
  <c r="M172" i="6"/>
  <c r="L172" i="6"/>
  <c r="K172" i="6"/>
  <c r="N171" i="6"/>
  <c r="M171" i="6"/>
  <c r="L171" i="6"/>
  <c r="K171" i="6"/>
  <c r="O170" i="6"/>
  <c r="O169" i="6"/>
  <c r="K215" i="6" l="1"/>
  <c r="O219" i="6"/>
  <c r="K227" i="6"/>
  <c r="O172" i="6"/>
  <c r="G229" i="6"/>
  <c r="N179" i="6"/>
  <c r="O190" i="6"/>
  <c r="O177" i="6"/>
  <c r="M230" i="6"/>
  <c r="O183" i="6"/>
  <c r="N191" i="6"/>
  <c r="K203" i="6"/>
  <c r="M215" i="6"/>
  <c r="L230" i="6"/>
  <c r="L215" i="6"/>
  <c r="K191" i="6"/>
  <c r="L203" i="6"/>
  <c r="L227" i="6"/>
  <c r="O196" i="6"/>
  <c r="O189" i="6"/>
  <c r="O213" i="6"/>
  <c r="L229" i="6"/>
  <c r="M179" i="6"/>
  <c r="O195" i="6"/>
  <c r="M203" i="6"/>
  <c r="O208" i="6"/>
  <c r="O214" i="6"/>
  <c r="O220" i="6"/>
  <c r="M227" i="6"/>
  <c r="O171" i="6"/>
  <c r="M229" i="6"/>
  <c r="N203" i="6"/>
  <c r="N227" i="6"/>
  <c r="N229" i="6"/>
  <c r="O184" i="6"/>
  <c r="O201" i="6"/>
  <c r="K229" i="6"/>
  <c r="M191" i="6"/>
  <c r="N215" i="6"/>
  <c r="K230" i="6"/>
  <c r="O207" i="6"/>
  <c r="O226" i="6"/>
  <c r="N230" i="6"/>
  <c r="N231" i="6" s="1"/>
  <c r="L191" i="6"/>
  <c r="O202" i="6"/>
  <c r="O225" i="6"/>
  <c r="O178" i="6"/>
  <c r="K179" i="6"/>
  <c r="L179" i="6"/>
  <c r="O191" i="6" l="1"/>
  <c r="O179" i="6"/>
  <c r="O203" i="6"/>
  <c r="O230" i="6"/>
  <c r="O229" i="6"/>
  <c r="L231" i="6"/>
  <c r="K231" i="6"/>
  <c r="M231" i="6"/>
  <c r="O227" i="6"/>
  <c r="O231" i="6" l="1"/>
  <c r="G165" i="6"/>
  <c r="N163" i="6"/>
  <c r="M163" i="6"/>
  <c r="L163" i="6"/>
  <c r="K163" i="6"/>
  <c r="N162" i="6"/>
  <c r="M162" i="6"/>
  <c r="L162" i="6"/>
  <c r="K162" i="6"/>
  <c r="N157" i="6"/>
  <c r="M157" i="6"/>
  <c r="L157" i="6"/>
  <c r="K157" i="6"/>
  <c r="N156" i="6"/>
  <c r="N164" i="6" s="1"/>
  <c r="M156" i="6"/>
  <c r="M164" i="6" s="1"/>
  <c r="L156" i="6"/>
  <c r="L164" i="6" s="1"/>
  <c r="K156" i="6"/>
  <c r="K164" i="6" s="1"/>
  <c r="O155" i="6"/>
  <c r="O154" i="6"/>
  <c r="G153" i="6"/>
  <c r="N151" i="6"/>
  <c r="M151" i="6"/>
  <c r="L151" i="6"/>
  <c r="K151" i="6"/>
  <c r="N150" i="6"/>
  <c r="M150" i="6"/>
  <c r="L150" i="6"/>
  <c r="K150" i="6"/>
  <c r="N145" i="6"/>
  <c r="M145" i="6"/>
  <c r="L145" i="6"/>
  <c r="K145" i="6"/>
  <c r="N144" i="6"/>
  <c r="M144" i="6"/>
  <c r="L144" i="6"/>
  <c r="K144" i="6"/>
  <c r="O143" i="6"/>
  <c r="O142" i="6"/>
  <c r="G141" i="6"/>
  <c r="L138" i="6"/>
  <c r="K138" i="6"/>
  <c r="N137" i="6"/>
  <c r="M137" i="6"/>
  <c r="L137" i="6"/>
  <c r="K137" i="6"/>
  <c r="N132" i="6"/>
  <c r="M132" i="6"/>
  <c r="L132" i="6"/>
  <c r="K132" i="6"/>
  <c r="N131" i="6"/>
  <c r="M131" i="6"/>
  <c r="L131" i="6"/>
  <c r="K131" i="6"/>
  <c r="O130" i="6"/>
  <c r="O129" i="6"/>
  <c r="N126" i="6"/>
  <c r="N138" i="6" s="1"/>
  <c r="N139" i="6" s="1"/>
  <c r="M126" i="6"/>
  <c r="L126" i="6"/>
  <c r="K126" i="6"/>
  <c r="N125" i="6"/>
  <c r="M125" i="6"/>
  <c r="L125" i="6"/>
  <c r="K125" i="6"/>
  <c r="N120" i="6"/>
  <c r="M120" i="6"/>
  <c r="L120" i="6"/>
  <c r="K120" i="6"/>
  <c r="N119" i="6"/>
  <c r="M119" i="6"/>
  <c r="L119" i="6"/>
  <c r="K119" i="6"/>
  <c r="O117" i="6"/>
  <c r="N114" i="6"/>
  <c r="M114" i="6"/>
  <c r="L114" i="6"/>
  <c r="K114" i="6"/>
  <c r="N113" i="6"/>
  <c r="M113" i="6"/>
  <c r="L113" i="6"/>
  <c r="K113" i="6"/>
  <c r="N108" i="6"/>
  <c r="M108" i="6"/>
  <c r="L108" i="6"/>
  <c r="K108" i="6"/>
  <c r="N107" i="6"/>
  <c r="M107" i="6"/>
  <c r="L107" i="6"/>
  <c r="K107" i="6"/>
  <c r="O106" i="6"/>
  <c r="O105" i="6"/>
  <c r="O107" i="6" s="1"/>
  <c r="N102" i="6"/>
  <c r="M102" i="6"/>
  <c r="L102" i="6"/>
  <c r="K102" i="6"/>
  <c r="N101" i="6"/>
  <c r="M101" i="6"/>
  <c r="L101" i="6"/>
  <c r="K101" i="6"/>
  <c r="N96" i="6"/>
  <c r="M96" i="6"/>
  <c r="L96" i="6"/>
  <c r="K96" i="6"/>
  <c r="N95" i="6"/>
  <c r="M95" i="6"/>
  <c r="L95" i="6"/>
  <c r="K95" i="6"/>
  <c r="O94" i="6"/>
  <c r="O93" i="6"/>
  <c r="N90" i="6"/>
  <c r="M90" i="6"/>
  <c r="L90" i="6"/>
  <c r="K90" i="6"/>
  <c r="N89" i="6"/>
  <c r="M89" i="6"/>
  <c r="L89" i="6"/>
  <c r="K89" i="6"/>
  <c r="N84" i="6"/>
  <c r="M84" i="6"/>
  <c r="L84" i="6"/>
  <c r="K84" i="6"/>
  <c r="N83" i="6"/>
  <c r="M83" i="6"/>
  <c r="L83" i="6"/>
  <c r="K83" i="6"/>
  <c r="O82" i="6"/>
  <c r="O81" i="6"/>
  <c r="M115" i="6" l="1"/>
  <c r="L127" i="6"/>
  <c r="N115" i="6"/>
  <c r="M127" i="6"/>
  <c r="O162" i="6"/>
  <c r="O96" i="6"/>
  <c r="L139" i="6"/>
  <c r="M166" i="6"/>
  <c r="O144" i="6"/>
  <c r="O150" i="6"/>
  <c r="K166" i="6"/>
  <c r="K103" i="6"/>
  <c r="L152" i="6"/>
  <c r="L103" i="6"/>
  <c r="M152" i="6"/>
  <c r="O108" i="6"/>
  <c r="N152" i="6"/>
  <c r="O137" i="6"/>
  <c r="O95" i="6"/>
  <c r="G166" i="6"/>
  <c r="N166" i="6"/>
  <c r="L166" i="6"/>
  <c r="O125" i="6"/>
  <c r="O151" i="6"/>
  <c r="O157" i="6"/>
  <c r="K167" i="6"/>
  <c r="O145" i="6"/>
  <c r="O163" i="6"/>
  <c r="O164" i="6" s="1"/>
  <c r="L167" i="6"/>
  <c r="M91" i="6"/>
  <c r="M103" i="6"/>
  <c r="O83" i="6"/>
  <c r="N103" i="6"/>
  <c r="L115" i="6"/>
  <c r="O89" i="6"/>
  <c r="N91" i="6"/>
  <c r="O102" i="6"/>
  <c r="O156" i="6"/>
  <c r="M138" i="6"/>
  <c r="M167" i="6" s="1"/>
  <c r="N167" i="6"/>
  <c r="O84" i="6"/>
  <c r="O101" i="6"/>
  <c r="K115" i="6"/>
  <c r="K127" i="6"/>
  <c r="K139" i="6"/>
  <c r="O90" i="6"/>
  <c r="O114" i="6"/>
  <c r="O126" i="6"/>
  <c r="K91" i="6"/>
  <c r="O113" i="6"/>
  <c r="L91" i="6"/>
  <c r="N127" i="6"/>
  <c r="K152" i="6"/>
  <c r="M168" i="6" l="1"/>
  <c r="O103" i="6"/>
  <c r="O115" i="6"/>
  <c r="O91" i="6"/>
  <c r="O152" i="6"/>
  <c r="L168" i="6"/>
  <c r="O166" i="6"/>
  <c r="N168" i="6"/>
  <c r="K168" i="6"/>
  <c r="M139" i="6"/>
  <c r="O138" i="6"/>
  <c r="O167" i="6"/>
  <c r="O168" i="6" l="1"/>
  <c r="G78" i="6"/>
  <c r="G77" i="6"/>
  <c r="N75" i="6"/>
  <c r="M75" i="6"/>
  <c r="L75" i="6"/>
  <c r="K75" i="6"/>
  <c r="N74" i="6"/>
  <c r="M74" i="6"/>
  <c r="L74" i="6"/>
  <c r="K74" i="6"/>
  <c r="N69" i="6"/>
  <c r="M69" i="6"/>
  <c r="L69" i="6"/>
  <c r="K69" i="6"/>
  <c r="N68" i="6"/>
  <c r="N76" i="6" s="1"/>
  <c r="M68" i="6"/>
  <c r="M76" i="6" s="1"/>
  <c r="L68" i="6"/>
  <c r="L76" i="6" s="1"/>
  <c r="K68" i="6"/>
  <c r="K76" i="6" s="1"/>
  <c r="O67" i="6"/>
  <c r="O66" i="6"/>
  <c r="G65" i="6"/>
  <c r="M64" i="6"/>
  <c r="N63" i="6"/>
  <c r="M63" i="6"/>
  <c r="L63" i="6"/>
  <c r="K63" i="6"/>
  <c r="N62" i="6"/>
  <c r="M62" i="6"/>
  <c r="L62" i="6"/>
  <c r="K62" i="6"/>
  <c r="N57" i="6"/>
  <c r="M57" i="6"/>
  <c r="L57" i="6"/>
  <c r="K57" i="6"/>
  <c r="N56" i="6"/>
  <c r="N64" i="6" s="1"/>
  <c r="M56" i="6"/>
  <c r="L56" i="6"/>
  <c r="L64" i="6" s="1"/>
  <c r="K56" i="6"/>
  <c r="K64" i="6" s="1"/>
  <c r="O55" i="6"/>
  <c r="O54" i="6"/>
  <c r="G53" i="6"/>
  <c r="N51" i="6"/>
  <c r="M51" i="6"/>
  <c r="L51" i="6"/>
  <c r="K51" i="6"/>
  <c r="N50" i="6"/>
  <c r="M50" i="6"/>
  <c r="L50" i="6"/>
  <c r="K50" i="6"/>
  <c r="N45" i="6"/>
  <c r="M45" i="6"/>
  <c r="L45" i="6"/>
  <c r="K45" i="6"/>
  <c r="N44" i="6"/>
  <c r="M44" i="6"/>
  <c r="L44" i="6"/>
  <c r="K44" i="6"/>
  <c r="O43" i="6"/>
  <c r="O42" i="6"/>
  <c r="N39" i="6"/>
  <c r="N38" i="6"/>
  <c r="M38" i="6"/>
  <c r="L38" i="6"/>
  <c r="K38" i="6"/>
  <c r="N33" i="6"/>
  <c r="M33" i="6"/>
  <c r="L33" i="6"/>
  <c r="K33" i="6"/>
  <c r="N32" i="6"/>
  <c r="M32" i="6"/>
  <c r="L32" i="6"/>
  <c r="K32" i="6"/>
  <c r="O31" i="6"/>
  <c r="O30" i="6"/>
  <c r="N27" i="6"/>
  <c r="M27" i="6"/>
  <c r="L27" i="6"/>
  <c r="K27" i="6"/>
  <c r="N26" i="6"/>
  <c r="M26" i="6"/>
  <c r="L26" i="6"/>
  <c r="K26" i="6"/>
  <c r="N21" i="6"/>
  <c r="M21" i="6"/>
  <c r="L21" i="6"/>
  <c r="K21" i="6"/>
  <c r="N20" i="6"/>
  <c r="M20" i="6"/>
  <c r="L20" i="6"/>
  <c r="K20" i="6"/>
  <c r="O19" i="6"/>
  <c r="O18" i="6"/>
  <c r="N15" i="6"/>
  <c r="M15" i="6"/>
  <c r="L15" i="6"/>
  <c r="K15" i="6"/>
  <c r="N14" i="6"/>
  <c r="M14" i="6"/>
  <c r="L14" i="6"/>
  <c r="K14" i="6"/>
  <c r="N9" i="6"/>
  <c r="M9" i="6"/>
  <c r="L9" i="6"/>
  <c r="K9" i="6"/>
  <c r="N8" i="6"/>
  <c r="M8" i="6"/>
  <c r="L8" i="6"/>
  <c r="K8" i="6"/>
  <c r="O7" i="6"/>
  <c r="O6" i="6"/>
  <c r="O8" i="6" s="1"/>
  <c r="K16" i="6" l="1"/>
  <c r="O21" i="6"/>
  <c r="L16" i="6"/>
  <c r="M52" i="6"/>
  <c r="O62" i="6"/>
  <c r="N52" i="6"/>
  <c r="O57" i="6"/>
  <c r="O45" i="6"/>
  <c r="O32" i="6"/>
  <c r="O63" i="6"/>
  <c r="K28" i="6"/>
  <c r="N16" i="6"/>
  <c r="L28" i="6"/>
  <c r="O44" i="6"/>
  <c r="O38" i="6"/>
  <c r="O56" i="6"/>
  <c r="O74" i="6"/>
  <c r="O69" i="6"/>
  <c r="O75" i="6"/>
  <c r="O20" i="6"/>
  <c r="M28" i="6"/>
  <c r="K39" i="6"/>
  <c r="K40" i="6" s="1"/>
  <c r="N28" i="6"/>
  <c r="O9" i="6"/>
  <c r="O26" i="6"/>
  <c r="O33" i="6"/>
  <c r="L52" i="6"/>
  <c r="O68" i="6"/>
  <c r="O15" i="6"/>
  <c r="K78" i="6"/>
  <c r="M78" i="6"/>
  <c r="N78" i="6"/>
  <c r="M16" i="6"/>
  <c r="O51" i="6"/>
  <c r="N40" i="6"/>
  <c r="K52" i="6"/>
  <c r="L78" i="6"/>
  <c r="O14" i="6"/>
  <c r="O27" i="6"/>
  <c r="L39" i="6"/>
  <c r="L40" i="6" s="1"/>
  <c r="M39" i="6"/>
  <c r="O50" i="6"/>
  <c r="N79" i="6"/>
  <c r="O64" i="6" l="1"/>
  <c r="N80" i="6"/>
  <c r="O76" i="6"/>
  <c r="O78" i="6"/>
  <c r="K79" i="6"/>
  <c r="K80" i="6" s="1"/>
  <c r="O39" i="6"/>
  <c r="O40" i="6" s="1"/>
  <c r="O28" i="6"/>
  <c r="O16" i="6"/>
  <c r="O52" i="6"/>
  <c r="M40" i="6"/>
  <c r="M79" i="6"/>
  <c r="M80" i="6" s="1"/>
  <c r="L79" i="6"/>
  <c r="L80" i="6" s="1"/>
  <c r="O79" i="6" l="1"/>
  <c r="O80" i="6" s="1"/>
  <c r="K324" i="5"/>
  <c r="G322" i="5"/>
  <c r="G323" i="5" s="1"/>
  <c r="K320" i="5"/>
  <c r="K319" i="5"/>
  <c r="K321" i="5" s="1"/>
  <c r="K314" i="5"/>
  <c r="N313" i="5"/>
  <c r="O313" i="5" s="1"/>
  <c r="M313" i="5"/>
  <c r="L313" i="5"/>
  <c r="K313" i="5"/>
  <c r="O312" i="5"/>
  <c r="O311" i="5"/>
  <c r="K309" i="5"/>
  <c r="K310" i="5" s="1"/>
  <c r="K308" i="5"/>
  <c r="K323" i="5" s="1"/>
  <c r="K303" i="5"/>
  <c r="N302" i="5"/>
  <c r="M302" i="5"/>
  <c r="L302" i="5"/>
  <c r="K302" i="5"/>
  <c r="O302" i="5" s="1"/>
  <c r="O301" i="5"/>
  <c r="O300" i="5"/>
  <c r="G296" i="5"/>
  <c r="G295" i="5"/>
  <c r="K294" i="5"/>
  <c r="K293" i="5"/>
  <c r="K288" i="5"/>
  <c r="O287" i="5"/>
  <c r="N287" i="5"/>
  <c r="M287" i="5"/>
  <c r="L287" i="5"/>
  <c r="K287" i="5"/>
  <c r="O286" i="5"/>
  <c r="O285" i="5"/>
  <c r="K283" i="5"/>
  <c r="K284" i="5" s="1"/>
  <c r="K282" i="5"/>
  <c r="K277" i="5"/>
  <c r="N276" i="5"/>
  <c r="M276" i="5"/>
  <c r="L276" i="5"/>
  <c r="K276" i="5"/>
  <c r="O276" i="5" s="1"/>
  <c r="O275" i="5"/>
  <c r="O274" i="5"/>
  <c r="K272" i="5"/>
  <c r="K273" i="5" s="1"/>
  <c r="K271" i="5"/>
  <c r="N266" i="5"/>
  <c r="M266" i="5"/>
  <c r="L266" i="5"/>
  <c r="K266" i="5"/>
  <c r="N265" i="5"/>
  <c r="M265" i="5"/>
  <c r="L265" i="5"/>
  <c r="K265" i="5"/>
  <c r="O265" i="5" s="1"/>
  <c r="O264" i="5"/>
  <c r="O263" i="5"/>
  <c r="K262" i="5"/>
  <c r="K261" i="5"/>
  <c r="K297" i="5" s="1"/>
  <c r="N260" i="5"/>
  <c r="M260" i="5"/>
  <c r="L260" i="5"/>
  <c r="K260" i="5"/>
  <c r="K296" i="5" s="1"/>
  <c r="N255" i="5"/>
  <c r="M255" i="5"/>
  <c r="L255" i="5"/>
  <c r="K255" i="5"/>
  <c r="N254" i="5"/>
  <c r="M254" i="5"/>
  <c r="L254" i="5"/>
  <c r="K254" i="5"/>
  <c r="O254" i="5" s="1"/>
  <c r="O253" i="5"/>
  <c r="O252" i="5"/>
  <c r="G249" i="5"/>
  <c r="G248" i="5"/>
  <c r="N247" i="5"/>
  <c r="L245" i="5"/>
  <c r="L246" i="5" s="1"/>
  <c r="K245" i="5"/>
  <c r="K246" i="5" s="1"/>
  <c r="N244" i="5"/>
  <c r="N246" i="5" s="1"/>
  <c r="M244" i="5"/>
  <c r="M246" i="5" s="1"/>
  <c r="L244" i="5"/>
  <c r="K244" i="5"/>
  <c r="K239" i="5"/>
  <c r="N238" i="5"/>
  <c r="M238" i="5"/>
  <c r="L238" i="5"/>
  <c r="K238" i="5"/>
  <c r="O236" i="5"/>
  <c r="N234" i="5"/>
  <c r="N239" i="5" s="1"/>
  <c r="M234" i="5"/>
  <c r="M239" i="5" s="1"/>
  <c r="N233" i="5"/>
  <c r="M233" i="5"/>
  <c r="M247" i="5" s="1"/>
  <c r="L233" i="5"/>
  <c r="L234" i="5" s="1"/>
  <c r="L239" i="5" s="1"/>
  <c r="K233" i="5"/>
  <c r="K234" i="5" s="1"/>
  <c r="O234" i="5" s="1"/>
  <c r="O232" i="5"/>
  <c r="N232" i="5"/>
  <c r="M232" i="5"/>
  <c r="L232" i="5"/>
  <c r="K232" i="5"/>
  <c r="N227" i="5"/>
  <c r="M227" i="5"/>
  <c r="L227" i="5"/>
  <c r="K227" i="5"/>
  <c r="N226" i="5"/>
  <c r="M226" i="5"/>
  <c r="L226" i="5"/>
  <c r="K226" i="5"/>
  <c r="O225" i="5"/>
  <c r="O226" i="5" s="1"/>
  <c r="O224" i="5"/>
  <c r="O227" i="5" s="1"/>
  <c r="N222" i="5"/>
  <c r="N223" i="5" s="1"/>
  <c r="M222" i="5"/>
  <c r="M223" i="5" s="1"/>
  <c r="L222" i="5"/>
  <c r="K222" i="5"/>
  <c r="N221" i="5"/>
  <c r="M221" i="5"/>
  <c r="L221" i="5"/>
  <c r="L249" i="5" s="1"/>
  <c r="K221" i="5"/>
  <c r="K249" i="5" s="1"/>
  <c r="O216" i="5"/>
  <c r="N216" i="5"/>
  <c r="M216" i="5"/>
  <c r="L216" i="5"/>
  <c r="K216" i="5"/>
  <c r="O215" i="5"/>
  <c r="N215" i="5"/>
  <c r="M215" i="5"/>
  <c r="L215" i="5"/>
  <c r="K215" i="5"/>
  <c r="O214" i="5"/>
  <c r="O213" i="5"/>
  <c r="L212" i="5"/>
  <c r="K212" i="5"/>
  <c r="N211" i="5"/>
  <c r="M211" i="5"/>
  <c r="L211" i="5"/>
  <c r="K211" i="5"/>
  <c r="O211" i="5" s="1"/>
  <c r="O212" i="5" s="1"/>
  <c r="N210" i="5"/>
  <c r="N212" i="5" s="1"/>
  <c r="M210" i="5"/>
  <c r="O210" i="5" s="1"/>
  <c r="L210" i="5"/>
  <c r="K210" i="5"/>
  <c r="N205" i="5"/>
  <c r="M205" i="5"/>
  <c r="L205" i="5"/>
  <c r="K205" i="5"/>
  <c r="O204" i="5"/>
  <c r="N204" i="5"/>
  <c r="M204" i="5"/>
  <c r="L204" i="5"/>
  <c r="K204" i="5"/>
  <c r="O203" i="5"/>
  <c r="O202" i="5"/>
  <c r="O205" i="5" s="1"/>
  <c r="N201" i="5"/>
  <c r="N200" i="5"/>
  <c r="M200" i="5"/>
  <c r="M201" i="5" s="1"/>
  <c r="L200" i="5"/>
  <c r="L250" i="5" s="1"/>
  <c r="K200" i="5"/>
  <c r="K250" i="5" s="1"/>
  <c r="N199" i="5"/>
  <c r="N249" i="5" s="1"/>
  <c r="M199" i="5"/>
  <c r="M249" i="5" s="1"/>
  <c r="L199" i="5"/>
  <c r="K199" i="5"/>
  <c r="O199" i="5" s="1"/>
  <c r="N194" i="5"/>
  <c r="M194" i="5"/>
  <c r="L194" i="5"/>
  <c r="K194" i="5"/>
  <c r="N193" i="5"/>
  <c r="M193" i="5"/>
  <c r="L193" i="5"/>
  <c r="K193" i="5"/>
  <c r="O192" i="5"/>
  <c r="O193" i="5" s="1"/>
  <c r="O191" i="5"/>
  <c r="N188" i="5"/>
  <c r="K187" i="5"/>
  <c r="G186" i="5"/>
  <c r="G187" i="5" s="1"/>
  <c r="M185" i="5"/>
  <c r="L185" i="5"/>
  <c r="K185" i="5"/>
  <c r="O184" i="5"/>
  <c r="N184" i="5"/>
  <c r="M184" i="5"/>
  <c r="L184" i="5"/>
  <c r="K184" i="5"/>
  <c r="N183" i="5"/>
  <c r="M183" i="5"/>
  <c r="L183" i="5"/>
  <c r="O183" i="5" s="1"/>
  <c r="K183" i="5"/>
  <c r="N178" i="5"/>
  <c r="M178" i="5"/>
  <c r="L178" i="5"/>
  <c r="K178" i="5"/>
  <c r="O177" i="5"/>
  <c r="N177" i="5"/>
  <c r="N185" i="5" s="1"/>
  <c r="M177" i="5"/>
  <c r="L177" i="5"/>
  <c r="K177" i="5"/>
  <c r="O176" i="5"/>
  <c r="O175" i="5"/>
  <c r="O178" i="5" s="1"/>
  <c r="G174" i="5"/>
  <c r="N173" i="5"/>
  <c r="N172" i="5"/>
  <c r="M172" i="5"/>
  <c r="M173" i="5" s="1"/>
  <c r="L172" i="5"/>
  <c r="L173" i="5" s="1"/>
  <c r="K172" i="5"/>
  <c r="K188" i="5" s="1"/>
  <c r="K189" i="5" s="1"/>
  <c r="N171" i="5"/>
  <c r="M171" i="5"/>
  <c r="L171" i="5"/>
  <c r="K171" i="5"/>
  <c r="O171" i="5" s="1"/>
  <c r="N166" i="5"/>
  <c r="M166" i="5"/>
  <c r="L166" i="5"/>
  <c r="K166" i="5"/>
  <c r="M165" i="5"/>
  <c r="L165" i="5"/>
  <c r="K165" i="5"/>
  <c r="O164" i="5"/>
  <c r="O165" i="5" s="1"/>
  <c r="O163" i="5"/>
  <c r="O166" i="5" s="1"/>
  <c r="N161" i="5"/>
  <c r="N162" i="5" s="1"/>
  <c r="M161" i="5"/>
  <c r="M162" i="5" s="1"/>
  <c r="L161" i="5"/>
  <c r="K161" i="5"/>
  <c r="N160" i="5"/>
  <c r="M160" i="5"/>
  <c r="L160" i="5"/>
  <c r="L162" i="5" s="1"/>
  <c r="K160" i="5"/>
  <c r="O160" i="5" s="1"/>
  <c r="O155" i="5"/>
  <c r="N155" i="5"/>
  <c r="M155" i="5"/>
  <c r="L155" i="5"/>
  <c r="K155" i="5"/>
  <c r="O154" i="5"/>
  <c r="M154" i="5"/>
  <c r="L154" i="5"/>
  <c r="K154" i="5"/>
  <c r="O153" i="5"/>
  <c r="O152" i="5"/>
  <c r="K151" i="5"/>
  <c r="O150" i="5"/>
  <c r="O151" i="5" s="1"/>
  <c r="N150" i="5"/>
  <c r="M150" i="5"/>
  <c r="M188" i="5" s="1"/>
  <c r="L150" i="5"/>
  <c r="L188" i="5" s="1"/>
  <c r="K150" i="5"/>
  <c r="N149" i="5"/>
  <c r="N151" i="5" s="1"/>
  <c r="M149" i="5"/>
  <c r="M187" i="5" s="1"/>
  <c r="L149" i="5"/>
  <c r="O149" i="5" s="1"/>
  <c r="K149" i="5"/>
  <c r="N144" i="5"/>
  <c r="M144" i="5"/>
  <c r="L144" i="5"/>
  <c r="K144" i="5"/>
  <c r="O143" i="5"/>
  <c r="N143" i="5"/>
  <c r="M143" i="5"/>
  <c r="L143" i="5"/>
  <c r="K143" i="5"/>
  <c r="O142" i="5"/>
  <c r="O141" i="5"/>
  <c r="O144" i="5" s="1"/>
  <c r="G136" i="5"/>
  <c r="G137" i="5" s="1"/>
  <c r="N135" i="5"/>
  <c r="M135" i="5"/>
  <c r="N134" i="5"/>
  <c r="M134" i="5"/>
  <c r="L134" i="5"/>
  <c r="L135" i="5" s="1"/>
  <c r="K134" i="5"/>
  <c r="K135" i="5" s="1"/>
  <c r="O133" i="5"/>
  <c r="N133" i="5"/>
  <c r="M133" i="5"/>
  <c r="L133" i="5"/>
  <c r="K133" i="5"/>
  <c r="N128" i="5"/>
  <c r="M128" i="5"/>
  <c r="L128" i="5"/>
  <c r="K128" i="5"/>
  <c r="N127" i="5"/>
  <c r="M127" i="5"/>
  <c r="L127" i="5"/>
  <c r="K127" i="5"/>
  <c r="O126" i="5"/>
  <c r="O127" i="5" s="1"/>
  <c r="O125" i="5"/>
  <c r="O128" i="5" s="1"/>
  <c r="G124" i="5"/>
  <c r="N122" i="5"/>
  <c r="N123" i="5" s="1"/>
  <c r="M122" i="5"/>
  <c r="L122" i="5"/>
  <c r="K122" i="5"/>
  <c r="N121" i="5"/>
  <c r="M121" i="5"/>
  <c r="M123" i="5" s="1"/>
  <c r="L121" i="5"/>
  <c r="L123" i="5" s="1"/>
  <c r="K121" i="5"/>
  <c r="K123" i="5" s="1"/>
  <c r="N116" i="5"/>
  <c r="M116" i="5"/>
  <c r="L116" i="5"/>
  <c r="K116" i="5"/>
  <c r="O115" i="5"/>
  <c r="N115" i="5"/>
  <c r="M115" i="5"/>
  <c r="L115" i="5"/>
  <c r="K115" i="5"/>
  <c r="O114" i="5"/>
  <c r="O113" i="5"/>
  <c r="O116" i="5" s="1"/>
  <c r="M112" i="5"/>
  <c r="L112" i="5"/>
  <c r="N111" i="5"/>
  <c r="M111" i="5"/>
  <c r="L111" i="5"/>
  <c r="K111" i="5"/>
  <c r="K112" i="5" s="1"/>
  <c r="N110" i="5"/>
  <c r="O110" i="5" s="1"/>
  <c r="M110" i="5"/>
  <c r="L110" i="5"/>
  <c r="K110" i="5"/>
  <c r="N105" i="5"/>
  <c r="M105" i="5"/>
  <c r="L105" i="5"/>
  <c r="K105" i="5"/>
  <c r="N104" i="5"/>
  <c r="M104" i="5"/>
  <c r="L104" i="5"/>
  <c r="K104" i="5"/>
  <c r="O103" i="5"/>
  <c r="O104" i="5" s="1"/>
  <c r="O102" i="5"/>
  <c r="O105" i="5" s="1"/>
  <c r="N100" i="5"/>
  <c r="N101" i="5" s="1"/>
  <c r="M100" i="5"/>
  <c r="M101" i="5" s="1"/>
  <c r="L100" i="5"/>
  <c r="L101" i="5" s="1"/>
  <c r="K100" i="5"/>
  <c r="N99" i="5"/>
  <c r="M99" i="5"/>
  <c r="L99" i="5"/>
  <c r="K99" i="5"/>
  <c r="O99" i="5" s="1"/>
  <c r="O94" i="5"/>
  <c r="N94" i="5"/>
  <c r="M94" i="5"/>
  <c r="L94" i="5"/>
  <c r="K94" i="5"/>
  <c r="O93" i="5"/>
  <c r="N93" i="5"/>
  <c r="M93" i="5"/>
  <c r="L93" i="5"/>
  <c r="K93" i="5"/>
  <c r="O92" i="5"/>
  <c r="O91" i="5"/>
  <c r="K90" i="5"/>
  <c r="O89" i="5"/>
  <c r="N89" i="5"/>
  <c r="N90" i="5" s="1"/>
  <c r="M89" i="5"/>
  <c r="L89" i="5"/>
  <c r="K89" i="5"/>
  <c r="N88" i="5"/>
  <c r="M88" i="5"/>
  <c r="M90" i="5" s="1"/>
  <c r="L88" i="5"/>
  <c r="L90" i="5" s="1"/>
  <c r="K88" i="5"/>
  <c r="N83" i="5"/>
  <c r="M83" i="5"/>
  <c r="L83" i="5"/>
  <c r="K83" i="5"/>
  <c r="O82" i="5"/>
  <c r="N82" i="5"/>
  <c r="M82" i="5"/>
  <c r="L82" i="5"/>
  <c r="K82" i="5"/>
  <c r="O81" i="5"/>
  <c r="O80" i="5"/>
  <c r="O83" i="5" s="1"/>
  <c r="N79" i="5"/>
  <c r="M79" i="5"/>
  <c r="N78" i="5"/>
  <c r="N138" i="5" s="1"/>
  <c r="M78" i="5"/>
  <c r="M138" i="5" s="1"/>
  <c r="L78" i="5"/>
  <c r="L79" i="5" s="1"/>
  <c r="K78" i="5"/>
  <c r="K138" i="5" s="1"/>
  <c r="O77" i="5"/>
  <c r="N77" i="5"/>
  <c r="M77" i="5"/>
  <c r="M137" i="5" s="1"/>
  <c r="L77" i="5"/>
  <c r="L137" i="5" s="1"/>
  <c r="L139" i="5" s="1"/>
  <c r="K77" i="5"/>
  <c r="N72" i="5"/>
  <c r="M72" i="5"/>
  <c r="L72" i="5"/>
  <c r="K72" i="5"/>
  <c r="N71" i="5"/>
  <c r="M71" i="5"/>
  <c r="L71" i="5"/>
  <c r="K71" i="5"/>
  <c r="O70" i="5"/>
  <c r="O71" i="5" s="1"/>
  <c r="S69" i="5"/>
  <c r="O69" i="5"/>
  <c r="G65" i="5"/>
  <c r="G326" i="5" s="1"/>
  <c r="N62" i="5"/>
  <c r="N63" i="5" s="1"/>
  <c r="M62" i="5"/>
  <c r="M63" i="5" s="1"/>
  <c r="L62" i="5"/>
  <c r="L63" i="5" s="1"/>
  <c r="K62" i="5"/>
  <c r="N61" i="5"/>
  <c r="M61" i="5"/>
  <c r="L61" i="5"/>
  <c r="K61" i="5"/>
  <c r="O61" i="5" s="1"/>
  <c r="O56" i="5"/>
  <c r="N56" i="5"/>
  <c r="M56" i="5"/>
  <c r="L56" i="5"/>
  <c r="K56" i="5"/>
  <c r="O55" i="5"/>
  <c r="N55" i="5"/>
  <c r="M55" i="5"/>
  <c r="L55" i="5"/>
  <c r="K55" i="5"/>
  <c r="O54" i="5"/>
  <c r="O53" i="5"/>
  <c r="G52" i="5"/>
  <c r="M51" i="5"/>
  <c r="L51" i="5"/>
  <c r="N50" i="5"/>
  <c r="M50" i="5"/>
  <c r="L50" i="5"/>
  <c r="K50" i="5"/>
  <c r="K51" i="5" s="1"/>
  <c r="N49" i="5"/>
  <c r="O49" i="5" s="1"/>
  <c r="M49" i="5"/>
  <c r="L49" i="5"/>
  <c r="K49" i="5"/>
  <c r="N44" i="5"/>
  <c r="M44" i="5"/>
  <c r="L44" i="5"/>
  <c r="K44" i="5"/>
  <c r="N43" i="5"/>
  <c r="M43" i="5"/>
  <c r="L43" i="5"/>
  <c r="K43" i="5"/>
  <c r="O42" i="5"/>
  <c r="O43" i="5" s="1"/>
  <c r="O41" i="5"/>
  <c r="O44" i="5" s="1"/>
  <c r="N39" i="5"/>
  <c r="N40" i="5" s="1"/>
  <c r="M39" i="5"/>
  <c r="M40" i="5" s="1"/>
  <c r="L39" i="5"/>
  <c r="L40" i="5" s="1"/>
  <c r="K39" i="5"/>
  <c r="K40" i="5" s="1"/>
  <c r="N38" i="5"/>
  <c r="M38" i="5"/>
  <c r="L38" i="5"/>
  <c r="K38" i="5"/>
  <c r="O38" i="5" s="1"/>
  <c r="O33" i="5"/>
  <c r="N33" i="5"/>
  <c r="M33" i="5"/>
  <c r="L33" i="5"/>
  <c r="K33" i="5"/>
  <c r="N32" i="5"/>
  <c r="M32" i="5"/>
  <c r="L32" i="5"/>
  <c r="K32" i="5"/>
  <c r="O31" i="5"/>
  <c r="O32" i="5" s="1"/>
  <c r="O30" i="5"/>
  <c r="K29" i="5"/>
  <c r="O28" i="5"/>
  <c r="N28" i="5"/>
  <c r="N29" i="5" s="1"/>
  <c r="M28" i="5"/>
  <c r="L28" i="5"/>
  <c r="K28" i="5"/>
  <c r="N27" i="5"/>
  <c r="M27" i="5"/>
  <c r="M65" i="5" s="1"/>
  <c r="L27" i="5"/>
  <c r="L65" i="5" s="1"/>
  <c r="K27" i="5"/>
  <c r="N22" i="5"/>
  <c r="M22" i="5"/>
  <c r="L22" i="5"/>
  <c r="K22" i="5"/>
  <c r="O21" i="5"/>
  <c r="N21" i="5"/>
  <c r="M21" i="5"/>
  <c r="L21" i="5"/>
  <c r="K21" i="5"/>
  <c r="O20" i="5"/>
  <c r="O19" i="5"/>
  <c r="O22" i="5" s="1"/>
  <c r="N17" i="5"/>
  <c r="M17" i="5"/>
  <c r="N16" i="5"/>
  <c r="M16" i="5"/>
  <c r="L16" i="5"/>
  <c r="L66" i="5" s="1"/>
  <c r="K16" i="5"/>
  <c r="K66" i="5" s="1"/>
  <c r="O15" i="5"/>
  <c r="N15" i="5"/>
  <c r="N65" i="5" s="1"/>
  <c r="M15" i="5"/>
  <c r="L15" i="5"/>
  <c r="K15" i="5"/>
  <c r="N10" i="5"/>
  <c r="M10" i="5"/>
  <c r="L10" i="5"/>
  <c r="K10" i="5"/>
  <c r="N9" i="5"/>
  <c r="M9" i="5"/>
  <c r="L9" i="5"/>
  <c r="K9" i="5"/>
  <c r="O8" i="5"/>
  <c r="O9" i="5" s="1"/>
  <c r="O7" i="5"/>
  <c r="O10" i="5" s="1"/>
  <c r="K329" i="5" l="1"/>
  <c r="O138" i="5"/>
  <c r="K251" i="5"/>
  <c r="L329" i="5"/>
  <c r="L67" i="5"/>
  <c r="O90" i="5"/>
  <c r="N189" i="5"/>
  <c r="L251" i="5"/>
  <c r="M139" i="5"/>
  <c r="M328" i="5"/>
  <c r="N139" i="5"/>
  <c r="O185" i="5"/>
  <c r="O239" i="5"/>
  <c r="O238" i="5"/>
  <c r="M189" i="5"/>
  <c r="O249" i="5"/>
  <c r="K325" i="5"/>
  <c r="M66" i="5"/>
  <c r="N66" i="5"/>
  <c r="L187" i="5"/>
  <c r="L328" i="5" s="1"/>
  <c r="O62" i="5"/>
  <c r="O63" i="5" s="1"/>
  <c r="L151" i="5"/>
  <c r="O161" i="5"/>
  <c r="O162" i="5" s="1"/>
  <c r="M212" i="5"/>
  <c r="O222" i="5"/>
  <c r="O223" i="5" s="1"/>
  <c r="O27" i="5"/>
  <c r="O29" i="5" s="1"/>
  <c r="M29" i="5"/>
  <c r="K63" i="5"/>
  <c r="O72" i="5"/>
  <c r="O88" i="5"/>
  <c r="O100" i="5"/>
  <c r="O101" i="5" s="1"/>
  <c r="M151" i="5"/>
  <c r="K162" i="5"/>
  <c r="N187" i="5"/>
  <c r="K223" i="5"/>
  <c r="L247" i="5"/>
  <c r="K101" i="5"/>
  <c r="O121" i="5"/>
  <c r="O172" i="5"/>
  <c r="O200" i="5"/>
  <c r="O201" i="5" s="1"/>
  <c r="L223" i="5"/>
  <c r="N250" i="5"/>
  <c r="N251" i="5" s="1"/>
  <c r="L29" i="5"/>
  <c r="N51" i="5"/>
  <c r="N112" i="5"/>
  <c r="O194" i="5"/>
  <c r="O244" i="5"/>
  <c r="O39" i="5"/>
  <c r="O40" i="5" s="1"/>
  <c r="O16" i="5"/>
  <c r="O17" i="5" s="1"/>
  <c r="O78" i="5"/>
  <c r="O79" i="5" s="1"/>
  <c r="O134" i="5"/>
  <c r="O135" i="5" s="1"/>
  <c r="K137" i="5"/>
  <c r="O137" i="5" s="1"/>
  <c r="K201" i="5"/>
  <c r="O221" i="5"/>
  <c r="O233" i="5"/>
  <c r="O247" i="5" s="1"/>
  <c r="O245" i="5"/>
  <c r="O246" i="5" s="1"/>
  <c r="K17" i="5"/>
  <c r="O50" i="5"/>
  <c r="O51" i="5" s="1"/>
  <c r="K79" i="5"/>
  <c r="O111" i="5"/>
  <c r="O112" i="5" s="1"/>
  <c r="L201" i="5"/>
  <c r="N137" i="5"/>
  <c r="N328" i="5" s="1"/>
  <c r="M250" i="5"/>
  <c r="M251" i="5" s="1"/>
  <c r="K65" i="5"/>
  <c r="O122" i="5"/>
  <c r="O123" i="5" s="1"/>
  <c r="K173" i="5"/>
  <c r="L17" i="5"/>
  <c r="P169" i="3"/>
  <c r="O169" i="3"/>
  <c r="N169" i="3"/>
  <c r="M169" i="3"/>
  <c r="P168" i="3"/>
  <c r="O168" i="3"/>
  <c r="N168" i="3"/>
  <c r="M168" i="3"/>
  <c r="I167" i="3"/>
  <c r="O139" i="5" l="1"/>
  <c r="N67" i="5"/>
  <c r="N329" i="5"/>
  <c r="N330" i="5" s="1"/>
  <c r="L189" i="5"/>
  <c r="O187" i="5"/>
  <c r="M329" i="5"/>
  <c r="M330" i="5" s="1"/>
  <c r="M67" i="5"/>
  <c r="O66" i="5"/>
  <c r="O65" i="5"/>
  <c r="K328" i="5"/>
  <c r="K330" i="5" s="1"/>
  <c r="L330" i="5"/>
  <c r="O188" i="5"/>
  <c r="O173" i="5"/>
  <c r="O250" i="5"/>
  <c r="O251" i="5"/>
  <c r="K139" i="5"/>
  <c r="M170" i="3"/>
  <c r="N170" i="3"/>
  <c r="P155" i="3"/>
  <c r="O155" i="3"/>
  <c r="N155" i="3"/>
  <c r="M155" i="3"/>
  <c r="P154" i="3"/>
  <c r="O154" i="3"/>
  <c r="N154" i="3"/>
  <c r="M154" i="3"/>
  <c r="P150" i="3"/>
  <c r="O150" i="3"/>
  <c r="N150" i="3"/>
  <c r="M150" i="3"/>
  <c r="P149" i="3"/>
  <c r="O149" i="3"/>
  <c r="N149" i="3"/>
  <c r="M149" i="3"/>
  <c r="Q148" i="3"/>
  <c r="Q147" i="3"/>
  <c r="P145" i="3"/>
  <c r="O145" i="3"/>
  <c r="N145" i="3"/>
  <c r="M145" i="3"/>
  <c r="Q145" i="3" s="1"/>
  <c r="P144" i="3"/>
  <c r="O144" i="3"/>
  <c r="N144" i="3"/>
  <c r="M144" i="3"/>
  <c r="P140" i="3"/>
  <c r="O140" i="3"/>
  <c r="N140" i="3"/>
  <c r="M140" i="3"/>
  <c r="P139" i="3"/>
  <c r="O139" i="3"/>
  <c r="N139" i="3"/>
  <c r="M139" i="3"/>
  <c r="Q138" i="3"/>
  <c r="Q137" i="3"/>
  <c r="P135" i="3"/>
  <c r="O135" i="3"/>
  <c r="N135" i="3"/>
  <c r="N136" i="3" s="1"/>
  <c r="M135" i="3"/>
  <c r="M136" i="3" s="1"/>
  <c r="P134" i="3"/>
  <c r="O134" i="3"/>
  <c r="N134" i="3"/>
  <c r="M134" i="3"/>
  <c r="P130" i="3"/>
  <c r="O130" i="3"/>
  <c r="N130" i="3"/>
  <c r="M130" i="3"/>
  <c r="P129" i="3"/>
  <c r="O129" i="3"/>
  <c r="N129" i="3"/>
  <c r="M129" i="3"/>
  <c r="Q128" i="3"/>
  <c r="Q127" i="3"/>
  <c r="Q130" i="3" s="1"/>
  <c r="P125" i="3"/>
  <c r="O125" i="3"/>
  <c r="O126" i="3" s="1"/>
  <c r="N125" i="3"/>
  <c r="M125" i="3"/>
  <c r="P124" i="3"/>
  <c r="O124" i="3"/>
  <c r="N124" i="3"/>
  <c r="N126" i="3" s="1"/>
  <c r="M124" i="3"/>
  <c r="P120" i="3"/>
  <c r="O120" i="3"/>
  <c r="N120" i="3"/>
  <c r="M120" i="3"/>
  <c r="P119" i="3"/>
  <c r="O119" i="3"/>
  <c r="N119" i="3"/>
  <c r="M119" i="3"/>
  <c r="Q118" i="3"/>
  <c r="Q117" i="3"/>
  <c r="P115" i="3"/>
  <c r="O115" i="3"/>
  <c r="N115" i="3"/>
  <c r="M115" i="3"/>
  <c r="P114" i="3"/>
  <c r="O114" i="3"/>
  <c r="N114" i="3"/>
  <c r="M114" i="3"/>
  <c r="P110" i="3"/>
  <c r="O110" i="3"/>
  <c r="N110" i="3"/>
  <c r="M110" i="3"/>
  <c r="P109" i="3"/>
  <c r="O109" i="3"/>
  <c r="N109" i="3"/>
  <c r="M109" i="3"/>
  <c r="Q108" i="3"/>
  <c r="Q107" i="3"/>
  <c r="P105" i="3"/>
  <c r="O105" i="3"/>
  <c r="N105" i="3"/>
  <c r="M105" i="3"/>
  <c r="P104" i="3"/>
  <c r="O104" i="3"/>
  <c r="N104" i="3"/>
  <c r="M104" i="3"/>
  <c r="P100" i="3"/>
  <c r="O100" i="3"/>
  <c r="N100" i="3"/>
  <c r="M100" i="3"/>
  <c r="P99" i="3"/>
  <c r="O99" i="3"/>
  <c r="N99" i="3"/>
  <c r="M99" i="3"/>
  <c r="Q98" i="3"/>
  <c r="Q97" i="3"/>
  <c r="P95" i="3"/>
  <c r="O95" i="3"/>
  <c r="N95" i="3"/>
  <c r="M95" i="3"/>
  <c r="P94" i="3"/>
  <c r="O94" i="3"/>
  <c r="N94" i="3"/>
  <c r="M94" i="3"/>
  <c r="P90" i="3"/>
  <c r="O90" i="3"/>
  <c r="N90" i="3"/>
  <c r="M90" i="3"/>
  <c r="P89" i="3"/>
  <c r="O89" i="3"/>
  <c r="N89" i="3"/>
  <c r="M89" i="3"/>
  <c r="Q88" i="3"/>
  <c r="Q87" i="3"/>
  <c r="O189" i="5" l="1"/>
  <c r="O67" i="5"/>
  <c r="O106" i="3"/>
  <c r="Q99" i="3"/>
  <c r="M106" i="3"/>
  <c r="Q150" i="3"/>
  <c r="Q90" i="3"/>
  <c r="Q155" i="3"/>
  <c r="M96" i="3"/>
  <c r="Q110" i="3"/>
  <c r="P146" i="3"/>
  <c r="N156" i="3"/>
  <c r="P126" i="3"/>
  <c r="Q149" i="3"/>
  <c r="Q100" i="3"/>
  <c r="N96" i="3"/>
  <c r="O156" i="3"/>
  <c r="O96" i="3"/>
  <c r="Q119" i="3"/>
  <c r="P156" i="3"/>
  <c r="P96" i="3"/>
  <c r="Q94" i="3"/>
  <c r="Q89" i="3"/>
  <c r="Q105" i="3"/>
  <c r="Q146" i="3"/>
  <c r="Q109" i="3"/>
  <c r="Q115" i="3"/>
  <c r="Q124" i="3"/>
  <c r="Q129" i="3"/>
  <c r="Q135" i="3"/>
  <c r="N146" i="3"/>
  <c r="M156" i="3"/>
  <c r="P106" i="3"/>
  <c r="O116" i="3"/>
  <c r="M126" i="3"/>
  <c r="O146" i="3"/>
  <c r="P116" i="3"/>
  <c r="Q140" i="3"/>
  <c r="Q154" i="3"/>
  <c r="Q104" i="3"/>
  <c r="Q134" i="3"/>
  <c r="N106" i="3"/>
  <c r="M116" i="3"/>
  <c r="Q120" i="3"/>
  <c r="O136" i="3"/>
  <c r="Q144" i="3"/>
  <c r="Q156" i="3"/>
  <c r="Q95" i="3"/>
  <c r="Q96" i="3" s="1"/>
  <c r="N116" i="3"/>
  <c r="P136" i="3"/>
  <c r="Q139" i="3"/>
  <c r="M146" i="3"/>
  <c r="Q114" i="3"/>
  <c r="Q125" i="3"/>
  <c r="Q106" i="3" l="1"/>
  <c r="Q116" i="3"/>
  <c r="Q126" i="3"/>
  <c r="Q136" i="3"/>
  <c r="Q47" i="3"/>
  <c r="P160" i="3" l="1"/>
  <c r="O160" i="3"/>
  <c r="N160" i="3"/>
  <c r="P170" i="3" s="1"/>
  <c r="M160" i="3"/>
  <c r="O170" i="3" s="1"/>
  <c r="P159" i="3"/>
  <c r="O159" i="3"/>
  <c r="N159" i="3"/>
  <c r="M159" i="3"/>
  <c r="Q158" i="3"/>
  <c r="Q157" i="3"/>
  <c r="N165" i="3"/>
  <c r="P165" i="3"/>
  <c r="O165" i="3"/>
  <c r="Q160" i="3" l="1"/>
  <c r="Q159" i="3"/>
  <c r="M165" i="3"/>
  <c r="Q165" i="3" s="1"/>
  <c r="B17" i="3"/>
  <c r="B27" i="3" s="1"/>
  <c r="B87" i="3" l="1"/>
  <c r="B37" i="3"/>
  <c r="B47" i="3" s="1"/>
  <c r="B57" i="3" s="1"/>
  <c r="P65" i="3"/>
  <c r="O65" i="3"/>
  <c r="N65" i="3"/>
  <c r="M65" i="3"/>
  <c r="P64" i="3"/>
  <c r="O64" i="3"/>
  <c r="N64" i="3"/>
  <c r="M64" i="3"/>
  <c r="P60" i="3"/>
  <c r="O60" i="3"/>
  <c r="N60" i="3"/>
  <c r="M60" i="3"/>
  <c r="P59" i="3"/>
  <c r="O59" i="3"/>
  <c r="N59" i="3"/>
  <c r="M59" i="3"/>
  <c r="Q58" i="3"/>
  <c r="Q57" i="3"/>
  <c r="Q48" i="3"/>
  <c r="M49" i="3"/>
  <c r="N49" i="3"/>
  <c r="O49" i="3"/>
  <c r="P49" i="3"/>
  <c r="M50" i="3"/>
  <c r="N50" i="3"/>
  <c r="O50" i="3"/>
  <c r="P50" i="3"/>
  <c r="M54" i="3"/>
  <c r="N54" i="3"/>
  <c r="O54" i="3"/>
  <c r="P54" i="3"/>
  <c r="M55" i="3"/>
  <c r="N55" i="3"/>
  <c r="O55" i="3"/>
  <c r="P55" i="3"/>
  <c r="E27" i="3"/>
  <c r="E37" i="3" s="1"/>
  <c r="E47" i="3" s="1"/>
  <c r="E57" i="3" s="1"/>
  <c r="E67" i="3" s="1"/>
  <c r="E77" i="3" s="1"/>
  <c r="E87" i="3" s="1"/>
  <c r="E97" i="3" s="1"/>
  <c r="E107" i="3" s="1"/>
  <c r="E117" i="3" s="1"/>
  <c r="E127" i="3" s="1"/>
  <c r="E137" i="3" s="1"/>
  <c r="E147" i="3" s="1"/>
  <c r="E157" i="3" s="1"/>
  <c r="C17" i="3"/>
  <c r="C27" i="3" s="1"/>
  <c r="C37" i="3" s="1"/>
  <c r="C47" i="3" s="1"/>
  <c r="C57" i="3" s="1"/>
  <c r="Q60" i="3" l="1"/>
  <c r="M56" i="3"/>
  <c r="Q49" i="3"/>
  <c r="P56" i="3"/>
  <c r="Q50" i="3"/>
  <c r="P66" i="3"/>
  <c r="Q64" i="3"/>
  <c r="B97" i="3"/>
  <c r="Q59" i="3"/>
  <c r="O66" i="3"/>
  <c r="N56" i="3"/>
  <c r="M66" i="3"/>
  <c r="N66" i="3"/>
  <c r="Q55" i="3"/>
  <c r="Q65" i="3"/>
  <c r="O56" i="3"/>
  <c r="Q54" i="3"/>
  <c r="C87" i="3"/>
  <c r="P85" i="3"/>
  <c r="O85" i="3"/>
  <c r="N85" i="3"/>
  <c r="M85" i="3"/>
  <c r="P84" i="3"/>
  <c r="O84" i="3"/>
  <c r="N84" i="3"/>
  <c r="M84" i="3"/>
  <c r="P80" i="3"/>
  <c r="O80" i="3"/>
  <c r="N80" i="3"/>
  <c r="M80" i="3"/>
  <c r="P79" i="3"/>
  <c r="O79" i="3"/>
  <c r="N79" i="3"/>
  <c r="Q78" i="3"/>
  <c r="Q77" i="3"/>
  <c r="P75" i="3"/>
  <c r="O75" i="3"/>
  <c r="N75" i="3"/>
  <c r="M75" i="3"/>
  <c r="P74" i="3"/>
  <c r="O74" i="3"/>
  <c r="N74" i="3"/>
  <c r="M74" i="3"/>
  <c r="P70" i="3"/>
  <c r="O70" i="3"/>
  <c r="N70" i="3"/>
  <c r="M70" i="3"/>
  <c r="P69" i="3"/>
  <c r="O69" i="3"/>
  <c r="N69" i="3"/>
  <c r="M69" i="3"/>
  <c r="Q68" i="3"/>
  <c r="Q67" i="3"/>
  <c r="P45" i="3"/>
  <c r="O45" i="3"/>
  <c r="N45" i="3"/>
  <c r="M45" i="3"/>
  <c r="P44" i="3"/>
  <c r="O44" i="3"/>
  <c r="N44" i="3"/>
  <c r="M44" i="3"/>
  <c r="P40" i="3"/>
  <c r="O40" i="3"/>
  <c r="N40" i="3"/>
  <c r="M40" i="3"/>
  <c r="P39" i="3"/>
  <c r="O39" i="3"/>
  <c r="N39" i="3"/>
  <c r="M39" i="3"/>
  <c r="Q38" i="3"/>
  <c r="Q37" i="3"/>
  <c r="P35" i="3"/>
  <c r="O35" i="3"/>
  <c r="N35" i="3"/>
  <c r="M35" i="3"/>
  <c r="P34" i="3"/>
  <c r="O34" i="3"/>
  <c r="N34" i="3"/>
  <c r="M34" i="3"/>
  <c r="P30" i="3"/>
  <c r="O30" i="3"/>
  <c r="N30" i="3"/>
  <c r="M30" i="3"/>
  <c r="P29" i="3"/>
  <c r="O29" i="3"/>
  <c r="N29" i="3"/>
  <c r="M29" i="3"/>
  <c r="Q28" i="3"/>
  <c r="Q27" i="3"/>
  <c r="P25" i="3"/>
  <c r="O25" i="3"/>
  <c r="N25" i="3"/>
  <c r="M25" i="3"/>
  <c r="P24" i="3"/>
  <c r="O24" i="3"/>
  <c r="N24" i="3"/>
  <c r="M24" i="3"/>
  <c r="P20" i="3"/>
  <c r="O20" i="3"/>
  <c r="N20" i="3"/>
  <c r="M20" i="3"/>
  <c r="P19" i="3"/>
  <c r="O19" i="3"/>
  <c r="N19" i="3"/>
  <c r="M19" i="3"/>
  <c r="Q18" i="3"/>
  <c r="Q17" i="3"/>
  <c r="B107" i="3" l="1"/>
  <c r="B117" i="3" s="1"/>
  <c r="O46" i="3"/>
  <c r="Q66" i="3"/>
  <c r="N36" i="3"/>
  <c r="Q24" i="3"/>
  <c r="Q30" i="3"/>
  <c r="O164" i="3"/>
  <c r="O166" i="3" s="1"/>
  <c r="Q40" i="3"/>
  <c r="P46" i="3"/>
  <c r="P164" i="3"/>
  <c r="P166" i="3" s="1"/>
  <c r="O76" i="3"/>
  <c r="Q70" i="3"/>
  <c r="Q56" i="3"/>
  <c r="Q20" i="3"/>
  <c r="O26" i="3"/>
  <c r="N26" i="3"/>
  <c r="Q34" i="3"/>
  <c r="O36" i="3"/>
  <c r="P76" i="3"/>
  <c r="M26" i="3"/>
  <c r="Q39" i="3"/>
  <c r="N46" i="3"/>
  <c r="N164" i="3"/>
  <c r="N166" i="3" s="1"/>
  <c r="Q19" i="3"/>
  <c r="P26" i="3"/>
  <c r="M36" i="3"/>
  <c r="Q44" i="3"/>
  <c r="Q69" i="3"/>
  <c r="N76" i="3"/>
  <c r="C107" i="3"/>
  <c r="C97" i="3"/>
  <c r="Q29" i="3"/>
  <c r="P36" i="3"/>
  <c r="Q74" i="3"/>
  <c r="Q80" i="3"/>
  <c r="Q79" i="3"/>
  <c r="N86" i="3"/>
  <c r="O86" i="3"/>
  <c r="P86" i="3"/>
  <c r="Q84" i="3"/>
  <c r="Q85" i="3"/>
  <c r="M86" i="3"/>
  <c r="Q75" i="3"/>
  <c r="M76" i="3"/>
  <c r="M164" i="3"/>
  <c r="Q45" i="3"/>
  <c r="M46" i="3"/>
  <c r="Q35" i="3"/>
  <c r="Q25" i="3"/>
  <c r="P15" i="3"/>
  <c r="O15" i="3"/>
  <c r="N15" i="3"/>
  <c r="M15" i="3"/>
  <c r="P14" i="3"/>
  <c r="O14" i="3"/>
  <c r="N14" i="3"/>
  <c r="M14" i="3"/>
  <c r="P10" i="3"/>
  <c r="O10" i="3"/>
  <c r="N10" i="3"/>
  <c r="M10" i="3"/>
  <c r="P9" i="3"/>
  <c r="O9" i="3"/>
  <c r="N9" i="3"/>
  <c r="M9" i="3"/>
  <c r="Q8" i="3"/>
  <c r="Q7" i="3"/>
  <c r="Q10" i="3" l="1"/>
  <c r="Q164" i="3"/>
  <c r="Q166" i="3" s="1"/>
  <c r="M166" i="3"/>
  <c r="B127" i="3"/>
  <c r="B137" i="3" s="1"/>
  <c r="B147" i="3" s="1"/>
  <c r="Q26" i="3"/>
  <c r="Q76" i="3"/>
  <c r="O16" i="3"/>
  <c r="Q36" i="3"/>
  <c r="Q46" i="3"/>
  <c r="C127" i="3"/>
  <c r="C137" i="3" s="1"/>
  <c r="C147" i="3" s="1"/>
  <c r="C117" i="3"/>
  <c r="Q86" i="3"/>
  <c r="N16" i="3"/>
  <c r="Q14" i="3"/>
  <c r="M16" i="3"/>
  <c r="Q9" i="3"/>
  <c r="P16" i="3"/>
  <c r="Q15" i="3"/>
  <c r="C67" i="3" l="1"/>
  <c r="C77" i="3" s="1"/>
  <c r="C157" i="3"/>
  <c r="B67" i="3"/>
  <c r="B157" i="3"/>
  <c r="Q16" i="3"/>
</calcChain>
</file>

<file path=xl/comments1.xml><?xml version="1.0" encoding="utf-8"?>
<comments xmlns="http://schemas.openxmlformats.org/spreadsheetml/2006/main">
  <authors>
    <author>IDEP</author>
    <author>druiz</author>
  </authors>
  <commentList>
    <comment ref="G6" authorId="0" shapeId="0">
      <text>
        <r>
          <rPr>
            <b/>
            <sz val="8"/>
            <color indexed="81"/>
            <rFont val="Tahoma"/>
            <family val="2"/>
          </rPr>
          <t>IDEP: % de participación para cada estudio, diseño o estrategia; teniendo en cuenta que el 10% es fijo para el SIG. El % total debe ser el 100%</t>
        </r>
        <r>
          <rPr>
            <sz val="8"/>
            <color indexed="81"/>
            <rFont val="Tahoma"/>
            <family val="2"/>
          </rPr>
          <t xml:space="preserve">
</t>
        </r>
      </text>
    </comment>
    <comment ref="J7"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8" authorId="0" shapeId="0">
      <text>
        <r>
          <rPr>
            <b/>
            <sz val="8"/>
            <color indexed="81"/>
            <rFont val="Tahoma"/>
            <family val="2"/>
          </rPr>
          <t>IDEP: % de ejecución del trimestre vencido</t>
        </r>
        <r>
          <rPr>
            <sz val="8"/>
            <color indexed="81"/>
            <rFont val="Tahoma"/>
            <family val="2"/>
          </rPr>
          <t xml:space="preserve">
</t>
        </r>
      </text>
    </comment>
    <comment ref="K11" authorId="0" shapeId="0">
      <text>
        <r>
          <rPr>
            <b/>
            <sz val="8"/>
            <color indexed="81"/>
            <rFont val="Tahoma"/>
            <family val="2"/>
          </rPr>
          <t>IDEP: Mencione la fuente verificable (listados de asistencia, actas, etc.,. Deben dar cuenta de los a vances.</t>
        </r>
        <r>
          <rPr>
            <sz val="8"/>
            <color indexed="81"/>
            <rFont val="Tahoma"/>
            <family val="2"/>
          </rPr>
          <t xml:space="preserve">
</t>
        </r>
      </text>
    </comment>
    <comment ref="K12" authorId="0" shapeId="0">
      <text>
        <r>
          <rPr>
            <b/>
            <sz val="8"/>
            <color indexed="81"/>
            <rFont val="Tahoma"/>
            <family val="2"/>
          </rPr>
          <t xml:space="preserve">IDEP: Describa brevemente los logros alcanzados en el marco de la realización del estudio, diseño o estrategia </t>
        </r>
        <r>
          <rPr>
            <sz val="8"/>
            <color indexed="81"/>
            <rFont val="Tahoma"/>
            <family val="2"/>
          </rPr>
          <t xml:space="preserve">
</t>
        </r>
      </text>
    </comment>
    <comment ref="K13" authorId="0" shapeId="0">
      <text>
        <r>
          <rPr>
            <b/>
            <sz val="8"/>
            <color indexed="81"/>
            <rFont val="Tahoma"/>
            <family val="2"/>
          </rPr>
          <t xml:space="preserve">IDEP: Al no cumplimiento del % programado, mencionar las dificultades y medidas correctivas efectuadas.
</t>
        </r>
        <r>
          <rPr>
            <sz val="8"/>
            <color indexed="81"/>
            <rFont val="Tahoma"/>
            <family val="2"/>
          </rPr>
          <t xml:space="preserve">
</t>
        </r>
      </text>
    </comment>
    <comment ref="K23" authorId="0" shapeId="0">
      <text>
        <r>
          <rPr>
            <b/>
            <sz val="8"/>
            <color indexed="81"/>
            <rFont val="Tahoma"/>
            <family val="2"/>
          </rPr>
          <t>IDEP: Mencione la fuente verificable (listados de asistencia, actas, etc.,. Deben dar cuenta de los a vances.</t>
        </r>
        <r>
          <rPr>
            <sz val="8"/>
            <color indexed="81"/>
            <rFont val="Tahoma"/>
            <family val="2"/>
          </rPr>
          <t xml:space="preserve">
</t>
        </r>
      </text>
    </comment>
    <comment ref="K34" authorId="0" shapeId="0">
      <text>
        <r>
          <rPr>
            <b/>
            <sz val="8"/>
            <color indexed="81"/>
            <rFont val="Tahoma"/>
            <family val="2"/>
          </rPr>
          <t>IDEP: Mencione la fuente verificable (listados de asistencia, actas, etc.,. Deben dar cuenta de los a vances.</t>
        </r>
        <r>
          <rPr>
            <sz val="8"/>
            <color indexed="81"/>
            <rFont val="Tahoma"/>
            <family val="2"/>
          </rPr>
          <t xml:space="preserve">
</t>
        </r>
      </text>
    </comment>
    <comment ref="B68" authorId="1" shapeId="0">
      <text>
        <r>
          <rPr>
            <b/>
            <sz val="9"/>
            <color indexed="81"/>
            <rFont val="Tahoma"/>
            <family val="2"/>
          </rPr>
          <t>LO MISIONAL O TRANSVERSAL</t>
        </r>
      </text>
    </comment>
  </commentList>
</comments>
</file>

<file path=xl/comments2.xml><?xml version="1.0" encoding="utf-8"?>
<comments xmlns="http://schemas.openxmlformats.org/spreadsheetml/2006/main">
  <authors>
    <author>IDEP</author>
  </authors>
  <commentList>
    <comment ref="G5" authorId="0" shapeId="0">
      <text>
        <r>
          <rPr>
            <b/>
            <sz val="8"/>
            <color indexed="81"/>
            <rFont val="Tahoma"/>
            <family val="2"/>
          </rPr>
          <t>IDEP: % de participación para cada estudio, diseño o estrategia; teniendo en cuenta que el 10% es fijo para el SIG. El % total debe ser el 100%</t>
        </r>
        <r>
          <rPr>
            <sz val="8"/>
            <color indexed="81"/>
            <rFont val="Tahoma"/>
            <family val="2"/>
          </rPr>
          <t xml:space="preserve">
</t>
        </r>
      </text>
    </comment>
    <comment ref="K10" authorId="0" shapeId="0">
      <text>
        <r>
          <rPr>
            <b/>
            <sz val="8"/>
            <color indexed="81"/>
            <rFont val="Tahoma"/>
            <family val="2"/>
          </rPr>
          <t xml:space="preserve">IDEP: Mencione la fuente verificable (listados de asistencia, actas, etc.,. Deben dar cuenta de los bancos </t>
        </r>
        <r>
          <rPr>
            <sz val="8"/>
            <color indexed="81"/>
            <rFont val="Tahoma"/>
            <family val="2"/>
          </rPr>
          <t xml:space="preserve">
</t>
        </r>
      </text>
    </comment>
    <comment ref="K11" authorId="0" shapeId="0">
      <text>
        <r>
          <rPr>
            <b/>
            <sz val="8"/>
            <color indexed="81"/>
            <rFont val="Tahoma"/>
            <family val="2"/>
          </rPr>
          <t xml:space="preserve">IDEP: Describa brevemente los logros alcanzados en el marco de la realización de la actividad </t>
        </r>
        <r>
          <rPr>
            <sz val="8"/>
            <color indexed="81"/>
            <rFont val="Tahoma"/>
            <family val="2"/>
          </rPr>
          <t xml:space="preserve">
</t>
        </r>
      </text>
    </comment>
    <comment ref="K12" authorId="0" shapeId="0">
      <text>
        <r>
          <rPr>
            <b/>
            <sz val="8"/>
            <color indexed="81"/>
            <rFont val="Tahoma"/>
            <family val="2"/>
          </rPr>
          <t>IDEP: Al no cumplimiento del % programado, mencionar las dificultades y medidas correctivas efectuadas</t>
        </r>
        <r>
          <rPr>
            <sz val="8"/>
            <color indexed="81"/>
            <rFont val="Tahoma"/>
            <family val="2"/>
          </rPr>
          <t xml:space="preserve">
</t>
        </r>
      </text>
    </comment>
    <comment ref="J232"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233" authorId="0" shapeId="0">
      <text>
        <r>
          <rPr>
            <b/>
            <sz val="8"/>
            <color indexed="81"/>
            <rFont val="Tahoma"/>
            <family val="2"/>
          </rPr>
          <t>IDEP: % de ejecución del trimestre vencido</t>
        </r>
        <r>
          <rPr>
            <sz val="8"/>
            <color indexed="81"/>
            <rFont val="Tahoma"/>
            <family val="2"/>
          </rPr>
          <t xml:space="preserve">
</t>
        </r>
      </text>
    </comment>
    <comment ref="K236"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K238" authorId="0" shapeId="0">
      <text>
        <r>
          <rPr>
            <b/>
            <sz val="8"/>
            <color indexed="81"/>
            <rFont val="Tahoma"/>
            <family val="2"/>
          </rPr>
          <t>IDEP: Al no cumplimiento del % programado, mencionar las dificultades y medidas correctivas efectuadas</t>
        </r>
        <r>
          <rPr>
            <sz val="8"/>
            <color indexed="81"/>
            <rFont val="Tahoma"/>
            <family val="2"/>
          </rPr>
          <t xml:space="preserve">
</t>
        </r>
      </text>
    </comment>
    <comment ref="J244"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245" authorId="0" shapeId="0">
      <text>
        <r>
          <rPr>
            <b/>
            <sz val="8"/>
            <color indexed="81"/>
            <rFont val="Tahoma"/>
            <family val="2"/>
          </rPr>
          <t>IDEP: % de ejecución del trimestre vencido</t>
        </r>
        <r>
          <rPr>
            <sz val="8"/>
            <color indexed="81"/>
            <rFont val="Tahoma"/>
            <family val="2"/>
          </rPr>
          <t xml:space="preserve">
</t>
        </r>
      </text>
    </comment>
    <comment ref="K248"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K249" authorId="0" shapeId="0">
      <text>
        <r>
          <rPr>
            <b/>
            <sz val="8"/>
            <color indexed="81"/>
            <rFont val="Tahoma"/>
            <family val="2"/>
          </rPr>
          <t xml:space="preserve">IDEP: Describa brevemente los logros alcanzados en el marco de la realización del estudio, diseño o estrategia </t>
        </r>
        <r>
          <rPr>
            <sz val="8"/>
            <color indexed="81"/>
            <rFont val="Tahoma"/>
            <family val="2"/>
          </rPr>
          <t xml:space="preserve">
</t>
        </r>
      </text>
    </comment>
    <comment ref="K250" authorId="0" shapeId="0">
      <text>
        <r>
          <rPr>
            <b/>
            <sz val="8"/>
            <color indexed="81"/>
            <rFont val="Tahoma"/>
            <family val="2"/>
          </rPr>
          <t>IDEP: Al no cumplimiento del % programado, mencionar las dificultades y medidas correctivas efectuadas</t>
        </r>
        <r>
          <rPr>
            <sz val="8"/>
            <color indexed="81"/>
            <rFont val="Tahoma"/>
            <family val="2"/>
          </rPr>
          <t xml:space="preserve">
</t>
        </r>
      </text>
    </comment>
    <comment ref="J256"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257" authorId="0" shapeId="0">
      <text>
        <r>
          <rPr>
            <b/>
            <sz val="8"/>
            <color indexed="81"/>
            <rFont val="Tahoma"/>
            <family val="2"/>
          </rPr>
          <t>IDEP: % de ejecución del trimestre vencido</t>
        </r>
        <r>
          <rPr>
            <sz val="8"/>
            <color indexed="81"/>
            <rFont val="Tahoma"/>
            <family val="2"/>
          </rPr>
          <t xml:space="preserve">
</t>
        </r>
      </text>
    </comment>
    <comment ref="K260"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K261" authorId="0" shapeId="0">
      <text>
        <r>
          <rPr>
            <b/>
            <sz val="8"/>
            <color indexed="81"/>
            <rFont val="Tahoma"/>
            <family val="2"/>
          </rPr>
          <t xml:space="preserve">IDEP: Describa brevemente los logros alcanzados en el marco de la realización del estudio, diseño o estrategia </t>
        </r>
        <r>
          <rPr>
            <sz val="8"/>
            <color indexed="81"/>
            <rFont val="Tahoma"/>
            <family val="2"/>
          </rPr>
          <t xml:space="preserve">
</t>
        </r>
      </text>
    </comment>
    <comment ref="K262" authorId="0" shapeId="0">
      <text>
        <r>
          <rPr>
            <b/>
            <sz val="8"/>
            <color indexed="81"/>
            <rFont val="Tahoma"/>
            <family val="2"/>
          </rPr>
          <t>IDEP: Al no cumplimiento del % programado, mencionar las dificultades y medidas correctivas efectuadas</t>
        </r>
        <r>
          <rPr>
            <sz val="8"/>
            <color indexed="81"/>
            <rFont val="Tahoma"/>
            <family val="2"/>
          </rPr>
          <t xml:space="preserve">
</t>
        </r>
      </text>
    </comment>
    <comment ref="J268"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269" authorId="0" shapeId="0">
      <text>
        <r>
          <rPr>
            <b/>
            <sz val="8"/>
            <color indexed="81"/>
            <rFont val="Tahoma"/>
            <family val="2"/>
          </rPr>
          <t>IDEP: % de ejecución del trimestre vencido</t>
        </r>
        <r>
          <rPr>
            <sz val="8"/>
            <color indexed="81"/>
            <rFont val="Tahoma"/>
            <family val="2"/>
          </rPr>
          <t xml:space="preserve">
</t>
        </r>
      </text>
    </comment>
    <comment ref="K272"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L272"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M272"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N272" authorId="0" shapeId="0">
      <text>
        <r>
          <rPr>
            <b/>
            <sz val="8"/>
            <color indexed="81"/>
            <rFont val="Tahoma"/>
            <family val="2"/>
          </rPr>
          <t xml:space="preserve">IDEP: Mencione la fuente verificable (listados de asistencia, actas, etc.,. Deben dar cuenta de los vances </t>
        </r>
        <r>
          <rPr>
            <sz val="8"/>
            <color indexed="81"/>
            <rFont val="Tahoma"/>
            <family val="2"/>
          </rPr>
          <t xml:space="preserve">
</t>
        </r>
      </text>
    </comment>
    <comment ref="K273" authorId="0" shapeId="0">
      <text>
        <r>
          <rPr>
            <b/>
            <sz val="8"/>
            <color indexed="81"/>
            <rFont val="Tahoma"/>
            <family val="2"/>
          </rPr>
          <t xml:space="preserve">IDEP: Describa brevemente los logros alcanzados en el marco de la realización del estudio, diseño o estrategia </t>
        </r>
        <r>
          <rPr>
            <sz val="8"/>
            <color indexed="81"/>
            <rFont val="Tahoma"/>
            <family val="2"/>
          </rPr>
          <t xml:space="preserve">
</t>
        </r>
      </text>
    </comment>
    <comment ref="L273" authorId="0" shapeId="0">
      <text>
        <r>
          <rPr>
            <b/>
            <sz val="8"/>
            <color indexed="81"/>
            <rFont val="Tahoma"/>
            <family val="2"/>
          </rPr>
          <t xml:space="preserve">IDEP: Describa brevemente los logros alcanzados en el marco de la realización del estudio, diseño o estrategia </t>
        </r>
        <r>
          <rPr>
            <sz val="8"/>
            <color indexed="81"/>
            <rFont val="Tahoma"/>
            <family val="2"/>
          </rPr>
          <t xml:space="preserve">
</t>
        </r>
      </text>
    </comment>
    <comment ref="K274" authorId="0" shapeId="0">
      <text>
        <r>
          <rPr>
            <b/>
            <sz val="8"/>
            <color indexed="81"/>
            <rFont val="Tahoma"/>
            <family val="2"/>
          </rPr>
          <t>IDEP: Al no cumplimiento del % programado, mencionar las dificultades y medidas correctivas efectuadas</t>
        </r>
        <r>
          <rPr>
            <sz val="8"/>
            <color indexed="81"/>
            <rFont val="Tahoma"/>
            <family val="2"/>
          </rPr>
          <t xml:space="preserve">
</t>
        </r>
      </text>
    </comment>
    <comment ref="J419" authorId="0" shapeId="0">
      <text>
        <r>
          <rPr>
            <b/>
            <sz val="8"/>
            <color indexed="81"/>
            <rFont val="Tahoma"/>
            <family val="2"/>
          </rPr>
          <t>IDEP: programar el % trimestral de los estudios, diseños o estrategias que se tiene previsto realizar durante la vigencia</t>
        </r>
        <r>
          <rPr>
            <sz val="8"/>
            <color indexed="81"/>
            <rFont val="Tahoma"/>
            <family val="2"/>
          </rPr>
          <t xml:space="preserve">
</t>
        </r>
      </text>
    </comment>
    <comment ref="J420" authorId="0" shapeId="0">
      <text>
        <r>
          <rPr>
            <b/>
            <sz val="8"/>
            <color indexed="81"/>
            <rFont val="Tahoma"/>
            <family val="2"/>
          </rPr>
          <t>IDEP: % de ejecución del trimestre vencido</t>
        </r>
        <r>
          <rPr>
            <sz val="8"/>
            <color indexed="81"/>
            <rFont val="Tahoma"/>
            <family val="2"/>
          </rPr>
          <t xml:space="preserve">
</t>
        </r>
      </text>
    </comment>
  </commentList>
</comments>
</file>

<file path=xl/comments3.xml><?xml version="1.0" encoding="utf-8"?>
<comments xmlns="http://schemas.openxmlformats.org/spreadsheetml/2006/main">
  <authors>
    <author>druiz</author>
    <author>IDEP</author>
    <author>npineda</author>
  </authors>
  <commentList>
    <comment ref="B6" authorId="0" shapeId="0">
      <text>
        <r>
          <rPr>
            <b/>
            <sz val="9"/>
            <color indexed="81"/>
            <rFont val="Tahoma"/>
            <family val="2"/>
          </rPr>
          <t>LO MISIONAL O TRANSVERSAL</t>
        </r>
      </text>
    </comment>
    <comment ref="K12"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17" authorId="0" shapeId="0">
      <text>
        <r>
          <rPr>
            <b/>
            <sz val="9"/>
            <color indexed="81"/>
            <rFont val="Tahoma"/>
            <family val="2"/>
          </rPr>
          <t>LO MISIONAL O TRANSVERSAL</t>
        </r>
      </text>
    </comment>
    <comment ref="K23"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28" authorId="0" shapeId="0">
      <text>
        <r>
          <rPr>
            <b/>
            <sz val="9"/>
            <color indexed="81"/>
            <rFont val="Tahoma"/>
            <family val="2"/>
          </rPr>
          <t>LO MISIONAL O TRANSVERSAL</t>
        </r>
      </text>
    </comment>
    <comment ref="L33" authorId="2" shapeId="0">
      <text>
        <r>
          <rPr>
            <b/>
            <sz val="8"/>
            <color indexed="81"/>
            <rFont val="Tahoma"/>
            <family val="2"/>
          </rPr>
          <t>npineda:</t>
        </r>
        <r>
          <rPr>
            <sz val="8"/>
            <color indexed="81"/>
            <rFont val="Tahoma"/>
            <family val="2"/>
          </rPr>
          <t xml:space="preserve">
Preguntar si tenemos el cronograma de comités de SIG y CI</t>
        </r>
      </text>
    </comment>
    <comment ref="K34"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39" authorId="0" shapeId="0">
      <text>
        <r>
          <rPr>
            <b/>
            <sz val="9"/>
            <color indexed="81"/>
            <rFont val="Tahoma"/>
            <family val="2"/>
          </rPr>
          <t>LO MISIONAL O TRANSVERSAL</t>
        </r>
      </text>
    </comment>
    <comment ref="K45"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50" authorId="0" shapeId="0">
      <text>
        <r>
          <rPr>
            <b/>
            <sz val="9"/>
            <color indexed="81"/>
            <rFont val="Tahoma"/>
            <family val="2"/>
          </rPr>
          <t>LO MISIONAL O TRANSVERSAL</t>
        </r>
      </text>
    </comment>
    <comment ref="K56"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61" authorId="0" shapeId="0">
      <text>
        <r>
          <rPr>
            <b/>
            <sz val="9"/>
            <color indexed="81"/>
            <rFont val="Tahoma"/>
            <family val="2"/>
          </rPr>
          <t>LO MISIONAL O TRANSVERSAL</t>
        </r>
      </text>
    </comment>
    <comment ref="K67"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72" authorId="0" shapeId="0">
      <text>
        <r>
          <rPr>
            <b/>
            <sz val="9"/>
            <color indexed="81"/>
            <rFont val="Tahoma"/>
            <family val="2"/>
          </rPr>
          <t>LO MISIONAL O TRANSVERSAL</t>
        </r>
      </text>
    </comment>
    <comment ref="K78"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List>
</comments>
</file>

<file path=xl/comments4.xml><?xml version="1.0" encoding="utf-8"?>
<comments xmlns="http://schemas.openxmlformats.org/spreadsheetml/2006/main">
  <authors>
    <author>druiz</author>
    <author>IDEP</author>
  </authors>
  <commentList>
    <comment ref="B6" authorId="0" shapeId="0">
      <text>
        <r>
          <rPr>
            <b/>
            <sz val="9"/>
            <color indexed="81"/>
            <rFont val="Tahoma"/>
            <family val="2"/>
          </rPr>
          <t>LO MISIONAL O TRANSVERSAL</t>
        </r>
      </text>
    </comment>
    <comment ref="K12"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17" authorId="0" shapeId="0">
      <text>
        <r>
          <rPr>
            <b/>
            <sz val="9"/>
            <color indexed="81"/>
            <rFont val="Tahoma"/>
            <family val="2"/>
          </rPr>
          <t>LO MISIONAL O TRANSVERSAL</t>
        </r>
      </text>
    </comment>
    <comment ref="K23"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28" authorId="0" shapeId="0">
      <text>
        <r>
          <rPr>
            <b/>
            <sz val="9"/>
            <color indexed="81"/>
            <rFont val="Tahoma"/>
            <family val="2"/>
          </rPr>
          <t>LO MISIONAL O TRANSVERSAL</t>
        </r>
      </text>
    </comment>
    <comment ref="K34"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39" authorId="0" shapeId="0">
      <text>
        <r>
          <rPr>
            <b/>
            <sz val="9"/>
            <color indexed="81"/>
            <rFont val="Tahoma"/>
            <family val="2"/>
          </rPr>
          <t>LO MISIONAL O TRANSVERSAL</t>
        </r>
      </text>
    </comment>
    <comment ref="K45"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50" authorId="0" shapeId="0">
      <text>
        <r>
          <rPr>
            <b/>
            <sz val="9"/>
            <color indexed="81"/>
            <rFont val="Tahoma"/>
            <family val="2"/>
          </rPr>
          <t>LO MISIONAL O TRANSVERSAL</t>
        </r>
      </text>
    </comment>
    <comment ref="K57"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62" authorId="0" shapeId="0">
      <text>
        <r>
          <rPr>
            <b/>
            <sz val="9"/>
            <color indexed="81"/>
            <rFont val="Tahoma"/>
            <family val="2"/>
          </rPr>
          <t>LO MISIONAL O TRANSVERSAL</t>
        </r>
      </text>
    </comment>
    <comment ref="K69"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 ref="B74" authorId="0" shapeId="0">
      <text>
        <r>
          <rPr>
            <b/>
            <sz val="9"/>
            <color indexed="81"/>
            <rFont val="Tahoma"/>
            <family val="2"/>
          </rPr>
          <t>LO MISIONAL O TRANSVERSAL</t>
        </r>
      </text>
    </comment>
    <comment ref="K80" authorId="1" shapeId="0">
      <text>
        <r>
          <rPr>
            <b/>
            <sz val="8"/>
            <color indexed="81"/>
            <rFont val="Tahoma"/>
            <family val="2"/>
          </rPr>
          <t>IDEP:</t>
        </r>
        <r>
          <rPr>
            <sz val="8"/>
            <color indexed="81"/>
            <rFont val="Tahoma"/>
            <family val="2"/>
          </rPr>
          <t xml:space="preserve">
Describa brevemente Logros alcanzados con la realización de la actividad y Dificul</t>
        </r>
      </text>
    </comment>
  </commentList>
</comments>
</file>

<file path=xl/comments5.xml><?xml version="1.0" encoding="utf-8"?>
<comments xmlns="http://schemas.openxmlformats.org/spreadsheetml/2006/main">
  <authors>
    <author>druiz</author>
  </authors>
  <commentList>
    <comment ref="B6" authorId="0" shapeId="0">
      <text>
        <r>
          <rPr>
            <b/>
            <sz val="9"/>
            <color indexed="81"/>
            <rFont val="Tahoma"/>
            <family val="2"/>
          </rPr>
          <t>LO MISIONAL O TRANSVERSAL</t>
        </r>
      </text>
    </comment>
    <comment ref="C6" authorId="0" shapeId="0">
      <text>
        <r>
          <rPr>
            <b/>
            <sz val="9"/>
            <color indexed="81"/>
            <rFont val="Tahoma"/>
            <family val="2"/>
          </rPr>
          <t>LO MISIONAL O TRANSVERSAL</t>
        </r>
      </text>
    </comment>
  </commentList>
</comments>
</file>

<file path=xl/sharedStrings.xml><?xml version="1.0" encoding="utf-8"?>
<sst xmlns="http://schemas.openxmlformats.org/spreadsheetml/2006/main" count="2481" uniqueCount="675">
  <si>
    <t>PROCESO</t>
  </si>
  <si>
    <t>PROCEDIMIENTO</t>
  </si>
  <si>
    <t>PRODUCTO</t>
  </si>
  <si>
    <t>INDICADOR</t>
  </si>
  <si>
    <t>AREA DE TRABAJO</t>
  </si>
  <si>
    <t>OFICINA ASESORA DE PLANEACIÓN</t>
  </si>
  <si>
    <t>DIRECCIÓN Y PLANEACION</t>
  </si>
  <si>
    <t>MEJORAMIENTO CONTÍNUO E INTEGRAL</t>
  </si>
  <si>
    <t>GESTIÓN TECNOLÓGICA</t>
  </si>
  <si>
    <t>FORMULACIÓN PLAN ESTRATEGICO</t>
  </si>
  <si>
    <t>IDENTIFICACIÓN Y FORMULACIÓN DE PROYECTOS DE INVERSIÓN</t>
  </si>
  <si>
    <t>FORMULACIÓN DEL ANTEPROYECTO DE PRESUPUESTO</t>
  </si>
  <si>
    <t xml:space="preserve"> FORMULACIÓN DEL PLAN DE ACCIÓN</t>
  </si>
  <si>
    <t>FORMULACIÓN DEL PLAN OPERATIVO ANUAL</t>
  </si>
  <si>
    <t xml:space="preserve"> ELABORACION DE FICHAS</t>
  </si>
  <si>
    <t>ELABORACIÓN, ACTUALIZACIÓN Y SEGUIMIENTO AL PLAN DE ADQUISICIONES</t>
  </si>
  <si>
    <t>REVISIÓN POR LA DIRECCIÓN</t>
  </si>
  <si>
    <t>PARTICIPACIÓN CIUDADANA</t>
  </si>
  <si>
    <t>Control de Documentos</t>
  </si>
  <si>
    <t xml:space="preserve"> Identificación y Valoración de Aspectos e Impactos Ambientales</t>
  </si>
  <si>
    <t>Planes de Mejoramiento, Acciones Correctivas, Preventivas y de Mejora</t>
  </si>
  <si>
    <t xml:space="preserve"> Autoevaluación a la Gestión</t>
  </si>
  <si>
    <t>Procedimiento Gestión Ambiental</t>
  </si>
  <si>
    <t xml:space="preserve"> Producto No Conforme</t>
  </si>
  <si>
    <t>ADMINISTRACIÓN DE SERVIDORES</t>
  </si>
  <si>
    <t xml:space="preserve"> ASIGNACIÓN USUARIOS</t>
  </si>
  <si>
    <t>COPIAS DE SEGURIDAD</t>
  </si>
  <si>
    <t xml:space="preserve"> MANTENIMIENTOS PREVENTIVOS Y CORRECTIVOS DE TECNOLOGIA</t>
  </si>
  <si>
    <t xml:space="preserve"> LEVANTAMIENTO INVENTARIO DE HARDWARE Y SOFTWARE</t>
  </si>
  <si>
    <t>FORMULACIÓN Y SEGUIMIENTO PETIC</t>
  </si>
  <si>
    <t xml:space="preserve"> MONITOREO USO DE LOS MEDIOS DE PROCESAMIENTO</t>
  </si>
  <si>
    <t>Seguimiento, ajuste y parametrización de servicios en cada uno de los servidores en producción</t>
  </si>
  <si>
    <t>Garantizar el funcionamiento optimo de la infraestructura tecnologica del IDEP</t>
  </si>
  <si>
    <t>Actualización de la hoja de vida de los diferentes dispositivos de procesamiento, almacenamiento e impresión</t>
  </si>
  <si>
    <t>Documento PETIC</t>
  </si>
  <si>
    <t>-Garantizar el funcionamiento optimo de la infraestructura tecnologica del IDEP
-Plan de monitoreo anual</t>
  </si>
  <si>
    <t>COMPONENTE/ TIPO</t>
  </si>
  <si>
    <t>META PLAN DE DESARROLLO DISTRITAL</t>
  </si>
  <si>
    <t>METAS PLAN DE ACCIÓN -  VIGENCIA</t>
  </si>
  <si>
    <t>OBJETIVO ESTRATÉGICO</t>
  </si>
  <si>
    <t xml:space="preserve">ACTIVIDAD </t>
  </si>
  <si>
    <t>PONDERADO %</t>
  </si>
  <si>
    <t>RESULTADO DE LA GESTIÓN</t>
  </si>
  <si>
    <t>PRIMER TRIMESTRE</t>
  </si>
  <si>
    <t>SEGUNDO TRIMESTRE</t>
  </si>
  <si>
    <t>TERCER TRIMESTRE</t>
  </si>
  <si>
    <t>CUARTO TRIMESTRE</t>
  </si>
  <si>
    <t>TOTAL AÑO</t>
  </si>
  <si>
    <t>RESPONSABLE</t>
  </si>
  <si>
    <t>Implementar 100% del Sistema Integrado de Gestión.</t>
  </si>
  <si>
    <t>Realizar 25% de la implementación y sostenibilidad del Sistema integrado de gestión</t>
  </si>
  <si>
    <t>PROGRAMADO</t>
  </si>
  <si>
    <t>EJECUTADO</t>
  </si>
  <si>
    <t>% DE CUMPLIMIENTO</t>
  </si>
  <si>
    <t>PENDIENTE</t>
  </si>
  <si>
    <t>FUENTE VERIFICABLE</t>
  </si>
  <si>
    <t>LOGROS ALCANZADOS</t>
  </si>
  <si>
    <t>DIFICULTADES Y MEDIDAS CORRECTIVAS Y OBSERVACIONES</t>
  </si>
  <si>
    <t>PRODUCTO ASOCIADO AL PROCEDIMIENTO</t>
  </si>
  <si>
    <t>No SERVIDORES/ No. SERVIDORES EN PRODUCCIÓN</t>
  </si>
  <si>
    <t xml:space="preserve">-Creación de usuario en el servidor de dominio IDEP y asignació de cuenta de correo Institucional
</t>
  </si>
  <si>
    <t>-Generacion de los backups de las estaciones de trabajo y bases de datos de los servidores
-Validar la información almacenada en backups</t>
  </si>
  <si>
    <t>-No. Servidores publicos activos IDEP/ cuentas de Usuarios  activas.
-No. Servidores publicos activos IDEP/ cuentas de Usuarios  totales.</t>
  </si>
  <si>
    <t>POLITICA DISTRITAL DE SEGURIDAD DE LA INFORMACIÓN</t>
  </si>
  <si>
    <t>-(# de Solicitudes atendidas satisfactoriamente / Total de solicitudes recibidas) * 100
-(# de Mantenimientos preventivos ejecutados / Mantenimientos programados )* 100
-(# de Horas perdidas por problemas en sistemas y redes / Total de horas a laborar en el periodo) * 100</t>
  </si>
  <si>
    <t>EVIDENCIA DEL INDICADOR</t>
  </si>
  <si>
    <t>-HOJA DE VIDA DE LOS EQUIPOS
-BASE DE DATOS DE EQUIPOS INGRESADOS AL ALMACÉN DE LA ENTIDAD
- INFORME ESTADÍSTICO DE EQUIPOS ASIGNADOS Y EN PRODUCCIÓN</t>
  </si>
  <si>
    <t xml:space="preserve">-#equipos ingresados al almacén de la entidad/ # de equipos en prodcción
-Equipos en producción IDEP/ equipos totales IDEP
- # de equipos en producción/# hojas de vida de equipos
-#equipos en producción/#equipos instalados software especializado
- # Equipos por área, oficina o dependencia de trabajo/# servidores públicos por área, oficina o dependencia
</t>
  </si>
  <si>
    <t xml:space="preserve"> CARACTERIZACIÓN DE MANERA PLENA DE LOS EQUIPOS DE COMPUTO PROPIEDAD DE LA ENTIDAD </t>
  </si>
  <si>
    <t>INFORME DE EQUIPOS DE COMPUTO EN PLENO FUNCIONAMIENTO</t>
  </si>
  <si>
    <t xml:space="preserve">INFORME DE CREACIÓN DE USUARIO EN EL SERVIDOR DE DOMINIO IDEP Y ASIGNACIÓN DE CUENTA DE CORREO INSTITUCIONAL A SERVIDOR PÚBLICO IDEP.
</t>
  </si>
  <si>
    <t>INFORME DE EQUIPOS SERVIDORES EN FUNCIONAMIENTO PLENO</t>
  </si>
  <si>
    <t>INFORME DE SEGUIMIENTO AL PLAN ANUAL DE MONITORIEO</t>
  </si>
  <si>
    <t>-# visitas realizadas por funcionarios a página de la entidad por día/ horas de trabajo efectivo del equipo de computo
-# de aplicaciones instaladas no permitidas identificadas/# equipos en producción
-# de visitas a páginas no permitidas identificadas/ #equipos en producción</t>
  </si>
  <si>
    <t>Reporte del sistemas acerca de uso del equipo de computo en horas de trabajo</t>
  </si>
  <si>
    <t>informe de estado de servidores</t>
  </si>
  <si>
    <t>informe de creación de usuarios y asignación de cuentas de correo</t>
  </si>
  <si>
    <t>informe de estado de equipos de computo</t>
  </si>
  <si>
    <t>SERVICIO DE LA PLATAFORMA  INFORMÁTICA ( HARDWARE Y SOFTWARE) EN PRODUCCIÓN EFECTIVA ININTERRUMPIDA</t>
  </si>
  <si>
    <t xml:space="preserve">INFORME DE SEGUIMIENTO AL CUMPLIMEINTO DEL PETIC </t>
  </si>
  <si>
    <t>-# DE INTERUPCIONES AL SERVICIO INFORMÁTICO INSTITUCIONAL/MES
-# DE SOLICITUDES RECIBIDAS POR TIPO DE SERVICIO / MES</t>
  </si>
  <si>
    <t>NO APLICA INDICADOR</t>
  </si>
  <si>
    <t>-# DE INTERUPCIONES AL SERVICIO INFORMÁTICO INSTITUCIONAL/MES
-# DE SOLICITUDES RECIBIDAS POR TIPO DE SERVICIO (MES)/# DE SOLICITUDES ATENDIDAS (MES)</t>
  </si>
  <si>
    <t>Plan Estratégico de Desarrollo Instituciona</t>
  </si>
  <si>
    <t>Proyectos de inversión inscritos y registrados Fichas EBI-D de los proyectos de inversión registrados</t>
  </si>
  <si>
    <t>Plan Anual de Acción Institucional</t>
  </si>
  <si>
    <t>Plan Operativo Anual por Dependencias</t>
  </si>
  <si>
    <t>Fichas Aprobadas</t>
  </si>
  <si>
    <t>Plan de Adquisiciones Aprobado</t>
  </si>
  <si>
    <t>Informe de Revisión por la Dirección</t>
  </si>
  <si>
    <t>Plan Participación Ciudadana</t>
  </si>
  <si>
    <t>no aplica</t>
  </si>
  <si>
    <t>no aplica indicador</t>
  </si>
  <si>
    <t>documento de Anteproyecto de Presupuesto</t>
  </si>
  <si>
    <t>documento plan de accion para segplan y el plan de accion para IDEP</t>
  </si>
  <si>
    <t>matriz Plan Operativo Anual por Dependencias</t>
  </si>
  <si>
    <t>ESTRUCTURACIÓN DE LOS PLANES , PROGRAMAS Y PROYECTOS INSTITUCIONALES</t>
  </si>
  <si>
    <t>PLANES, PROGRAMAS Y PROYECTOS DISEÑADOS (AÑO)/ PLANES, PROGRAMAS Y PROYECTOS EXIGIDOS (AÑO)
RECURSOS PROYECTADOS POR PROYECTO/RECURSOS OBTENIDOS POR PROYECTO</t>
  </si>
  <si>
    <t>Anteproyecto de Presupuesto de gastos de funcionamiento e inversión</t>
  </si>
  <si>
    <t>-DOCUMENTO ANTEPROYECTO DE PRESUPUESTO DE LA ENTIDAD
- VERSIONES DE AJUSTE AL DOCUMENTO DE ANTEPROYECTO DE PRESUPUESTO</t>
  </si>
  <si>
    <t>- EJECUCIÓN PRESUPUESTAL POR PROYECTO (vigencia)/PROGRAMACIÓN PRESUPUESTAL POR PROYECTO (vigencia)
- EJECUCIÓN PRESUPUESTAL POR META (vigencia)/ PROGRAMACIÓN PRESUPUESTAL POR META (vigencia)
-No. Indicadores PMR y Segplan actualizados con seguimiento / Total de Indicadores de PMR y Segplan a reportar</t>
  </si>
  <si>
    <t># FICHAS MODIFICADAS RADICADAS/# FICHAS TOTALES</t>
  </si>
  <si>
    <t>-# MODIFICACIONES REALIZADAS AL PLAN DE ADQUISICIONES POR TRIMESTRE</t>
  </si>
  <si>
    <t>INFORME DE SEGUIMIENTO AL PLAN DE ACCION INSTITUCIONAL, A INDICADORES SEGPLAN Y A INDICADORES PMR</t>
  </si>
  <si>
    <t>- ACTIVIDADES EJECUTADAS DEL POA/ ACTIVIDADES PROGRAMADAS DEL POA
-INFORMES DE GESTIÓN RADICADOS(TRIMESTRE)/ INFORMES DE GESTIÓN REQUERIDOS (TRIMESTRE)</t>
  </si>
  <si>
    <t>fichas radicadas /fichas requeridas</t>
  </si>
  <si>
    <t>PERSONAS INTEGRADAS AL PLAN (TRIMESTRALMENTE)/ COBERTURA DISEÑADA PARA EL PLAN</t>
  </si>
  <si>
    <t>INFORME DE MATRIZ POA INSTITUCIONAL POR TRIMESTRE</t>
  </si>
  <si>
    <t>APORTE PROCESO INSTITUCIONAL A META PLAN DE DESARROLLO (ACTIVIDAD)</t>
  </si>
  <si>
    <t>Plan Estratégico de Desarrollo Institucional</t>
  </si>
  <si>
    <t>documento de Anteproyecto de Presupuesto de funcionamiento y de inversión</t>
  </si>
  <si>
    <t>formulación y actualización de las fichas de los proyectos de inversión. 2014</t>
  </si>
  <si>
    <t>COMPONENTE</t>
  </si>
  <si>
    <t>GESTIÓN INSTITUCIONAL</t>
  </si>
  <si>
    <t>formulación del presupuesto de gastos de funcionamiento e invesrión proyectado a 2015 a partir de las fichas de proyecto y las necesidades expresas en el plan de adquisiciones</t>
  </si>
  <si>
    <t>formulación del POA institucional y su proyección al plan de acción IDEP y SEGPLAN</t>
  </si>
  <si>
    <t>Formulación de los ajustes a los planes institucionales de apoyo a la gestión estratégica</t>
  </si>
  <si>
    <t>(recursos programados/recursos asignados)*100</t>
  </si>
  <si>
    <t>asignación presupuestal pondreada</t>
  </si>
  <si>
    <t>(ACTIVIDADES EJECUTADAS DEL POA/ ACTIVIDADES PROGRAMADAS DEL POA)*100</t>
  </si>
  <si>
    <t>ponderación del cumplimiento POA</t>
  </si>
  <si>
    <t>indice de cumplimiento al direccionamiento estratégico</t>
  </si>
  <si>
    <t xml:space="preserve">versión publicada de fichas EBI </t>
  </si>
  <si>
    <t>docuentos fichas de programación de cada proyecto y componente misional</t>
  </si>
  <si>
    <t>documento plan de adquisiciones</t>
  </si>
  <si>
    <t>NOMBRE INDICADOR</t>
  </si>
  <si>
    <t>PRODUCTO ACTUAL DEL PROCEDIMIENTO</t>
  </si>
  <si>
    <t>PRODUCTO PROYECTADO ASOCIADO AL PROCEDIMIENTO</t>
  </si>
  <si>
    <t>INDICADOR PROCEDIMIENTO</t>
  </si>
  <si>
    <t>EVIDENCIA DEL INDICADOR DEL PROCEDIMIENTO</t>
  </si>
  <si>
    <t xml:space="preserve"> proyectos de inversión a ejecutar</t>
  </si>
  <si>
    <t>DISEÑO DE INFORME DE EQUIPOS SERVIDORES EN FUNCIONAMIENTO PLENO</t>
  </si>
  <si>
    <t xml:space="preserve">INFORME DE  CARACTERIZACIÓN DE MANERA PLENA DE LOS EQUIPOS DE COMPUTO PROPIEDAD DE LA ENTIDAD </t>
  </si>
  <si>
    <t>servidores de computo en funcionamiento</t>
  </si>
  <si>
    <t>Documento del Plan de participación ciudadana</t>
  </si>
  <si>
    <t>Documento plan estratégico de desarrollo institucional</t>
  </si>
  <si>
    <t>FORMULACIÓN  Y SEGUIMIENTO PETIC</t>
  </si>
  <si>
    <t>CUMPLIMIENTO AL PETIC</t>
  </si>
  <si>
    <t>ACTIVIDADES PLANEADAS EN EL PETIC/ACTIVIDADES EJECUTADAS SATISFACTORIAMENTE EN EL PETIC</t>
  </si>
  <si>
    <t>ACTIVIDADES PLANEADAS EN EL PEDI/AVANCE ACTIVIDAES EJECUTADAS DEL PEDI</t>
  </si>
  <si>
    <t>PORCENTAJE DE AVANCE EN EL CUMPLIMIENTO A PLANES PROGRAMAS Y PROYECTOS INSTITUCIONALES: ACTIVIDADES PLANEADAS/ACTIVIDADES EJECUTADAS A LA VIGENCIA</t>
  </si>
  <si>
    <t xml:space="preserve">PLATAFORMA  INFORMÁTICA ( HARDWARE Y SOFTWARE) EN PRODUCCIÓN EFECTIVA </t>
  </si>
  <si>
    <t>PROGRAMAS, PLANES Y PROCESOS INSTITUCIONALES AJUSTADOS A LA MIISÓN INSTITUCIONAL Y A LA POLÍTICA DE CALIDAD DISTRITAL</t>
  </si>
  <si>
    <t># DE ACCIONES PREVENTIVAS, CORRECTIVAS Y DE MEJORA IMPLEMENTADAS/ACCIONES PREVENTIVAS, CORRECTIVAS Y DE MEJORA DETECTADAS</t>
  </si>
  <si>
    <t>Documentos del Sistema Integrado de Gestión.</t>
  </si>
  <si>
    <t>Informe de documentos del Sistema Integrado de Gestión que se han creado, modificado o eliminado</t>
  </si>
  <si>
    <t>-#documentos del SIG creados/trimestre
-# documentos del SIG modificados/trimestre
-# documentos del SIG eliminados/trimestre</t>
  </si>
  <si>
    <t xml:space="preserve">-# visitas realizadas por funcionarios a página de la entidad por día/ horas de trabajo efectivo del equipo de computo
-# de aplicaciones instaladas no permitidas identificadas/# equipos en producción
-# de visitas a páginas no permitidas identificadas/ #equipos en producción
</t>
  </si>
  <si>
    <t>Matriz de Identificación de aspectos y Valoración de Impactos Ambientales</t>
  </si>
  <si>
    <t># de Actividades de avance en implementación PIGA/ # de Actividades contempladas en PIGA</t>
  </si>
  <si>
    <t>Ejecucion y cierre de las Acciones Preventivas, Correctivas y de Mejora del proceso Mejoramiento Integral y Continuo</t>
  </si>
  <si>
    <t>informe de ejecucion y cierre de las Acciones Preventivas, Correctivas y de Mejora del proceso Mejoramiento Integral y Continuo</t>
  </si>
  <si>
    <t>-# acciones preventivas implementadas /#acciones preventivas programadas
-# acciones correctivas implementadas /#acciones correctivas programadas
-# acciones de mejora implementadas /#acciones de mejora programadas</t>
  </si>
  <si>
    <t xml:space="preserve">- documento Matriz de Identificación de aspectos y Valoración de Impactos Ambientales
</t>
  </si>
  <si>
    <t>Informe de accidente ambiental</t>
  </si>
  <si>
    <t>Plan de Mejoramiento Proceso Mejoramiento Integral y Continuo Indicadores del proceso Evaluación y Seguimiento</t>
  </si>
  <si>
    <t>Plan de Mejoramiento, Proceso Mejoramiento Integral y Continuo e Indicadores del proceso de Evaluación y Seguimiento</t>
  </si>
  <si>
    <t># indicadores identificados/# hojas de vida de indicadores registrados
- # de riesgos solucionados asociados a cada proceso/# de riesgos identificados asociados a cada proceso</t>
  </si>
  <si>
    <t>informe de seguimiento al Plan de Mejoramiento, Proceso Mejoramiento Integral y Continuo e Indicadores del proceso de Evaluación y Seguimiento</t>
  </si>
  <si>
    <t>informe de servicios y productos no conformes</t>
  </si>
  <si>
    <t>informe de servicios y productos no conformes (informe de auditoría)</t>
  </si>
  <si>
    <t># de productos no conformes solucionados/#de productos conformes detectados</t>
  </si>
  <si>
    <t>diseño de Matriz de Identificación de aspectos y Valoración de Impactos Ambientales</t>
  </si>
  <si>
    <t>-# acciones preventivas implementadas /#acciones preventivas programadas
-# acciones correctivas implementadas /#acciones correctivas programadas
-# acciones de mejora implementadas /#acciones de mejora programadas
-# indicadores identificados/# hojas de vida de indicadores registrados
- # de riesgos solucionados asociados a cada proceso/# de riesgos identificados asociados a cada proceso
- # de productos no conformes solucionados/#de productos conformes detectados</t>
  </si>
  <si>
    <t>seguimiento al control de documentos SIG</t>
  </si>
  <si>
    <t>Seguimiento a PIGA</t>
  </si>
  <si>
    <t>Informe de Seguimiento y control a acciones preventivas, correctivas, de mejora, indicadores y productos no conformes</t>
  </si>
  <si>
    <t>Cumplimiento del plan de mejoramiento institucional</t>
  </si>
  <si>
    <t># de Equipos intervenidos/ total de equipos</t>
  </si>
  <si>
    <t>Informe de serguimiento a las estaciones de trabajo</t>
  </si>
  <si>
    <t>Informe de seguimiento a las estaciones de trabajo sobre backups realizados a equipos en producción</t>
  </si>
  <si>
    <t>Backups</t>
  </si>
  <si>
    <t>PROYECTO No. 907  Fortalecimiento Institucional.  O transversal</t>
  </si>
  <si>
    <t>PROYECTO/ RUBRO/TIPO</t>
  </si>
  <si>
    <t>Desarrollar acciones que garanticen la sostenibilidad y consolidación de una gestión más eficaz y transparente.</t>
  </si>
  <si>
    <t># fichas aprobadas/ #fichas presentadas</t>
  </si>
  <si>
    <t>Dirección y Planeación</t>
  </si>
  <si>
    <t>Luz Mery Protela David</t>
  </si>
  <si>
    <t xml:space="preserve">
-ACTIVIDADES EJECUTADAS/ACTIVIDADES PLANEADAS</t>
  </si>
  <si>
    <t xml:space="preserve"> No. SERVIDORES EN PRODUCCIÓN/ No SERVIDORES TOTALES</t>
  </si>
  <si>
    <t>INFORME DE CREACIÓN DE USUARIO EN EL SERVIDOR DE DOMINIO IDEP Y ASIGNACIÓN DE CUENTA DE CORREO INSTITUCIONAL A SERVIDOR PÚBLICO IDEP.</t>
  </si>
  <si>
    <t xml:space="preserve">-No. Servidores publicos activos IDEP/ cuentas de Usuarios  activas.
</t>
  </si>
  <si>
    <t>ACTIVIDADES EJECUTADAS SATISFACTORIAMENTE EN  EL PETIC/ACTIVIDADES PLANEADAS DEL PETIC</t>
  </si>
  <si>
    <t>INFORME DE SEGUIMIENTO AL PLAN ANUAL DE MONITOREO</t>
  </si>
  <si>
    <t>INSTITUTO PARA LA INVESTIGACIÓN EDUCATIVA Y EL DESARROLLO PEDAGÓGICO -IDEP</t>
  </si>
  <si>
    <t>FT-DIP-02-08</t>
  </si>
  <si>
    <t>Versión:1</t>
  </si>
  <si>
    <t xml:space="preserve">FORMATO PLAN OPERATIVO ANUAL (POA) </t>
  </si>
  <si>
    <t>Fecha de Aprobación: 24/02/2014</t>
  </si>
  <si>
    <t>Pagina _de _</t>
  </si>
  <si>
    <t xml:space="preserve">DEPENDENCIA: OFICINA ASESORA DE PLANEACIÓN </t>
  </si>
  <si>
    <t>(recursos ejecutados /recursos asignados)*100</t>
  </si>
  <si>
    <t xml:space="preserve">Seguimiento al presupuesto de gastos generales de funcionamiento e inversión proyectado a 2015 </t>
  </si>
  <si>
    <t>No.</t>
  </si>
  <si>
    <t>INDICADOR PLAN DE DESARROLLO</t>
  </si>
  <si>
    <t>Porcentaje de implementación del Sistema Integrado de Gestión</t>
  </si>
  <si>
    <t xml:space="preserve">Elaboración de fichas (Estudios, diseños, estrategias)  </t>
  </si>
  <si>
    <t xml:space="preserve">Consolidación  trimestral del POA institucional </t>
  </si>
  <si>
    <t>POA publicado  por trimestre</t>
  </si>
  <si>
    <t>Ajuste al Plan Estrategico de Desarrollo institucional (PEDI )</t>
  </si>
  <si>
    <t xml:space="preserve">
Publicación del PEDI ajustado</t>
  </si>
  <si>
    <t>Formulación del Anteproyecto de Presupuesto 2016</t>
  </si>
  <si>
    <t>Documento de Anteproyecto 2016</t>
  </si>
  <si>
    <t>Elaboración, actualización , ejecución y seguimiento al Plan de Acción y Plan de Adquisiciones</t>
  </si>
  <si>
    <t xml:space="preserve">Publicación del Plan de Acción y Plan de adquisiciones </t>
  </si>
  <si>
    <t>reporte de documentos del Sistema Integrado de Gestión que se han creado, modificado o eliminado</t>
  </si>
  <si>
    <t>-# acciones preventivas implementadas /#acciones preventivas identificadas
-# acciones correctivas implementadas /#acciones correctivas identificadas
-# acciones de mejora implementadas /#acciones de mejora identificadas
-# indicadores identificados/# hojas de vida de indicadores registrados
- # de riesgos solucionados asociados a cada proceso/# de riesgos identificados asociados a cada proceso
- # de productos no conformes solucionados/#de productos conformes detectados</t>
  </si>
  <si>
    <t>ACTUALIZACIÓN DE LA BITÁCORA DE EQUIPOS SERVIDORES EN FUNCIONAMIENTO PLENO</t>
  </si>
  <si>
    <t>No. SERVIDORES EN ÓPTIMO FUNCIONAMIENTO/ No SERVIDORES TOTALES EN PRODUCCIÓN</t>
  </si>
  <si>
    <t>bitácora de registro diario</t>
  </si>
  <si>
    <t>se ha mantenido en pleno funcionamiento la plataforma de servidores, no se han presentado interupciones</t>
  </si>
  <si>
    <t xml:space="preserve">-No. Solicitudes resueltas.
</t>
  </si>
  <si>
    <t>correos electonicos donde se evidencia la formalización de la creación del usuario y habilitación de cuenta</t>
  </si>
  <si>
    <t>Se crearon los usuarios para los nuevos funcionarios directivos que ingresaron en el primer trimestre, así como para el personal contratistas de la oficina asesora jurídica.</t>
  </si>
  <si>
    <t>bitácora de generación de backups realizados a equipos en de la entidad</t>
  </si>
  <si>
    <t># backups realizados/ backups programados</t>
  </si>
  <si>
    <t>bitácora de backups y las actas de transferencia de backups</t>
  </si>
  <si>
    <t>mantenimiento preventivo y correctiivo de equipos de tecnología</t>
  </si>
  <si>
    <t>Matriz de POA consolidada</t>
  </si>
  <si>
    <t>dentro del primer trimestre se logra la consolidación del informe POA correspondiente a los meses de enero, febrero y marzo de 2015</t>
  </si>
  <si>
    <t>Documento PEDI para revisión de ajustes</t>
  </si>
  <si>
    <t>Se consolida el documento propuesta para ajuste del PEDI</t>
  </si>
  <si>
    <t xml:space="preserve">Este documento se debe someter a revisión por parte del comité directivo para luego obtener su aprobaciónb durante el siguiente trimestre, posterior a lo cual con su aporbación se publicará </t>
  </si>
  <si>
    <t>el proceso se adelantará en el tercer trimestre de la presente vigencia</t>
  </si>
  <si>
    <t>formato de solicitud de creación y publicación en la pagina de la entidad</t>
  </si>
  <si>
    <t>durante el tercer trimestre se han presentado modificaciones a formatos de procesos de gestión tecnológica, así como se han creado otros adicionales.</t>
  </si>
  <si>
    <t>seguimiento al Plan de mejoramiento de la OAP, acciones correctivas, preventivas y de mejora del proceso de Mejoramiento integral y continuo</t>
  </si>
  <si>
    <t xml:space="preserve">SEGUIMIENTO A LOS EQUIPOS DE COMPUTO PROPIEDAD DE LA ENTIDAD </t>
  </si>
  <si>
    <t>(Actividades  SIG Ejecutadas del periodo /Actividades Programadas SIG del Periodo)*100</t>
  </si>
  <si>
    <t>Mejoramiento Integral y 
Continuo</t>
  </si>
  <si>
    <t>implementación del SIG  desde la OAP</t>
  </si>
  <si>
    <t>Fichas de los proyectos que se encuentran en la Oficina Asesora de Planeación</t>
  </si>
  <si>
    <t>Se revisaron las fichas V1 de los estudios, diseños, estrategias</t>
  </si>
  <si>
    <t>Demora en la entrega de las fichas se entregaron en el mes de marzo</t>
  </si>
  <si>
    <t>Correos enviados a todo el IDEP quincenalmente</t>
  </si>
  <si>
    <t xml:space="preserve">Se realizó Seguimiento quincenal al presupuesto </t>
  </si>
  <si>
    <t>Pagina web se encuentra publicado la última versión No. 3 del Plan de Acción y Plan de Adquisiciones.</t>
  </si>
  <si>
    <t>Con base en las fichas de los proyectos y las metas establecidas para el 2015, se formula el plan de accion de la entidad y el Plan de Adquisiciones.</t>
  </si>
  <si>
    <t>El procedimiento se desarrollo diferente primero se realizó el Plan de Acción luego el Plan de Adquisiciones y las fichas se entregaron en marzo</t>
  </si>
  <si>
    <t>El IDEP lleva ejecutado el 31% de su presupuesto a 31 de marzo de 2015</t>
  </si>
  <si>
    <t>Demora en la entrega de los POA por parte de los responsables solo la oficina de Control Interno cumplio en la entrega.</t>
  </si>
  <si>
    <t>Se consolido los hallazgo de la auditoria interna del 28 de enero de 2015. faltando el de tecnología</t>
  </si>
  <si>
    <t xml:space="preserve">Debido a la demora en la entrega del seguimeinto al Plan de mejoramiento, la oficina Asesora no pudo realizar el seguimiento </t>
  </si>
  <si>
    <t>Documento publicado de plan de mejoramiento en la pagina web</t>
  </si>
  <si>
    <t>Informe de Gestión 1 trimestre Oficina Asesora de Planeación</t>
  </si>
  <si>
    <t>se mantiene la seguridad de la información a partir de almacenamiento de los backups en custodia caja fuerte. SE tiene clasificado el sistema de backups por prioridad de la información que maneja el sistema y de acuerdo a esto se realiza una programación diaria o semanal</t>
  </si>
  <si>
    <t>El documento que referencia la custodia de los backups de los equipos es un acta que no se encuentra registrada como documento de control en los procedimientos de gestión técnológica. Es un formato dispuesto por Tesorería quien custodia la caja fuerte, sin embargo el documento no tiene un seguimiento o registro de control adecuado.</t>
  </si>
  <si>
    <t>- # equipos a los que se les hace mantenimiento preventivo / # equipos a los que se les vencio la garantía de fábrica
- # requerimientos de soporte tecnico resueltos / # requerimientos de soporte tecnico solicitados</t>
  </si>
  <si>
    <t>Acta de relacion de equipos a los que se les realizó mantenimiento
Reporte de empresas para mantenimiento de computadores
Correos electronicos</t>
  </si>
  <si>
    <t>Se realizó mantenimiento preventivo a todos equipos de computo e impresoras que ya no cuentan con garantía de fábrica del IDEP
Se prestó soporte técnico a los funcionarios del IDEP para garantizar la continuidad de los procesos administrativos y misionales del IDEP</t>
  </si>
  <si>
    <t>Relación de equipos asignados desde almacen a gestion tecnologica
Hojas de vida de equipos</t>
  </si>
  <si>
    <t>Instalacion de puestos de trabajo para cada uno de los funcionarios activos del IDEP</t>
  </si>
  <si>
    <t>Acta de comité de sistemas
Primera Versión de PETIC</t>
  </si>
  <si>
    <t>Planificacion de estrategia para el fortalecimiento de la plataforma tecnologica del IDEP</t>
  </si>
  <si>
    <t>Se retrazó la realización del primer comité de sistemas de la vigencia debido al cambio de planta directiva en el IDEP</t>
  </si>
  <si>
    <t>- # de informes entregados / # de informes programados para entrega
- # de equipos evaluados / # equipos en produccion</t>
  </si>
  <si>
    <t>Informe de derechos de autor
Plan Anual de Sistemas
Informe de estado y aplicaciones instaladas en equipos de computo generado por Gdata</t>
  </si>
  <si>
    <t>Se lleva un control completo del estado y aplicación instaladas en los equipos de computo del IDEP de forma centralizada.</t>
  </si>
  <si>
    <t>Para el primer trimestre en el marco del Programa Reconocimiento a estímulos de la mejora 
institucional PREMI 2014-2015 bajo las directrices del Eje 1 Estrategia de apropiación del Sistema
Integrado de Gestión, se participo en la Muestra de estrategias presentadas en el Programa, y se 
planificó la presentación de la Maloca AulaSIG ante las entidades con más de 700 servidores
públicos.</t>
  </si>
  <si>
    <t>la partiicpación en la implementd del sistema requiere mayor participación de los y las funcionarias del IDEP, no solo por el indicador del POA, sino 
porque la implementación del SIG aporta a una mayor gestión Institucional.
Asumir que el SIG es una Construcción Colectiva del IDEP
Los premios e incentivos motivan a los funcionarios a construir Nuestra Maloca AulaSIG
La implementación del SIG requiere tiempo y dedicación por parte de los equipos operativos. 
El proceso de posesión y empalme del profesional universitario produce un retraso en la 
implementación.</t>
  </si>
  <si>
    <t>FORMATO PLAN OPERATIVO ANUAL (POA) 2015</t>
  </si>
  <si>
    <t>DEPENDENCIA:</t>
  </si>
  <si>
    <t>SUBDIRECCIÓN ACADÉMICA</t>
  </si>
  <si>
    <t>METAS PLAN DE DESARROLLO 2012-2016</t>
  </si>
  <si>
    <t>METAS PLAN DE ACCIÓN - 2015</t>
  </si>
  <si>
    <t>OBJETIVO ESTRATEGICO</t>
  </si>
  <si>
    <t>ACTIVIDAD</t>
  </si>
  <si>
    <t>PROYECTO 702</t>
  </si>
  <si>
    <t>ESCUELA, CURRICULO Y PEDAGOGÍA.</t>
  </si>
  <si>
    <t>Desarrollar 23 estudios en Escuela, currículo y pedagogía.</t>
  </si>
  <si>
    <t>Desarrollar 4 estudios en Escuela, currículo y pedagogía.</t>
  </si>
  <si>
    <t>Producir conocimiento pedagógico y material educativo para lograr aprendizajes pertinentes en los niños, niñas y jóvenes en las instituciones educativas.</t>
  </si>
  <si>
    <t>Realizar estudio sobre cartografías pedagógicas  y construcción de saberes</t>
  </si>
  <si>
    <t>% DE AVANCE EN EL ESTUDIO</t>
  </si>
  <si>
    <t>Estudio</t>
  </si>
  <si>
    <t>Jorge Orlando Castro</t>
  </si>
  <si>
    <t>Estudios previos, minutas de contratos, documentos, fichas</t>
  </si>
  <si>
    <t xml:space="preserve">El macro–estudio tiene el atributo de integrar y articular resultados generados en diferentes momentos del IDEP y con ocasión de tópicos que indagan sobre las condiciones en que la producción de conocimiento en educación y pedagogía se realiza desde el ámbito escolar. El macro estudio responderá así, a una ruta y una trayectoria deseable para consolidar y profundizar de manera conjunta aquellos aspectos relacionados con la vida en las escuelas y los saberes que allí circulan en el contexto de la ciudad.
A la fecha, de las cinco contrataciones previstas, ya se han realizado cuatro de prestación de servicios profesionales, quedando pendiente una, bajo la modalidad de convenio interadministrativo que se realizará con una institución de educación superior pública. 
</t>
  </si>
  <si>
    <t>DIFICULTADES, MEDIDAS CORRECTIVAS Y OBSERVACIONES</t>
  </si>
  <si>
    <t>El macro-estudio marcha conforme al cronograma planteado en la ficha inicial. Sólo se requirió un reprogramación de la fecha de inicio del convenio interadministrativo, de marzo para el mes de abril, teniendo en cuenta la elaboración de la propuesta y el proceso pre-contractual. Este ajuste se evidencia en el Plan de Adquisiciones.</t>
  </si>
  <si>
    <t>Realizar estudio sobre mediaciones educativas y didácticas en el ámbito de saberes: aprendizaje y familia</t>
  </si>
  <si>
    <t>Estudios previos, minutas de contratos, documentos y fichas</t>
  </si>
  <si>
    <t>*Elaboración de la ficha del estudio, elaboración de estudios previos y demás documentos relacionados con las contrataciones previstas.  
* Contratación de investigadora  y asistente de trabajo de campo del estudio.
• Realización de la propuesta para la construcción de los lineamientos didácticos desde el ámbito de saberes: aprendizaje y familia. Dicha propuesta incluye los sustentos conceptuales y metodológicos sobre los cuales se elaborarán los lineamientos.
* Como productos a la fecha, se cuenta con un documento descriptivo con la propuesta para la construcción  de los lineamientos didácticos desde el ámbito de saberes: aprendizaje y familia. Dicha propuesta  menciona  los sustentos conceptuales y metodológicos sobre los cuales se elaborarán los lineamientos. (Contrato Nº 008 de 2015).</t>
  </si>
  <si>
    <t xml:space="preserve">La contratación de la Universidad Nacional se retrasó dos semanas, dado que los trámites internos precontractuales  de dicha institución se han demorado por circunstancias institucionales. </t>
  </si>
  <si>
    <t>Realizar estudio sobre gestión, liderazgo y comunidad</t>
  </si>
  <si>
    <t>Estudios previos, minutas de contratos, documentos, fichas (Una)</t>
  </si>
  <si>
    <t>De acuerdo con las fases previstas para la realización del estudio, durante el primer trimestre del año se avanzó en la etapa precontractual: elaboración de la ficha del estudio,  elaboración de un estudios previos y demás documentos relacionados con el Convenio previsto.</t>
  </si>
  <si>
    <t>El Convenio con la Universidad Distrital se retrasó dos semanas, dados los trámites internos de revisión documental que realiza dicha institución. Se realizaron comunicaciones con la Universidad para agilizar el proceso.</t>
  </si>
  <si>
    <t>Realizar estudio sobre Prácticas Éticas y Estéticas para la Convivencia en la Escuela.  Uaque: implementación II y evaluación</t>
  </si>
  <si>
    <t>Documentos sobre investigaciones, convocatorias, Estudios previos, minutas de contratos, listas de asistencia, fichas, sitio web</t>
  </si>
  <si>
    <t>* Un evento sobre nuevas prácticas pedagógicas en convivencia en la escuela y el entorno
* Potenciación de 20 experiencias de convivencia escolar con cualidades éticas, estéticas y afectivas. 
* Elaboración de convocatoria y selección de 20 experiencias sobre los criterios establecidos.
* Se han realizado dos reuniones generales y tres visitas a cada una de las experiencias, efectuadas por cada uno de los cinco asesores de campo.
* Una acción sobre escuela y conflicto armado: Se está asistiendo al colectivo por la paz liderado por la Universidad Distrital y que convoca 68 Instituciones de todo el país. 
* Diseño y gestión de un sitio virtual y de una herramienta pedagógica.
* Un proceso innovador en investigación sobre convivencia.</t>
  </si>
  <si>
    <t>El proyecto Uaque: arte y etnografía empezó quinces después de lo programado por asuntos administrativos que implicaron modificar tiempo y presupuesto.</t>
  </si>
  <si>
    <t xml:space="preserve">Total </t>
  </si>
  <si>
    <t>Realizar el diseño estratégico del Componente Escuela, currículo y pedagogía.</t>
  </si>
  <si>
    <t>Realizar el 30% del diseño estratégico del Componente Escuela, currículo y pedagogía.</t>
  </si>
  <si>
    <t>Diseño estratégico del Componente Escuela, currículo y pedagogía.</t>
  </si>
  <si>
    <t>% DE AVANCE EN EL DISEÑO</t>
  </si>
  <si>
    <t>Diseño</t>
  </si>
  <si>
    <t>Actas de Componente y del Equipo, listas de asistencia,  publicaciones ficha, minutas contractuales</t>
  </si>
  <si>
    <t xml:space="preserve">Se ha avanzado en la realización de talleres dirigidos a maestros del II Ciclo  relacionados con la estrategia de sensibilización y posicionamiento de Álbum de los Derechos y de la agenda/diarios de maestros, material educativo que hacen parte de los propósitos planteados para la vigencia del 2015 con respecto a la producción y difusión del material educativo, que en este caso en particular, dialoga con las 5 claves para la educación definidas por el equipo del IDEP.
</t>
  </si>
  <si>
    <t>El equipo de diseño ya se consolidó y viene trabajando en dos frentes: la propuesta modular y el posicionamiento del álbum de derechos. Una vez verificada la entrega del material por parte del impresor, de procedió a su distribución por colegio. El peso de dicho material desbordó las previsiones para su envío por mensajería. Sin embargo, a través del apoyo de transporte del IDEP se garantizó el envío del material a todos los colegios.</t>
  </si>
  <si>
    <t>TOTAL</t>
  </si>
  <si>
    <t>TOTAL ESCUELA, CURRICULO Y PEDAGOGÍA = 25%</t>
  </si>
  <si>
    <t>METAS PLAN DE ACCIÓN - 2014</t>
  </si>
  <si>
    <t>EDUCACIÓN Y POLITICAS PÚBLICAS</t>
  </si>
  <si>
    <t>Desarrollar 16 estudios en Educación y Políticas Públicas.</t>
  </si>
  <si>
    <t>Desarrollar 4 estudios en Educación y Políticas Públicas.</t>
  </si>
  <si>
    <t>Producir conocimiento estratégico en el campo de la educación para la formulación y ejecución en la Política Pública en Bogotá D.C.</t>
  </si>
  <si>
    <t>Realizar un estudio General con recomendaciones a la política educativa. Fase III</t>
  </si>
  <si>
    <t>Fernando Rincón Trujillo</t>
  </si>
  <si>
    <t xml:space="preserve">Documentos de trabajo, estudios previos, minutas de contratos, sistema de información </t>
  </si>
  <si>
    <t>Se avanza a una nueva fase en el establecimiento de un sistema de información, que permita la valoración del cumplimiento del derecho a la educación en los colegios y la formulación de recomendaciones a la política pública desde la perspectiva de los sujetos de la educación y las comunidades educativas. 
Se cuenta con una batería de descriptores generales y de indicadores de valoración que son base para la realización del estudio en su Fase III y de la fase final de diseño estratégico del componente. 
Ejecución los dos contratos de prestación de servicios previstos y se avanza en la estructuración académica, metodológica y técnica del Estudio general en su Fase III, que incluye el establecimiento de un estado del arte sobre los ejes, las cifras y los efectos de la política educativa en las entidades territoriales de la Región Central.</t>
  </si>
  <si>
    <t>Realizar el Sistema de monitoreo al Plan Sectorial de Educación. Fase III</t>
  </si>
  <si>
    <t xml:space="preserve">Estudios previos, minuta de contratos, fichas y sitema de información , documentos de trabajo y actas de reunión </t>
  </si>
  <si>
    <t xml:space="preserve">Suscripción de contratos de prestación de servicios, para avanzar en la aplicación y análisis de la información de carácter cualitativo y  cuantitativo; la revisión y análisis de los documentos de gestión, producidos en la Secretaría de Educación Distrital y en los contextos locales; análisis de temas seleccionados; el meta-análisis de los estudios del IDEP; y la organización documental de la herramienta informática de soporte al diseño e implementación del Sistema de Monitoreo al Plan Sectorial de Educación, acciones todas que corresponden a la Fase III. </t>
  </si>
  <si>
    <t>Realziar un estudio sobre subjetividades contemporáneas y nuevas ciudadanías en la escuela</t>
  </si>
  <si>
    <t>Estudios previos, minuta de contratos, fichas, documento metodologico</t>
  </si>
  <si>
    <t>Suscripción de contratos de prestación de servicios, para avanzar en la elaboración de los referentes conceptuales y metodológicos del estudio, relativos a las subjetividades contemporáneas y a las nuevas ciudadanías, ejes temáticos del estudio. Con el cierre de la etapa precontractual se da inicio efectivamente al estudio.</t>
  </si>
  <si>
    <t>Realizar un estudio sobre Derechos y paisajes culturales en los contextos escolares.Derechos y paisajes culturales en los contextos escolares</t>
  </si>
  <si>
    <t>Estudios previos, minuta de contratos, fichas</t>
  </si>
  <si>
    <t>Se suscribieron contratos de  prestación de servicios, para avanzar en la elaboración de referentes  conceptuales y metodológicos del estudio, relativos a los derechos culturales y a los paisajes culturales, ejes temáticos del estudio. Con el cierre de la etapa precontractual se da inicio al desarrollo efectivo del estudio antes mencionado.</t>
  </si>
  <si>
    <t>Avanzar en la ejecución del 60% de la actividad de Formación y capacitación técnica: una apuesta por la inclusión digital y la convivencia de jóvenes en Bogotá</t>
  </si>
  <si>
    <t>Estudios previos, minuta de contratos, fichas, actas de reunión, listados de asistencia</t>
  </si>
  <si>
    <t>Se inició la ejecución del Convenio Interadministrativo  Nº 546/14, suscrito entre la Secretaría General – IDEP – IDIPRON a fin de aunar esfuerzos técnicos, financieros y administrativos entre las partes para fortalecer la política pública de la Alcaldía Mayor de Bogotá, D.C en materia de convivencia e inclusión digital en el Distrito Capital, mediante un programa de formación  y capacitación en TIC y/o software libre para jóvenes.</t>
  </si>
  <si>
    <t>Este proceso tomó más tiempo del previsto dada  la suspensión del Consejo Regional del SENA por razones internas; sin embargo, a la fecha se encuentra suscrito el convenio y las entidades que se encargarán del proceso formativo ya fueron contratadas, así se dará inicio a los programas en el mes de abril, lo cual permite que se haga dentro de los tiempos previstos en el Convenio 546 de 2014.</t>
  </si>
  <si>
    <t>Realizar el diseño estratégico del Componente Educación y políticas públicas.</t>
  </si>
  <si>
    <t>Realizar el 30% del diseño estratégico del Componente Educación y políticas públicas.</t>
  </si>
  <si>
    <t>Avanzar en el 30% del diseño estratégico del Componente Educación y políticas públicas.</t>
  </si>
  <si>
    <t>Total = 10%</t>
  </si>
  <si>
    <t>Estudio general con desarrollos temáticos para recomendaciones a la política educactiva - Fse II</t>
  </si>
  <si>
    <t>Se avanzó en las contrataciones de personas naturales, para apoyar aspectos conceptuales, metodológicos y técnicos y la definición y uso de herramientas de  valoración del cumplimiento del derecho a la educación y la construcción de saberes con el fin de avanzar  al 100% del diseño del componente Educación y políticas públicas.
Se cuenta con un plan de trabajo que incluye marcos conceptuales y metodológicos construidos en las fases anteriores, implica para el periodo la consolidación de una batería de descriptores e indicadores a partir de la cual se valore la realización del derecho a la educación en los estudiantes. 
El avance del trimestre es de 7,5 % que proporcional al 100% para este trimestre equivale al 25% de avance</t>
  </si>
  <si>
    <t>Sistema de monitoreo al Plan Sectorial de Educación. Fase II</t>
  </si>
  <si>
    <t>Territorio y Derechos de la Ciudad</t>
  </si>
  <si>
    <t>Gestiones adicionales que no involucre recursos</t>
  </si>
  <si>
    <t>Total 100%</t>
  </si>
  <si>
    <t>Diseño estratégico del Componente Educación y políticas públicas.</t>
  </si>
  <si>
    <t>Total</t>
  </si>
  <si>
    <t>TOTAL EDUCACIÓN Y POLÍTICAS PÚBLICAS = 20%</t>
  </si>
  <si>
    <t>CUALIFICACIÓN DOCENTE</t>
  </si>
  <si>
    <t>Desarrollar 8 estudios  en Cualificación Docente.</t>
  </si>
  <si>
    <t>Desarrollar 3 estudio en Cualificación Docente</t>
  </si>
  <si>
    <t>Promover la cualificación de docentes y directivos y directivas para mejorar sus capacidades en el ejercicio de la profesión</t>
  </si>
  <si>
    <t xml:space="preserve"> consolidación de la Red de docentes  IDEP-RED</t>
  </si>
  <si>
    <t>Alba Nelly Gutiérrez Calvo</t>
  </si>
  <si>
    <t>Estudios previos, minuta de contratos, fichas, documentos de trabajo, listado de asistentes</t>
  </si>
  <si>
    <t xml:space="preserve">* Elaboración de la ficha del estudio y elaboración de los estudios previos. 
* Acompañamiento a la iniciativa de consolidación de la Red de docentes investigadores la cual surgió de un grupo de docentes que actualmente cursan maestrías y doctorados con apoyo de la Secretaría de Educación. Se han realizado tres encuentros con los docentes que hacen parte de la población que participará en el estudio para llevar a cabo el análisis del trabajo en Red como estrategia de cualificación docente. Los encuentros han permitido consolidar la información para establecer necesidades, intereses investigativos y expectativas en torno al trabajo en Red como forma voluntaria de asociación que permiten la reflexión pedagógica, con intereses comunes que se comparten en el pensamiento y la construcción de conocimiento colectivo.  </t>
  </si>
  <si>
    <t>Realizar la linea estratégica de formación UAQUE</t>
  </si>
  <si>
    <t>Documentos de trabajo, ficha, estudios previos, minutas de contratos</t>
  </si>
  <si>
    <t xml:space="preserve">Se avanzó en la etapa de estudio y formulación del proyecto, para implementar una línea que promueva la formación docente y la transformación de imaginarios y estereotipos en torno a la diversidad sexual. 
* Se realizaron los trámites precontractuales para la contratación con base en la propuesta "Proceso de formación docente en género y diversidades sexuales y genéricas con relación a la convivencia escolar, explorando saberes y prácticas pedagógicas con cualidades éticas, estéticas y afectivas"; del programa UAQUE. </t>
  </si>
  <si>
    <t>En el marco del componente de cualificación docente y del Comité académico se estudia la posibilidad de incorporar la línea estratégica de formación, en el programa UAQUE enmarcado en el Componente de Escuela, Currículo y Pedagogía, con lo cual se establecería una propuesta para realizar un cambio de estudio.</t>
  </si>
  <si>
    <t>Realizar estudio sobre Maestros, Maestras y derechos de la niñez</t>
  </si>
  <si>
    <t>Documentos de trabajo, estudios previos, aplicativo de inscripción, ficha, estudios previos y minuta contractual</t>
  </si>
  <si>
    <t xml:space="preserve">El proyecto maestras maestros y derechos de la niñez hace parte del componente de cualificación docente y durante el presente año ha avanzado en la conceptualización de la sistematización, entendida como la manera y el medio por el cual el maestro y la maestra empoderan su saber y lo hace visible a través de la reflexión de su práctica. </t>
  </si>
  <si>
    <t>Realizar 5 estrategias en Cualificación Docente.</t>
  </si>
  <si>
    <t>Realizar 1 estrategia en Cualificación Docente.</t>
  </si>
  <si>
    <t>Estrategia del componente Cualificación Docente.</t>
  </si>
  <si>
    <t>% DE AVANCE EN LA ESTRATEGIA</t>
  </si>
  <si>
    <t>Estrategia</t>
  </si>
  <si>
    <t>Documentos de trabajo, estudios previos, minutas de contratos, listado de asistentes, ficha, aplicativo de inscrpción</t>
  </si>
  <si>
    <t>Se realizó la convocatoria a través de la página del Instituto para participar en cuatro campos temáticos que son: Infancia, Responsabilidad con el cambio climático, Lenguajes y expresión y bilingüismo.
Se elaboraron los estudios previos y se invitó a tres entidades a presentar la propuesta para el año 2015, recibiendo documentos de la Universidad del Rosario, La Academia Colombiana para el avance de la ciencia (ACAC) y la red de investigadores en escritura y lenguaje (REDLENGUAJE).
Se realizó un taller con todos los docentes y directivos docentes en la tarea de formarse como expedicionarios, alistar las presentaciones que se realizarán en cada ciudad y firmar los compromisos.
Se realizaron dos reuniones de comité técnico y se hizo prórroga de convenio en tiempo (una semana) para alcanzar a cumplir con los objetivos propuestos. El convenio terminó el 27 de marzo de 2015.</t>
  </si>
  <si>
    <t>TOTAL CUALIFICACIÓN DOCENTE = 100%</t>
  </si>
  <si>
    <t>COMUNICACIÓN, SOCIALIZACIÓN Y DIVULGACIÓN</t>
  </si>
  <si>
    <t>Realizar una estrategia de comunicación, socialización y divulgación</t>
  </si>
  <si>
    <t>Realizar una estrategia de Comunicación, Socialización y divulgación de los resultados de las investigaciones y sistematizaciones realizadas por el IDEP</t>
  </si>
  <si>
    <t>Publicaciones</t>
  </si>
  <si>
    <t>%AVANCE DE PUBLICACIONES</t>
  </si>
  <si>
    <t>Diana Prada Romero</t>
  </si>
  <si>
    <t>Libros, Revista, documentos de trabajo y documentos contractuales, resoluciones de entrega de libros</t>
  </si>
  <si>
    <t>e destaca en esta actividad la impresión de los libros: Cultura de la contribución en la escuela;  Territorios de vida, participación y dignidad para niños, niñas y jóvenes, y Formación Investigativa y Desarrollo Profesional Docente
Durante el primer trimestre se ha hecho la revisión de archivos de diseño e impresión de los siguientes cinco títulos y se prepara su entrega a la Imprenta Distrital: Jornada 40 x 40. Sistematización y análisis de la experiencia piloto; Derechos humanos y ambientales en los colegios oficiales de Bogotá. Estudio con escolares de los ciclos 3, 4 y 5; Políticas de incentivos docentes en Bogotá 1996-2013. De la educación como servicio a la educación como derecho; Pensar la formación de maestros hoy. Una propuesta desde la experiencia pedagógica; y Premio a la investigación e innovación educativa 2013
Se ha adelantado, además, la edición de cinco títulos del IDEP: Acompañamiento in situ como estrategia de formación docente: en experiencias de inclusión y ruralidad; Efectos de la reorganización curricular por ciclos en los colegios oficiales de Bogotá; Subjetividades y diversidad en la escuela, en estudiantes de educación media; Desarrollo y aprendizaje en el ciclo inicial: valoración y abordaje pedagógico. Una reflexión a partir de la experiencia; y Cuerpo y educación: variaciones en torno a un mismo tema, cuyo proceso de diseño iniciará en el segundo trimestre de 2015
El Instituto distribuyó durante el primer trimestre de 2015 14.366 publicaciones</t>
  </si>
  <si>
    <t xml:space="preserve">Los tiempos y condiciones de impresión de la Imprenta Distrital no favorecen la circulación oportuna de productos. Para el caso de la revista impide su circulación, inclusión o actualización de indexación en agencias nacionales e internacionales. </t>
  </si>
  <si>
    <t>Medios y WEB</t>
  </si>
  <si>
    <t>% AVANCE EN MEDIOS Y WEB</t>
  </si>
  <si>
    <t>Documentos de trabajo, actas de reunión, redes sociales, documentos de Magazín, Audios de programas de Magazín Aula urbana Dial, estudios previos y borradores de libros</t>
  </si>
  <si>
    <t>Para la actividad de Medios, en el marco de la cual se contempla el desarrollo estratégico de medios y canales de comunicación institucional, se tienen los contenidos para la edición No. 97 (primera de 2015), preparados para el inicio de diseño; así mismo, en el marco del Comité de Publicaciones  y atendiendo  a la realización del II Seminario Latinoamericano. Maestros y maestras hoy, a realizarse el 23 y 24 de abril en el marco de la 28ª Feria Internacional del libro, se realizará la edición No. 98. Maestros y maestras hoy.  
En marzo inició la producción del programa radial Aula Urbana Dial emitido a través de la emisora Candela en el dial 850, AM, todos los domingos a las 9:10 de la mañana en el marco de Escuela País. En total 4 programas fueron difundidos en este espacio, y a través de los diferentes canales de comunicación institucional (en www.idep.edu.co, sección Aula Urbana Dial, con su respectiva reseña, a través de boletines y correos electrónicos). En cada programa el IDEP ha promovió información estratégica, planeada por el Comité de Publicaciones, que da cuenta de los proyectos previstos, en desarrollo y culminados. 
Se han promovido dinámicas informativas a través de la WEB institucional www.idep.edu.co. Se divulgó información a través de 32 reportes de noticias y eventos, dirigidos a la comunidad educativa del Distrito y a la ciudadanía, con temas interés, entre eventos y actividades, y otras de promoción de producciones editoriales, socialización de resultados de proyectos institucionales. Se ha adelantado la migración de contenidos a la  nueva página WEB, diseñada por esta entidad y prepara para el próximo trimestre su puesta en funcionamiento.</t>
  </si>
  <si>
    <t>Se requiere un trabajo conjunto con la Alta Consejería para las TICS a fin de desarrollar la nueva página del IDEP. Se han planeado reuniones conjuntas para avanzar en esta tarea.</t>
  </si>
  <si>
    <t>Comunicación interna y externa</t>
  </si>
  <si>
    <t>% de avance de la comunicación interna y externa</t>
  </si>
  <si>
    <t>Boletines emitidos</t>
  </si>
  <si>
    <t xml:space="preserve">Para la comunicación interna se produjeron entre enero y marzo  6 boletines internos, los cuales destacan acciones y campañas que incentivan la comunicación y cultura organizacional, así como el adecuado manejo de la imagen institucional. La dinamización de la comunicación se promueve reportando  actividades, acciones y campañas que adelantan las diferentes dependencias del IDEP; la socialización de avances en los proyectos misionales;  así como, la agenda de eventos, promoción de medios de comunicación y canales. El boletín explora la información, no sólo escrita, sino también gráfica y audio-visual. 
Con el objetivo de visibilizar el IDEP, desde la comunicación externa se ha promovido el uso de medios de comunicación, mediante los cuales se difunda información a las comunidades de docentes e investigadores de entidades.  Entre enero y marzo se han realizado y circulado  8 boletines externos. A 31 de marzo de 2015 se han elaborado 4 boletines de prensa.  En este trimestre se gestionó la aparición del convocatorias, proyectos y eventos del IDEP con medios de comunicación masiva y alternativa (educativos y comunitarios), logrando la presencia a la fecha en  6 espacios comunicativos de difusión, a través de los cuales fundamentalmente se promocionan convocatorias Revista y el II Seminario Latinoamericano.
En el primer trimestre de 2015, se ha hecho presencia en 12 actividades, a saber: 
1) Taller “Juégate tu carta”, evento interno dirigido por el profesor Jorge Palacio, realizado el 13 de enero de 2015.
2) Primer Encuentro Distrital de la Red de Docentes Investigadores. 27 de enero de 2015.
3) Visita a la Fundación Otero. 5 de marzo de 2015.
4) 88 años del Instituto Pedagógico Nacional. 10 de marzo  de 2015.
5) Segundo Encuentro de la Red de Docentes Investigadores.  6 de marzo de 2015.
6) Taller 1 de sensibilización sobre el Álbum de los Derechos. 7 de marzo de 2015.
7) Encuentro Uaque de Arte y Etnografía, en el Centro de Documentación del IDEP. 11 de marzo de 2015.
8) Presentación del Álbum de los Derechos en el colegio Distrital John F. Kennedy. 12 de marzo de 2015.
9) Taller 2 de sensibilización sobre el Álbum de los Derechos y la Escalera de los Derechos. 14 de marzo  2015.
10) Presentación de resultados de estudios del Componente de Cualificación Docente, en Aduanilla de Paiba. 18 de marzo de 2015.
11) Tercer Encuentro de la Red de Docentes Investigadores. 27 de marzo de 2015.
12) Día del Hombre y Día de la Mujer. 13 y 20  de marzo de 2015.
</t>
  </si>
  <si>
    <t>Realizar un premio  la Investigación e Innovación Educativa y Pedagógica</t>
  </si>
  <si>
    <t>%de avance del Premio</t>
  </si>
  <si>
    <t>Documentos de trabajo, lista de asistencia a reuniones</t>
  </si>
  <si>
    <t>Se ha avanzado en el desarrollo de la propuesta de la IX versión y el cierre de la VIII versión.</t>
  </si>
  <si>
    <t>Prestar servicio eficiente a las comunidades educativas en el Centro de Documentación</t>
  </si>
  <si>
    <t>% de avance de atención en el centro de documentación</t>
  </si>
  <si>
    <t>Registro de visitantes y correo eletrónico</t>
  </si>
  <si>
    <t>Se atendieron en la sala del Centro de Documentación 147 personas
Atención de Usuarios y al Ciudadano a Través del Correo Electrónico
Se consultaron 4.802 documentos entre los que se encuentran publicaciones periódicas, libros, investigaciones propias del IDEP y/o materiales audiovisuales</t>
  </si>
  <si>
    <t>El estudio de mercado para la contratación de servicios de soporte, desarrollo e implementación de un software libre, para el fortalecimiento de los sistemas de información bibliográfica del Centro de Documentación se demoró un tiempo más de lo previsto, debido a que las empresas se encontraban en temporada vacacional y no presentaban las cotizaciones que respondiera a la ficha técnica del proceso.</t>
  </si>
  <si>
    <t>Total Estrategia de Comunicaciones</t>
  </si>
  <si>
    <t>TOTAL COMUNICACIÓN, SOCIALIZACIÓN Y DIVULGACIÓN = 10%</t>
  </si>
  <si>
    <t>Contribuir en la construcción y socialización de conocimiento educativo y pedagógico con docentes, directivos y estudiantes para la materialización del derecho a la educación de calidad</t>
  </si>
  <si>
    <t>Realizar actividades académicas organizadas por el IDEP en las que haya participación activa de docentes</t>
  </si>
  <si>
    <t>Número de docentes que participan en actividades académicas organizadas por el IDEP/ Total de docentes invitados</t>
  </si>
  <si>
    <t>Estudios previos, Minutas de Contratos, Memorias de encuentros y talleres, y listados de asistencia</t>
  </si>
  <si>
    <t>Socialización de los productos y piezas comunicativas del estudio "La Escuela y la Ciudad: una mirada desde los derechos de los niños, las niñas y los jóvenes de los colegios distritales de Bogotá, D.C.".  
Realización de tres talleres  cuyo propósito fue  la sensibilizacIón y la definición de la ruta para el posicionamiento del Álbum  de los Derechos. 
Presentación de resultados del estudio nacional sobre "Jornada escolar y realización de los fines de la educación en los estudiantes colombianos", con el propósito de ofrecer información y conocimiento para la toma de decisiones por parte de instituciones escolares y autoridades educativas territoriales y nacionales en materia de jornada escolar y su relación con la realización de los fines de la educación en los y las estudiantes.
e realizaron tres encuentros con docentes interesados en conformar  IDEP-RED.
Presentación  de los resultados del "Estudio comparado de programas y políticas de formación y cualificación docente en diez entes territoriales de Colombia" en San Andres.
Realización de la convocatoria  para dar a conocer  la ruta pedagógica  a seguir en la segunda fase del  proyecto "Acompamiento in situ como estrategia de cualificación  docente".
Realización de un taller con todos los docentes y directivos docentes en la tarea de formarse como expedicionarios, alistar las presentaciones que se realizarán en cada ciudad y firmar los compromisos. 
Adicionalmente se hicieron inscripciones en el estudio "Maestros, maestras y derechos de la niñez".
Se ha avanzado en el desarrollo de la propuesta de la IX versión y el cierre de la VIII versión.</t>
  </si>
  <si>
    <t>Realizar actividades académicas organizadas por el IDEP en las que haya participación activa de directivos docentes</t>
  </si>
  <si>
    <t>Número de directivos docentes que participan en actividades académicas organizadas por el IDEP/ Total de directivos docentes invitados</t>
  </si>
  <si>
    <t>Memorias de encuentros y talleres, y listados de asistencia</t>
  </si>
  <si>
    <t xml:space="preserve">Socialización de los productos y piezas comunicativas del estudio "La Escuela y la Ciudad: una mirada desde los derechos de los niños, las niñas y los jóvenes de los colegios distritales de Bogotá, D.C.".  
Realización de tres talleres  cuyo propósito fue  la sensibilizacIón y la definición de la ruta para el posicionamiento del Álbum  de los Derechos. 
Presentación de resultados del estudio nacional sobre "Jornada escolar y realización de los fines de la educación en los estudiantes colombianos", con el propósito de ofrecer información y conocimiento para la toma de decisiones por parte de instituciones escolares y autoridades educativas territoriales y nacionales en materia de jornada escolar y su relación con la realización de los fines de la educación en los y las estudiantes.
Se realizaron tres encuentros con docentes interesados en conformar  IDEP-RED.
Presentación  de los resultados del "Estudio comparado de programas y políticas de formación y cualificación docente en diez entes territoriales de Colombia" en San Andres.
Realización de la convocatoria  para dar a conocer  la ruta pedagógica  a seguir en la segunda fase del  proyecto "Acompamiento in situ como estrategia de cualificación  docente".
Realización de un taller con todos los docentes y directivos docentes en la tarea de formarse como expedicionarios, alistar las presentaciones que se realizarán en cada ciudad y firmar los compromisos. 
Adicionalmente se hicieron inscripciones en el estudio "Maestros, maestras y derechos de la niñez".
</t>
  </si>
  <si>
    <t>Realizar actividades académicas organizadas por el IDEP en las que haya participación activa de estudiantes</t>
  </si>
  <si>
    <t>Número de estudiantes que participan en actividades académicas organizadas por el IDEP/ Total de estudiantes invitados</t>
  </si>
  <si>
    <t>Socialización de los productos y piezas comunicativas del estudio "La Escuela y la Ciudad: una mirada desde los derechos de los niños, las niñas y los jóvenes de los colegios distritales de Bogotá, D.C.".  
Realización de tres talleres  cuyo propósito fue  la sensibilizacIón y la definición de la ruta para el posicionamiento del Álbum  de los Derechos. 
Presentación de resultados del estudio nacional sobre "Jornada escolar y realización de los fines de la educación en los estudiantes colombianos", con el propósito de ofrecer información y conocimiento para la toma de decisiones por parte de instituciones escolares y autoridades educativas territoriales y nacionales en materia de jornada escolar y su relación con la realización de los fines de la educación en los y las estudiantes.
Se hicieron inscripciones en el estudio "Maestros, maestras y derechos de la niñez".</t>
  </si>
  <si>
    <t>Realizar actividades de socialización de los productos y piezas comunicativas</t>
  </si>
  <si>
    <t>Numero de activdades realizadas/ No. De actividades Programadas</t>
  </si>
  <si>
    <t>Socialización  de los productos y piezas comunicativas  del estudio "La Escuela y la Ciudad: una mirada desde los derechos de los niños, las niñas y los jóvenes de los colegios distritales de Bogotá, D.C.", el 12 de Febrero en la Universidad Minuto de Dios.  
Presentación de resultados del estudio nacional sobre "Jornada escolar y realización de los fines de la educación en los estudiantes colombianos", con el propósito de ofrecer información y conocimiento para la toma de decisiones por parte de instituciones escolares y autoridades educativas territoriales y nacionales en materia de jornada escolar y su relación con la realización de los fines de la educación en los y las estudiantes.
Presentación de los resultados de los estudios ralizados en el año 2014; a dicho eventos  se contó con la asistencia total de 82 participantes así: Directivos 16, Docentes 33,  estudiantes 2  y  31  entre Decanos y representantes de las   facultades de educación e investigadores.</t>
  </si>
  <si>
    <t>Total Estrategia de Socialización</t>
  </si>
  <si>
    <t>TOTAL SOCIALZIACIÓN = 10%</t>
  </si>
  <si>
    <t>Implementar en el 100% de las entidades del Distrito el Sistema Integrado de Gestión</t>
  </si>
  <si>
    <t>Implementar el 25% del Sistema Integrado de Gestión:</t>
  </si>
  <si>
    <t>Realizar reuniones con la OAP para el fortalecimiento del SIG</t>
  </si>
  <si>
    <t>Número de reuniones realizadas / No. De reuniones Programadas</t>
  </si>
  <si>
    <t>Actas de reuniones y listado de asistencia</t>
  </si>
  <si>
    <t>Se realiza la primera reunión de control entre la Oficina Asesora de Planeación y la Subdirección académica, acordando asuntos puntuales con respecto del reporte del POA, PMR e informe de gestión. Se entrega normograma</t>
  </si>
  <si>
    <t>Consolidar y remitir trimestralmente los informes de gestión del Subdirección Académica</t>
  </si>
  <si>
    <t>Informes de gestión remitidos/ Total de informes de gestión que se deben remitir</t>
  </si>
  <si>
    <t>Documento de informe de gestión Primer trimestre</t>
  </si>
  <si>
    <t>Consolidación de los resultados de las estrategias, estudios y diseños de cada uno de componentes. Se entrega normograma de la subdireccion académica</t>
  </si>
  <si>
    <t>Se presentaron entregas de informes por fuera de la fecha establecida, lo cual restrasó su consolidación.</t>
  </si>
  <si>
    <t>TOTAL SGC = 10%</t>
  </si>
  <si>
    <t>RESULTADO ACUMULADO SUBDIRECCIÓN ACADÉMICA</t>
  </si>
  <si>
    <t>}</t>
  </si>
  <si>
    <t xml:space="preserve">Aprobó: </t>
  </si>
  <si>
    <t>Revisó:</t>
  </si>
  <si>
    <t>Elaboró:</t>
  </si>
  <si>
    <t>INSTITUTO PARA LA INVESTIGACIÓN EDUCATIVA Y EL DESARROLLO PEDAGÓGICO -IDE</t>
  </si>
  <si>
    <t>FORMATO PLAN OPERATIVO ANUAL (POA) 2014</t>
  </si>
  <si>
    <r>
      <t>DEPENDENCIA</t>
    </r>
    <r>
      <rPr>
        <sz val="9"/>
        <rFont val="Arial"/>
        <family val="2"/>
        <charset val="1"/>
      </rPr>
      <t>: SUBDIRECCIÓN ADMINISTRATIVA, FINANCIERA Y DE CONTROL DISCIPLINARIO</t>
    </r>
  </si>
  <si>
    <t>Nombre de Proyecto No. 907 Fortalecimiento Institucional y Proyecto No. 702  Investigación e innovación para la construcción de conocimiento educativo y pedagógico.</t>
  </si>
  <si>
    <t>PRESUPUESTO</t>
  </si>
  <si>
    <t>Transversal</t>
  </si>
  <si>
    <t>Programación del presupuesto de la vigencia 2016</t>
  </si>
  <si>
    <t>Total  de informes registrados y presentados de manera oportuna a la SHD relacionados con la programación del presupuesto vigencia 2016 / Total de informes requeridos en el cronograma establecido por la Dirección Distrital de Hacienda</t>
  </si>
  <si>
    <t>Gestión Financiera</t>
  </si>
  <si>
    <t>Paulo Alcides Leguizamón Vargas</t>
  </si>
  <si>
    <t>Esta actividad inicia en el segundo trimestre del año</t>
  </si>
  <si>
    <t>Administración de la ejecución presupuestal por medio del seguimiento, control y registro del (CDP, RP y Giro), al igual que las medidas de contingencia necesarias para garantizar la oportuna prestación de los servicios.</t>
  </si>
  <si>
    <t>Total de CDP, CRP, Giros  y traslados presupuestales registrados  en los sistemas de información SIAFI y PREDIS / Total de CDP, CRP, Giros y traslados presupuestales solicitados.</t>
  </si>
  <si>
    <t>Carpetas con CDP, CRP, Trslados Presupuestales gestionados en el trimestre</t>
  </si>
  <si>
    <t>Registro del 100% de las solcitudes requeridas por las dependencias</t>
  </si>
  <si>
    <t>Se presenta una dificultad en la legalización del traslado presupuestal por cuanto no ha sido posible la firma de la Resolución por parte del Secretario de Educación como presidente del Consejo Directivo</t>
  </si>
  <si>
    <t>Reporte a internos y externos de  la programación, ejecución y cierre presupuestal.</t>
  </si>
  <si>
    <t>Total de informes remitidos de manera oportuna a terceros y entes de control/ Total de informes requeridos  dentro de la programación, ejecución y cierre presupuestal</t>
  </si>
  <si>
    <t>Sistema de Informació de correspondencia (SIAFI),  y copia de los radicados que reposan en presupuesto.</t>
  </si>
  <si>
    <t>Entrega oportuna de informes relacionados con la ejecución de los recursos del presupuesto del IDEP.</t>
  </si>
  <si>
    <t>Coordinar el cierre presupuestal de la vigencia con las áreas tesoral, contable, supervisores de contratos y dependencias responsables de la información presupuestal.</t>
  </si>
  <si>
    <t>Total de informes registrados y presentados de manera oportuna  relacionados con el cierre presupuestal /  Total de informes requeridos por la Dirección Distrital de Presupuesto de la SHD</t>
  </si>
  <si>
    <t>Acta de Comité de seguimiento a la ejecución presupuestal</t>
  </si>
  <si>
    <t>Se efectúo comité de seguimiento a la ejecución del presupuesto 2014, dando las alertas con respecto a la necesidad de disminuir las reservas presupuestales como parte del cierre presupuestal de la vigencia.</t>
  </si>
  <si>
    <t>Se generaron compromisos a cargo de los responsables de la ejecución de los recursos tendientes a contratación oportuna y disminución de reservas presupuestales.</t>
  </si>
  <si>
    <t>Informe sobre la Gestión Presupuestal  en el IDEP durante el periodo del plan de desarrollo</t>
  </si>
  <si>
    <t>Desarrollo de informe propuesto / Desarrollo de Informe Ejecutrado</t>
  </si>
  <si>
    <t>Procedimiento en coordinación con la SAFyCD, en el siguiente informe se presentará estructura</t>
  </si>
  <si>
    <t>Estructura de levantamiento técnico sobre el tipo de informe</t>
  </si>
  <si>
    <t>N/A</t>
  </si>
  <si>
    <t>segumiento al SIG</t>
  </si>
  <si>
    <t>lieamientos SIG</t>
  </si>
  <si>
    <t xml:space="preserve">normograma entregado a la OAP para consolidación </t>
  </si>
  <si>
    <t>se entrega el nomrograma correspondiente a las actividades normatizadas en el tema presupuestal</t>
  </si>
  <si>
    <t xml:space="preserve">TOTAL ÁREA DE PRESUPUESTO </t>
  </si>
  <si>
    <t>SERVICIOS GENERALES</t>
  </si>
  <si>
    <t>Coordinar y ejecutar las adquisiciones  de bienes y servicios del rubro de funcionamiento y demás gastos asociados a  Servicios Generales</t>
  </si>
  <si>
    <t>No. procesos atendidos / No. procesos programados</t>
  </si>
  <si>
    <t>Gestión de Recursos Físicos</t>
  </si>
  <si>
    <t>Lilia Amparo Correa</t>
  </si>
  <si>
    <t>Expedientes contractuales</t>
  </si>
  <si>
    <t xml:space="preserve">Se ejectutó plan de adquisiciones bajo, </t>
  </si>
  <si>
    <t>Algunas reprogramaciones en plan de adquisiciones, presentación de previos y fichas técnicas por fuera de fechas inciales al interior de la SAFyCD</t>
  </si>
  <si>
    <t>Coordinar el Mantenimiento de bienes muebles y vehículos del Instituto.</t>
  </si>
  <si>
    <t>No. solicitudes de mantenimiento realizados / No. solicitudes de mantenimiento programados*100</t>
  </si>
  <si>
    <t>Sede adecuada para la planta temporal y vehículos en optimo estado de operación</t>
  </si>
  <si>
    <t>Normal funcionamiento de Vehículos Institucionales</t>
  </si>
  <si>
    <t>Administrar los inventarios y almacén según la normatividad vigente y aplicativos del Instituto. Lo anterior incluye la legalización de inventarios con otras entidades</t>
  </si>
  <si>
    <t>Numero de inventarios reconocidos y firmados / Numero de  inventarios asignados por SIAFI *100</t>
  </si>
  <si>
    <t>Sistema SIAFI</t>
  </si>
  <si>
    <t>Actualización de Inventarios individuales al cierre de vigencia, para el siguiente trimestre se realizará verificación y cierre del convenio con la SED</t>
  </si>
  <si>
    <t>Convenio con la SED no se presentó en el primer trimestre</t>
  </si>
  <si>
    <t>Elaborar los diferentes informes a entes internos y externos que se requieran según el propósito del cargo.</t>
  </si>
  <si>
    <t>No. informes realizados / No. informes programados *100</t>
  </si>
  <si>
    <t>Cuenta Anual Contraloría (Informe de Austeridad, Inventario Fisico, Expediente Oficina Control Interno.
Informe de Gestión I Trimestre de la vigencia 2015. Expediente de la Sub. Administrativa, Financiera y de Control Interno.</t>
  </si>
  <si>
    <t>Informes radicados Oficina Control Interno y en la Subdirección Adminitrativa, Financiera y de Control Interno.</t>
  </si>
  <si>
    <t xml:space="preserve">Planes de Mejoramiento </t>
  </si>
  <si>
    <t xml:space="preserve">Nº de hazgos y/o acciones de mejora planteadas Vrs Nº de hazgos y/o acciones de mejora realizadas  </t>
  </si>
  <si>
    <t>Este tema no se programó para este trimestre</t>
  </si>
  <si>
    <t>Informe sobre la Gestión Tesoral en el IDEP durante el periodo del plan de desarrollo</t>
  </si>
  <si>
    <t>TOTAL ÁREA DE SERVICIOS GENERALES = 100%</t>
  </si>
  <si>
    <t>CONTABILIDAD</t>
  </si>
  <si>
    <t>Preparar, analizar, validar y presentar los Estados Contables trimestrales de la entidad, en cumplimiento de los lineamientos de la Contaduría General de la Nación y demás entes de vigilancia y control.</t>
  </si>
  <si>
    <t xml:space="preserve">No. De informes reportados / No. De informes establecidos por la CGN * 100 </t>
  </si>
  <si>
    <t>Oswaldo Gómez Lozano</t>
  </si>
  <si>
    <t>Radicaciones en SDS y CGN del 30-04-2014</t>
  </si>
  <si>
    <t>Cumplimiento del objetivo</t>
  </si>
  <si>
    <t>Relacionadas con los sistemade información SIAFI y HUMANO, reportadas y solventadas por la OAP</t>
  </si>
  <si>
    <t>Elaborar y presentar para pago al Área de Tesorería las declaraciones tributarias, atendiendo la normatividad y calendarios establecidos por las Administraciones de Impuestos, Nacional y Distrital.</t>
  </si>
  <si>
    <t>No. De declaraciones reportadas para tramite de pago / No. De declaraciones establecidas según calendarios tributarios 2014 * 100</t>
  </si>
  <si>
    <t>Declaraciones tributarias presentadas</t>
  </si>
  <si>
    <t>Dar cumplimiento a lo establecido en los distintos planes de mejoramientos suscritos, en los que intervenga y posea compromisos el Área Contable.</t>
  </si>
  <si>
    <t xml:space="preserve">No. de observaciones subsanadas  / No. de observaciones levantadas al área * 100 </t>
  </si>
  <si>
    <t>Correos electrónicos, Memorandos de la SAFyCD</t>
  </si>
  <si>
    <t>Relacionadas con los sistemade información SIAFI y HUMANO, reportadas a la OAP</t>
  </si>
  <si>
    <t>Dar los lineamientos, directrices o capacitaciones necesarias, con el fin de interiorizar institucionalmente la normatividad tributaria y contable vigente aplicable a la entidad.</t>
  </si>
  <si>
    <t>No. de circulares, correos o charlas realizadas efectivamente / No. de circulares, correos o charlas programadas * 100</t>
  </si>
  <si>
    <t>Correos electrónicos, Memorandos de la SAFyCD y C¡rculares de la Dirección General</t>
  </si>
  <si>
    <t>Ninguna</t>
  </si>
  <si>
    <t>Lineamientos del SIG</t>
  </si>
  <si>
    <t>% DE CUMPLIMIENTO LINEAMIENTOS SIG</t>
  </si>
  <si>
    <t>No se puedo gestionar con la OPA una evaluación de los Proceso y procedimientos del área</t>
  </si>
  <si>
    <t xml:space="preserve">TOTAL ÁREA DE CONTABILIDAD </t>
  </si>
  <si>
    <t>TALENTO HUMANO Y NOMINA</t>
  </si>
  <si>
    <t>Planear, formular, ejecutar y evaluar el PIC  de la vigencia 2014.</t>
  </si>
  <si>
    <t>Capacitaciones realizadas /sobre capacitaciones programadas *100</t>
  </si>
  <si>
    <t>Gestión de Talento Humano</t>
  </si>
  <si>
    <t>Myriam Alcira Cardozo</t>
  </si>
  <si>
    <t>PAES, Formulados - Comisión de personal
PIC 2014 evaluado</t>
  </si>
  <si>
    <t>No presentó PIC 2014 evaluado ni primera versión PIC 2015</t>
  </si>
  <si>
    <t>Planear, formular, ejecutar y evaluar el Plan de Bienestar e Incentivos y Salud Ocupacional de la vigencia 2014, en los términos d el Ley.</t>
  </si>
  <si>
    <t>Actividades realizadas /actividades peogramadas *100</t>
  </si>
  <si>
    <t>Comisión de personal definió rubros, montos y metodología de inversión</t>
  </si>
  <si>
    <t>Avances según cronograma en comisión de personal</t>
  </si>
  <si>
    <t>No presentó planes en primera versión</t>
  </si>
  <si>
    <t>Capacitar, y liderar el proceso de Evaluación del desempeño funcionarios de carrera y en periodo de prueba</t>
  </si>
  <si>
    <t>Cumplimiento de tiempos Normativos en el proceso de las evaluaciones del desempeño cumplidos / tiempos programados *100</t>
  </si>
  <si>
    <t>Primera evaluación de desempeño desarrollada</t>
  </si>
  <si>
    <t>100 % de funcionarios evaluados</t>
  </si>
  <si>
    <t>No presentó consolidación de evaluavción del desempeño</t>
  </si>
  <si>
    <t>Entrega de novedades para la liquidaciòn de la nómina en los tiempos establecidos.</t>
  </si>
  <si>
    <t>Número de novedades liquidadas / numero de novedades radicadas *100</t>
  </si>
  <si>
    <t>Nominas</t>
  </si>
  <si>
    <t>Cumplimiento de cronogramada de entrega de novedades</t>
  </si>
  <si>
    <t>Falta de organización de la documentación</t>
  </si>
  <si>
    <t>Atender las disposiciones de la Función Pública y del Archivo General de la Nación para los expedientes laborales</t>
  </si>
  <si>
    <t>Numero de expedientes  laborales actualizados / Numero de expedientes radicados *100</t>
  </si>
  <si>
    <t>Control Interno Disciplinario</t>
  </si>
  <si>
    <t>Archivo de hojas de vida en custodia y bajo procedimiento el prestamo de expedientes</t>
  </si>
  <si>
    <t>No presentó avance en la organización de hijas de vida</t>
  </si>
  <si>
    <t>Administrar los requerimientos de recurso humano Bonos Pensiónales, Certificaciones, informes interno y externos, Manuales de Funciones, COPASO y Comisión de Personal.</t>
  </si>
  <si>
    <t>Numero de solicitudes oportunamente atendidas por  Talento Humano  / Numero de solictudes radicadas*100</t>
  </si>
  <si>
    <t>Actas de comisión de personal y de copaso</t>
  </si>
  <si>
    <t xml:space="preserve">Cumplimiento de cronograma </t>
  </si>
  <si>
    <t>Presenta algunas actas sin firmas</t>
  </si>
  <si>
    <t>TOTAL ÁREA DE TALENTO HUMANO Y NOMINA</t>
  </si>
  <si>
    <t>TESORERIA</t>
  </si>
  <si>
    <t>Apoyo y consolidación en la elaboración del PAC anual y consolidación de la reprogramación del  PAC mensual, de acuerdo a la necesidades de los supervisores, realizando en el sistema SISPAC los respectivos ajustes.</t>
  </si>
  <si>
    <t>PAC ejecutado / PAC programado  *100</t>
  </si>
  <si>
    <t>Juan Francisco Salcedo</t>
  </si>
  <si>
    <t>Base de datos entregada por los supervisores via correo electronico y la reprogramacion en el sistema PAC de la SDH</t>
  </si>
  <si>
    <t>Control del PAC de la entidad, asi como reprogramacion oportuna de pagos para la no generacion de PAC no Ejecutado.</t>
  </si>
  <si>
    <t>Pagos proveedores, y contratistas</t>
  </si>
  <si>
    <t xml:space="preserve">Número de ordenes efectivamente pagadas / Número de ordenes de pagos radicadas *100 </t>
  </si>
  <si>
    <t>Egresos de pago que se encuentran tanto en el sistema SIAFI como en las  carpetas fisicas que reposa en la tesorría distrital.</t>
  </si>
  <si>
    <t>Pagos Oportunos, ejecucion adecuada de los recursos de la entidad.</t>
  </si>
  <si>
    <t>Pago de la nómina</t>
  </si>
  <si>
    <t>Valor de la nomina pagado / Valor programado de nómina   *100</t>
  </si>
  <si>
    <t>Egresos de pagos por los conceptos de nomina que se encuentran el sisitema SIAFI y en las carpetas de la tesoreria.</t>
  </si>
  <si>
    <t>Cumplimiento de los compromisos laborales con los funcionarios de la Entidad.</t>
  </si>
  <si>
    <t>Realizar continuamente conciliaciones bancarias y conciliaciones de ingresos y de gastos.</t>
  </si>
  <si>
    <t>Numero de cuentas bancarias consiliadas / Numero de cuentas Bancarias del IDEP *100</t>
  </si>
  <si>
    <t>Carpeta de conciliaciones que reposa en la Tesorería del instituto</t>
  </si>
  <si>
    <t>Minimizar las partidas frente a años anterios y control de los ingresos y egresos de recursos del instituto</t>
  </si>
  <si>
    <t>Presentar informe indicadores financieros.</t>
  </si>
  <si>
    <t xml:space="preserve"> Numero de informes presentadoS / Numero de informes programados *100</t>
  </si>
  <si>
    <t>Informe archivados en carpeta que se encuentra en la tesorería del instituto</t>
  </si>
  <si>
    <t>Cumplimiento de los indicadores propuestos para el area</t>
  </si>
  <si>
    <t>Coordinar y apoyar las acciones del Comité de seguimiento y control financiero y de normalización de cartera.</t>
  </si>
  <si>
    <t>Numero de compromisos efectivamente realizados / Numero de compromisos adquiridos en el comité de seguimiento y control financiero y de normalizaiciòn de cartera *100</t>
  </si>
  <si>
    <t>Actas de los comites que se encuentran archivadas en la tesoreria</t>
  </si>
  <si>
    <t>Que los diferentes miembros del comité conozcan la realidad financiera del instituto desde el punto de vista tesoral en lo referente a ejecucion de los recursos del instituto</t>
  </si>
  <si>
    <t>TOTAL ÁREA DE TESORERIA</t>
  </si>
  <si>
    <t>Pagina 1 de 4</t>
  </si>
  <si>
    <t xml:space="preserve">DEPENDENCIA: OFICINA DE CONTROL INTERNO </t>
  </si>
  <si>
    <t xml:space="preserve">METAS PLAN DE DESARROLLO 2012-2016 </t>
  </si>
  <si>
    <t>METAS PLAN DE ACCIÓN -  2015</t>
  </si>
  <si>
    <t>INDICADOR/ FÓRMULA</t>
  </si>
  <si>
    <t>TRANSVERSAL</t>
  </si>
  <si>
    <t>"Sistema de evaluación de la calidad de la educación unificado y de monitoreo al Plan Sectorial de Educación diseñado e implementado"</t>
  </si>
  <si>
    <t>Realizar 25% de la implementación y sostenibilidad del Sistema integrado de gestión.</t>
  </si>
  <si>
    <t>5. Desarrollar acciones que garantice la sostenibilidad  y consolidación de una gestión eficaz y transparente.</t>
  </si>
  <si>
    <t>A 31 de Diciembre de 2015, ejecutar el 80% de las actividades de auditoría programadas para cada periodo por la OCI.</t>
  </si>
  <si>
    <r>
      <t xml:space="preserve">% de ejecución de las actividades de Auditoría programados por la OCI
</t>
    </r>
    <r>
      <rPr>
        <i/>
        <sz val="9"/>
        <rFont val="Arial"/>
        <family val="2"/>
      </rPr>
      <t xml:space="preserve">
(Cantidad de actividades de Auditoría ejecutadas durante el periodo/ Total de actividades programadas para el periodo)*100</t>
    </r>
  </si>
  <si>
    <t>Evaluación y Seguimiento</t>
  </si>
  <si>
    <t>Diana Karina Ruiz Perilla
Jefe Oficina de Control Interno</t>
  </si>
  <si>
    <t>Programa de Auditorías para la vigencia  2015
Ejecución en Programa de Auditorías
Cronograma de Informes OCI 2015
Informes Preliminares y Finales Auditoria OCI
Informes de seguimiento
Alertas Informativas y Boletines
Seguimiento Plan de Mejoramiento Contraloría</t>
  </si>
  <si>
    <t>Se realizó priorización del programa de auditorías y se presentó el Programa de Auditoría para la vigencia 2015 en comité SIG y Control Interno del 2 de Febrero de 2015 y fué aprobado y remitido a la Subdirección de Talento Humano de la Secretaría General de la Alcaldía Mayor de Bogotá, D.C.
Durante el primer Trimestre se ejecutaron las actividades de auditorías de acuerdo al Programa de Auditorías y a su priorización, respondiendo a las actividades derivadas del mismo.
A continuación se relacionan las actividades desarrolladas dentro del presente periodo.
La Auditoría del proceso Gestión Financiera: Entrega del Informe Preliminar-(Auditoría de la vigencia 2014 finalizada en el primer trimestre de 2015 debido a cierres presupuestales)
La Auditoría del proceso Gestión del Talento Humano: Se realizó apertura oficial a la Auditoría, se encuentra actualmente en desarrollo.
Se realizó la elaboración del Plan de Auditoría del Proceso de Gestión del Talento Humano, fué remitido al líder del proceso y se encuentra en curso la ejecución de las actividades de acuerdo al Plan de Auditoría.
Se realizaron seguimientos por parte de la OCI los cuales se listan a continuación:
1) Arqueo de Caja Menor (31 de Marzo de 2015); 
2) Seguimiento a la actualización de Procesos y Procedimientos vigencia 2015 (Seguimiento con corte al 15 de Enero de 2015);   
3) Seguimiento Plan de Mejoramiento por procesos (seguimiento con corte al 3 de marzo de 2015);                      
4) Seguimiento a Plan de Mejoramiento de la Contraloría ( Seguimiento con corte al 28 de Febrero de 2015);
5) Alertas Informativas: Alertas Informativa (12 de Marzo de 2015);                 
6) Presentación de 14 Informes Externos.
7) Puesta en marcha  en plataforma Moodle- Secretaría General de la Alcaldía,  del reporte del Programa de Auditorías 2015 junto con sus evidencias.
En total durante el Primer trimestre de 2015, se realizaron 23 Actividades de Auditorías programadas, generando así un cumplimiento del 100% en el indicador.</t>
  </si>
  <si>
    <t>Por solicitud del líder del proceso, la Auditoría al Proceso de Gestión del Talento Humano, se extiende hasta el mes de Mayo de 2015.</t>
  </si>
  <si>
    <t xml:space="preserve">METAS PLAN DE DESARROLLO </t>
  </si>
  <si>
    <t>A 31 de Diciembre de 2015, realizar el 100% de las actividades encaminadas al seguimiento de la administración de riesgos del IDEP y al fortalecimiento de la cultura del autocontrol.</t>
  </si>
  <si>
    <r>
      <t xml:space="preserve">% de Ejecución de actividades de seguimiento de la administración de riesgos y autocontrol de la entidad
</t>
    </r>
    <r>
      <rPr>
        <i/>
        <sz val="9"/>
        <rFont val="Arial"/>
        <family val="2"/>
      </rPr>
      <t>(Cantidad de actividades ejecutadas durante el periodo/ Total de actividades programadas para el periodo)*100</t>
    </r>
  </si>
  <si>
    <t>Actas de asesorìa, Informes de Seguimiento,Acta de Comité SIG, Alertas Informativas-Boletines Informativos, Cronograma Revisión de Riesgos e Indicadores, Propuesta Mapa de Riesgos Institucional.</t>
  </si>
  <si>
    <r>
      <t>Durante el primer trimestre de 2015, la Oficina de Control Interno, realizó las siguientes actividades:
-La OCI realizó propuesta en el marco de su rol,  de Riesgos y Controles a cada uno de los procesos del Instituto y el pasado 12 de Diciembre de 2014 con Formato de Acta de reunión, se entrega propuesta a la Oficina Asesora de Planeación, con el fin de que sea validada con cada uno de los líderes de los procesos y se genere la versión final del Mapa de Riesgos Institucional, debido a cambios en la Jefatura de la Oficina nuevamente es entregada la propuesta a la Oficina Asesora de Planeación con Acta No. 2 del 20 de Marzo de 2015, al igual que la herramienta diseñada para la consolidación y control de los riesgos institucionales.</t>
    </r>
    <r>
      <rPr>
        <sz val="9"/>
        <color indexed="10"/>
        <rFont val="Arial"/>
        <family val="2"/>
      </rPr>
      <t xml:space="preserve">
</t>
    </r>
    <r>
      <rPr>
        <sz val="9"/>
        <rFont val="Arial"/>
        <family val="2"/>
      </rPr>
      <t>- Se continúa con la Implementación del mecanismo de alertas en procesos, con el fin de alertar las fallas potenciales o detectadas y las experiencias exitosas. Durante el primer trimestre de 2015, se generó una Alerta Informativa  (Marzo 10 de 2015) y una Alerta Correctiva (Marzo 13 de 2015)</t>
    </r>
    <r>
      <rPr>
        <sz val="9"/>
        <color indexed="10"/>
        <rFont val="Arial"/>
        <family val="2"/>
      </rPr>
      <t xml:space="preserve">
</t>
    </r>
    <r>
      <rPr>
        <sz val="9"/>
        <rFont val="Arial"/>
        <family val="2"/>
      </rPr>
      <t xml:space="preserve">
-Se realizó el seguimiento  del Mapa de Riesgos Anticorrupción en el marco de la ley 1474 de 2011, con corte al Primer Trimestre de 2015.</t>
    </r>
    <r>
      <rPr>
        <sz val="9"/>
        <color indexed="10"/>
        <rFont val="Arial"/>
        <family val="2"/>
      </rPr>
      <t xml:space="preserve">
</t>
    </r>
    <r>
      <rPr>
        <sz val="9"/>
        <rFont val="Arial"/>
        <family val="2"/>
      </rPr>
      <t>-Se evaluó el Módulo de administración de  riesgos en el Informe Ejecutivo Anual del Sistema de Control Interno e Informe Pormenorizado (Noviembre2014 -Febrero 2015)
Durante el primer trimestre se ejecutaron 5 actividades  macro relacionadas con el seguimiento y control de los riesgos del Instituto</t>
    </r>
    <r>
      <rPr>
        <sz val="9"/>
        <color indexed="10"/>
        <rFont val="Arial"/>
        <family val="2"/>
      </rPr>
      <t>.</t>
    </r>
  </si>
  <si>
    <t>Se requiere actualizar los riesgos por procesos como producto clave de la actualización del MECI 1000:2014, Decreto 943 de 2014 e integrarlos a las herramientas de riesgo presentes en diversos mecanismos de la entidad como fichas de estudios, diseños y estrategias y Mapa de Riesgos Anticorrupción.</t>
  </si>
  <si>
    <t>METAS PLAN DE ACCIÓN -  VIGENCIA 2015</t>
  </si>
  <si>
    <t>A 31 de Diciembre de 2015, cumplir con la realización de 6 Comités de control interno programados.</t>
  </si>
  <si>
    <t>Cantidad de comités realizados</t>
  </si>
  <si>
    <t>Actas de Comité SIG y CI</t>
  </si>
  <si>
    <t>Se realizan Comités de SIG y CI, en las fechas de 13 de Enero de 2015 realización de Comité extraordinario del SIG y CI,  con el fin de socializar el Informe de seguimiento al Decreto 371 de 2010, Comité SIG y CI el 2 de Febrero de 2015, con el fin de presentar el Programa de Auditorías para la vigencia 2015 y Comité Ordinario SIG y CI el 17 de Marzo de 2015, con el fin de presentar los Resultado de la Evaluación al Sistema Integrado de Gestión  mediante Aplicativo SISIG (Secretaría General de la Alcaldía) y Estado actual del Plan de Mejoramiento por procesos y Plan de Mejoramiento Instutucional, entre otros temas.</t>
  </si>
  <si>
    <t>No se presentó ninguna dificultad durante el primer trimestre para la realización de los Comités, se realizó un comité más de los que se tenían programados debido al Comité extraordinario realizado. Se recomienda fortalecer ejercicio de Secretaría Tecnica desde la Oficina Asesora de Planeación.</t>
  </si>
  <si>
    <t>A 31 de diciembre de 2015 realizar el seguimiento del 100% de las acciones priorizadas del Plan de mejoramiento por procesos de la entidad</t>
  </si>
  <si>
    <r>
      <t xml:space="preserve">% de acciones del Plan de Mejoramiento por procesos de la entidad evaluadas en el periodo
</t>
    </r>
    <r>
      <rPr>
        <i/>
        <sz val="9"/>
        <rFont val="Arial"/>
        <family val="2"/>
      </rPr>
      <t>(Acciones evaluadas/Total de acciones de planes de mejoramiento por procesos)*100</t>
    </r>
  </si>
  <si>
    <r>
      <t xml:space="preserve">Seguimiento Plan de Mejoramiento por Procesos OCI
Informe sobre el Estado general de las Acciones Plan de Mejoramiento por Procesos
Base de Datos Plan de Mejoramiento </t>
    </r>
    <r>
      <rPr>
        <b/>
        <u/>
        <sz val="9"/>
        <color indexed="56"/>
        <rFont val="Arial"/>
        <family val="2"/>
      </rPr>
      <t>www.idep.edu.co</t>
    </r>
  </si>
  <si>
    <t>La Oficina Asesora de Planeación, consolidó las acciones de mejora generadas desde los diferentes procesos del Instituto, éstas acciones se incluyeron en la herramienta diseñada para tal fin, dicha actividad fué realizada después de ser entregada la administración total de la herramienta a la OAP por parte de la OCI el pasado 3 de diciembre de 2014.
Por otra parte, la Oficina de Control Interno, realizó el seguimiento a la totalidad de las acciones que se encuentran vencidas a la fecha con corte al 28 de Febrero de 2015 y que fueron suscritas por los líderes de los procesos, producto de este seguimiento se realizó cierre efectivo a aquellas acciones que habían sido cumplidas y cierre condicional a aquellas acciones que definitivamente con su ejecución, no agregaban valor a la gestión del proceso o podían ser homologadas con acciones generadas desde auditorías más recientes, en dichos seguimientos se requirió a los líderes de los procesos o personal de apoyo de ser necesario. Toda la información fué consolidada en la Base de datos del Plan de Mejoramiento por procesos.
Respecto al Plan de Mejoramiento de la Contraloría y teniendo en cuenta los seguimientos realizados a las acciones, a la fecha se encuentran un total de 26 acciones con corte al primer trimestre de 2015 de las cuales ya se encuentran cerradas 22 y pendientes por cerrar 4. El seguimiento es mensual con un informe trimestral por parte de la Oficina de Control Interno. El Seguimiento se reportó en SIVICOF en los términos de la Cuenta Anual.
Total Acciones Plan de mejoramiento por procesos 273 de las cuales 121 acciones se encuentran abiertas lo que corresponde al 44% del total de las acciones suscritas, 76 acciones se encuentran cerradas lo que corresponde al 28% del total de acciones suscritas y 76 cerradas de manera  condicional lo que corresponde al 28% del total de acciones suscritas.
Total de Acciones Plan de mejoramiento de la Contraloría 26 de las cuales 4 se encuentran abiertas a la fecha y se han cerrado un total de 22 acciones.
Para un total de 301 acciones de Plan de Mejoramiento generadas con corte al Primer Trimestre de 2015.</t>
  </si>
  <si>
    <t>Desde el rol de la Oficina de Control Interno, se recomienda suscribir en los tiempos establecidos, los planes de mejoramiento derivados de diferentes ejercicios de autocontrol o evaluación independiente, y se requiere de mayor sistematicidad y/o seguimiento periódico de planes de mejoramiento por procesos, tanto de líderes de proceso como integrantes de los equipos.</t>
  </si>
  <si>
    <t>A 31 de Diciembre de 2015, haber emitido y presentado el 100% de Informes a Entes de Control de acuerdo a los lineamientos normativos y legales vigentes.</t>
  </si>
  <si>
    <t>% de emisión y presentación de los Informes a entes de control
(Informes entregados en el periodo/Informes programados para entregar por la OCI)*100</t>
  </si>
  <si>
    <r>
      <t xml:space="preserve">Seguimiento Cronograma de Entrega de Informes
Informes publicados página Web </t>
    </r>
    <r>
      <rPr>
        <b/>
        <sz val="9"/>
        <color indexed="56"/>
        <rFont val="Arial"/>
        <family val="2"/>
      </rPr>
      <t>www.idep.edu.co</t>
    </r>
    <r>
      <rPr>
        <sz val="9"/>
        <rFont val="Arial"/>
        <family val="2"/>
      </rPr>
      <t xml:space="preserve">
Informes Externos Carpeta en medio magnético OCI</t>
    </r>
  </si>
  <si>
    <r>
      <t>14 informes presentados con corte al Primer Trimestre de 2015, según cronograma de informes:
Informe de Control Interno Contable
Informe Ejecutivo Anual Evaluación del Sistema de Control Interno
Informe Evaluación a la Gestión Institucional por Dependencias
Informe Plan de Mejoramiento
Informe Derechos de Autor Software
Informe pormenorizado del estado del control interno de la entidad
Informe Controles de Advertencia
Informe de gestión de la OCI (Cuenta Anual)
Informe de Austeridad del Gasto
Programa Anual de Auditoria
 Relación de las causas que impactan los resultados de los avances de la gestión presupuestal, contractual y física, en cumplimiento de las metas del Plan de Desarrollo de la entidad u organismo. Decreto 370 de 2014.
Seguimiento a los resultados del avance de la implementación y sostenibilidad del Sistema Integrado de Gestión (SIG). Decreto 370 de 2014.
 Relación de los diferentes informes que haya presentado y publicado, en cumplimiento de sus funciones y sobre la ejecución del programa Anual de Auditorías. Decreto 370 de 2014.</t>
    </r>
    <r>
      <rPr>
        <sz val="9"/>
        <color indexed="10"/>
        <rFont val="Arial"/>
        <family val="2"/>
      </rPr>
      <t xml:space="preserve">
</t>
    </r>
    <r>
      <rPr>
        <sz val="9"/>
        <rFont val="Arial"/>
        <family val="2"/>
      </rPr>
      <t>Informe de Seguimiento al cumplimiento de lo dispuesto por la Ley 1474/11  "por la cual se dictan normas orientadas a fortalecer los mecanismos de prevención, investigación y sanción de actos de corrupción y la efectividad del control de la Gestión Pública"- : Plan de manejo de riesgos y  Estrategía Anticorrupción y de Atención al Ciudadano (Decreto 2641 de 2012). Plan y Mapa Anticorrupción. Seguimiento Correspondiente al Primer Trimestre de 2014.</t>
    </r>
  </si>
  <si>
    <t>No se presentó ninguna dificultad durante el Primer Trimestre para la presentación de los Informes de ley a entes de control.</t>
  </si>
  <si>
    <t>A 31 de Diciembre de 2015, haber avanzado un 80% en las acciones encaminadas al desarrollo e implementación del Programa de Aprendizaje por equipos.</t>
  </si>
  <si>
    <t>% de ejecución de las acciones para el desarrollo e implementación del Programa de Aprendizaje por equipos (OCI)
(Acciones ejecutadas/ Total de acciones programadas)*100</t>
  </si>
  <si>
    <t>* FT-GTH-13-16 Conformación del equipo de aprendizaje
* FT-GTH-13-17 Lluvia de ideas para priorizar el problema o necesidad institucional
* FT-GTH-13-18 Identificación y descripción del problema institucional
*FT-GTH-13-19 Objetivos Institucionales y Actividades
Memorando de Remisión de la Información.</t>
  </si>
  <si>
    <t xml:space="preserve">
La Oficina de Talento Humano convocó a una reunión con los jefes de las Oficinas con el fin de socializar la metodología que se utilizará para la implementación de los PAES en el Instituto, con el fin de dar cumplimiento a los compromisos adquiridos en dicha reunión, La jefe de la Oficina de Control Interno, se reunió con su equipo de trabajo, para generar una lluvia de ideas y realizó el respectivo diligenciamiento de los formatos requeridos para tal fin:
* FT-GTH-13-16 Conformación del equipo de aprendizaje.
* FT-GTH-13-17 Lluvia de ideas para priorizar el problema o necesidad institucional.
* FT-GTH-13-18 Identificación y descripción del problema institucional.
*FT-GTH-13-19 Objetivos Institucionales y Actividades.
Esta información fué remitida a los Jefes de las Oficinas Asesoras el 11 de Marzo de 2015 y remitida a la Jefe de Talento Humano para su consolidación y análisis el 25 de Marzo  de 2015.</t>
  </si>
  <si>
    <t>Se requiere de mayor compromiso de las Oficinas Asesoras para la realización de una propuesta única de las Oficinas asesoras y de Control Interno.</t>
  </si>
  <si>
    <t>A 31 de Diciembre de 2015, cumplir con el 90% de Lineamientos establecidos para la implementaciòn del SIG.</t>
  </si>
  <si>
    <t>% de cumplimiento de los lineamientos establecidos para la implementación del SIG
(Actividades  SIG Ejecutadas del periodo /Actividades Programadas SIG del Periodo)*100</t>
  </si>
  <si>
    <t>Resultado de la Evaluación al Sistema Integrado de Gestión  mediante Aplicativo SISIG (Secretaría General de la Alcaldía).
Documentos soporte de la Recepción de la información e Informes Preliminares arrojados por el aplicativo.
Procedimientos actualizados en el Sistema DRIVE.</t>
  </si>
  <si>
    <t>La Oficina de Control Interno, realizó un ejercicio previo del seguimiento y estado a cada uno de los productos requeridos por el Sistema Integrado de Gestión, y cuando la herramienta fué habilitada por la Secretaría General para el ingreso de la información, se realizó el reporte de los Resultados de la Evaluación al Sistema Integrado de Gestión mediante Aplicativo SISIG (Secretaría General de la Alcaldía). Este ejercicio se realizó junto con la Oficina Asesora de Planeación, las evidencias recolectadas por la OCI fueron suministradas a la Oficina Asesora de Planeación ya que el rol de dicha oficina permitía relacionar las evidencias por cada producto.
Por otra parte con respecto a los productos asociados al proceso de Evaluación y Seguimiento en el marco del SIG,  la Oficina de Control Interno cuenta con el 100% de productos elaborados a saber: Gestión Documental del Proceso, Normograma SIG del proceso Evaluación y Seguimiento, Mapa de riesgos SIG del proceso, revisión y seguimiento de los planes de mejoramiento institucional, desarrollo de los Planes Operativos Anuales, estado de las acciones correctivas, preventivas y de mejora como información de entrada de la revisión por la dirección, así como los resultados de las auditorías del Sistema Integrado de Gestión como insumo de la misma.</t>
  </si>
  <si>
    <t>Desde el rol de la Oficina de Control Interno se recomienda fortalecer los ejercicios y espacios de Planificación  y apoyo metodológico Sistemático y Permanente desde la Oficina Asesora de Planeación  desde  su Rol de Representante de la Alta Dirección, para establecer lineamientos, instrumentos y metodologías claras y oportunas frente a las necesidades del IDEP.</t>
  </si>
  <si>
    <t>TOTAL ACUMULADO</t>
  </si>
  <si>
    <t>% DE CUMPLIMIENTO GENERAL POA OCI VIGENCIA 2015</t>
  </si>
  <si>
    <r>
      <rPr>
        <b/>
        <sz val="9"/>
        <rFont val="Arial"/>
        <family val="2"/>
      </rPr>
      <t>Elaboró:</t>
    </r>
    <r>
      <rPr>
        <sz val="9"/>
        <rFont val="Arial"/>
        <family val="2"/>
        <charset val="1"/>
      </rPr>
      <t xml:space="preserve"> Nadia Pineda Sarmiento
Alix del Pilar Hurtado Pedraza
Diana Karina Ruiz Perilla</t>
    </r>
  </si>
  <si>
    <r>
      <rPr>
        <b/>
        <sz val="9"/>
        <rFont val="Arial"/>
        <family val="2"/>
      </rPr>
      <t>Revisó:</t>
    </r>
    <r>
      <rPr>
        <sz val="9"/>
        <rFont val="Arial"/>
        <family val="2"/>
        <charset val="1"/>
      </rPr>
      <t xml:space="preserve"> Diana Karina Ruiz Perilla</t>
    </r>
  </si>
  <si>
    <r>
      <rPr>
        <b/>
        <sz val="9"/>
        <rFont val="Arial"/>
        <family val="2"/>
      </rPr>
      <t>Aprobó:</t>
    </r>
    <r>
      <rPr>
        <sz val="9"/>
        <rFont val="Arial"/>
        <family val="2"/>
        <charset val="1"/>
      </rPr>
      <t xml:space="preserve"> Diana Karina Ruiz Perilla</t>
    </r>
  </si>
  <si>
    <t xml:space="preserve">DEPENDENCIA: OFICINA ASESORA JURIDICA </t>
  </si>
  <si>
    <t>OFICINA ASESORA JURIDICA</t>
  </si>
  <si>
    <t>Apoyar a la gestión institucional con el fin de fortalecer los procesos administrativos y misionales del IDEP para la ejecución del Plan de Desarrollo Distrital 2012-2016 "Bogotá Humana"</t>
  </si>
  <si>
    <t>A 31 de diciembre de 2015 haber realizado el 100% de las solicitudes de contratación radicadas</t>
  </si>
  <si>
    <t xml:space="preserve">No. de minutas elaboradas / No. de solicitudes de contratación radicadas 
- No. De procesos convocados / No. de solicitudes de inicio de procesos radicados procesos  
</t>
  </si>
  <si>
    <t>Gestión Contractual</t>
  </si>
  <si>
    <t>Irma Carmenza Chamorro</t>
  </si>
  <si>
    <t>Minutas aprobadas y procesos publicados.</t>
  </si>
  <si>
    <t>La Oficina  Asesora Jurídica, en el primer trimestre del año 2015 presenta resultados positivos en  el desarrollo de la actividad contractual, realizando con disciplina la revisión de documentos preliminares a la contratación  para que posteriormente se elaboren todos los actos propios de la convocatoria pública o de la contratación directa  cuando es el caso.  
La OAJ cumplió con la totalidad de solicitudes de contratación radicadas.
Se celebraron 42 contrataciones directas y 1 por proceso de Mínima Cuantía.</t>
  </si>
  <si>
    <t>Revisión de los documentos que hacen parte de los procesos en la etapa postcontractual</t>
  </si>
  <si>
    <t>Actas de liquidación revisadas / No. de solicitudes de revisión de Actas de liquidación</t>
  </si>
  <si>
    <t>Versión final de las actas de liquidación para firma de las partes.</t>
  </si>
  <si>
    <t>En cuanto a la liquidación de los contratos se hace seguimiento en el comité de contratación para que los supervisores de los contratos cumplan el deber de liquidar los contratos y una vez  remitida el acta correspondiente procede a la revisión jurídica  de la misma, para la firma de la Directora General.
Se revisaron 18 actas de liquidación.</t>
  </si>
  <si>
    <t>A 31 de diciembre de 2015 cumplir con la realización del 100% de Comites de Contratación</t>
  </si>
  <si>
    <t>No. de Comités de Contratación realizados / No. de Comités de Contratación programados</t>
  </si>
  <si>
    <t>PEDIENTE</t>
  </si>
  <si>
    <t>Actas comités de contratación que reposan en la Oficina Asesora Jurídica</t>
  </si>
  <si>
    <t>Se relizaron 4 Comités de Contratación cumpliendo con el 100% de los comités programados.
Se realizó el seguimiento a las liqudaciones de contratos.</t>
  </si>
  <si>
    <t>Proyección y elaboración de respuetas a derechos de petición y requerimientos de Concejo y organismos de control</t>
  </si>
  <si>
    <t>No. De derechos de peticion y requerimientos contestadas / No. De derechos de petición y requerimientos radicadas</t>
  </si>
  <si>
    <t>Gestión Juridica</t>
  </si>
  <si>
    <t>Radicado de respuesta a derechos de petición.
Plataforma de la Contraloría para el reporte de informes y Archivo Oficina de Control Interno.</t>
  </si>
  <si>
    <t>En cumplimiento de los requerimientos que por norma  debe acatar, presenta los informes  mensuales a los órganos de control públicos,  sobre toda la actividad desarrollada  en el respectivo periodo. Así también cumple con la presentación y consolidación de informes  internos  que requiere control interno por su labor de veedor.
Se proyectaron y revisaron 44 respuestas derechos de petición.
Se proyectó la respuesta a 1 Acción de Tutela.
Se presentaron 9 informes de la gestión contractual a los entes de control (personería, SIGIA y Contraloría. 
Se reportó a la Veeduría Distrital la contratación de la vigencia 2014.</t>
  </si>
  <si>
    <t>Contenstación y sustanciación de procesos judiciales  (Activa - Pasiva)</t>
  </si>
  <si>
    <t>No. de actividades de seguimiento a los procesos judiciales programadas/ No. de actividades de seguimiento a los procesos judiciales realizadas</t>
  </si>
  <si>
    <t>Renuncia de la abogada Irma Chamorro a la Representación de la Entidad.</t>
  </si>
  <si>
    <t>Se presentó la renuncia a la representación judicial de la Entidad y se elaboró el poder al abogado Jorge Niño quien asumirá esta responsabilidad.</t>
  </si>
  <si>
    <t>A 31 de diciembre de 2015 cumplir con la realización del 100% de Comites de Conciliación</t>
  </si>
  <si>
    <t>No. de Comités de Conciliación realizados / No. de Comités de Conciliación programados</t>
  </si>
  <si>
    <t>Actas comités de conciliación</t>
  </si>
  <si>
    <t>Se han realizado el 100% de los comités programados</t>
  </si>
  <si>
    <t>Al finalizar la vigencia cumplir con el % de los lineamientos establecidos en el SIG</t>
  </si>
  <si>
    <t xml:space="preserve">Normograma entregado a la OAP
Plan de Mejoramiento remitido a la OAP 
</t>
  </si>
  <si>
    <t>Se elaboró el Normograma de la Oficina Asesora Jurídica y se consolidó el normograma general de la Entidad.
Se elaboró el plan de mejoramiento de la gestión contractual.
Se elaboró el plan de mejoramiento de la gestión contractual en relación con la Gestión Documental
Se elaboró el cronograma de transferencias documentales y se cumplió con la primera transferencia.</t>
  </si>
  <si>
    <t>N A</t>
  </si>
  <si>
    <t>Elaboró</t>
  </si>
  <si>
    <t>Revisó</t>
  </si>
  <si>
    <t xml:space="preserve">Aprobó </t>
  </si>
  <si>
    <t>gestion documental</t>
  </si>
  <si>
    <t>Recepción y Organización de los expedientes entregados en Transferencias Documentales y atención al usuario</t>
  </si>
  <si>
    <t xml:space="preserve"> Numero de transferencia organizadas /Número de áreas que entregan transferencia documental primaria y que éstas organizadas en el Archivo Central  *100</t>
  </si>
  <si>
    <t>Atención al Usuario</t>
  </si>
  <si>
    <t>Fanny Yanet Cuenta</t>
  </si>
  <si>
    <t>Capacitación de funcionarios sobre la normatividad y políticas del IDEP para el manejo documental.</t>
  </si>
  <si>
    <t xml:space="preserve"> Numero funcionarios capacitados /Número de Funcionarios Progamados *100</t>
  </si>
  <si>
    <t>Gestión Documental</t>
  </si>
  <si>
    <t>Ingreso y trámites de los Derechos de Petición en el SDQS</t>
  </si>
  <si>
    <t xml:space="preserve"> Numero de derecho subidos a la aplicación SDQS / Numero de derechos de petición  recibidos ingresados y tramitados *100</t>
  </si>
  <si>
    <t>Aplicativo SDQS</t>
  </si>
  <si>
    <t>Se cuenta con el aplicativo actualizado a la fecha con el número de derechos de petición recibidos en el IDEP</t>
  </si>
  <si>
    <t>el aplicativo SDQS presenta falla en el sistema</t>
  </si>
  <si>
    <t>Informe sobre la Gestión Documental y atención al Usuario  en el IDEP durante el periodo del plan de desarrollo</t>
  </si>
  <si>
    <t>se entrega el nomrograma correspondiente a las actividades normatizadas en el tema gestión documental</t>
  </si>
  <si>
    <t xml:space="preserve">TOTAL ÁREA DE GESTIÓN DOCUMENTAL </t>
  </si>
  <si>
    <t>Esta actividad se programa a partir del segundo tirmestre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</si>
</sst>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sz val="11"/>
      <color theme="1"/>
      <name val="Calibri"/>
      <family val="2"/>
      <scheme val="minor"/>
    </font>
    <font>
      <b/>
      <sz val="9"/>
      <name val="Arial"/>
      <family val="2"/>
      <charset val="1"/>
    </font>
    <font>
      <b/>
      <sz val="9"/>
      <name val="Arial"/>
      <family val="2"/>
    </font>
    <font>
      <sz val="9"/>
      <name val="Arial"/>
      <family val="2"/>
      <charset val="1"/>
    </font>
    <font>
      <sz val="8"/>
      <name val="Arial"/>
      <family val="2"/>
      <charset val="1"/>
    </font>
    <font>
      <sz val="10"/>
      <name val="Arial"/>
      <family val="2"/>
    </font>
    <font>
      <sz val="9"/>
      <name val="Arial"/>
      <family val="2"/>
    </font>
    <font>
      <b/>
      <sz val="9"/>
      <color indexed="81"/>
      <name val="Tahoma"/>
      <family val="2"/>
    </font>
    <font>
      <sz val="9"/>
      <color rgb="FFFF0000"/>
      <name val="Arial"/>
      <family val="2"/>
    </font>
    <font>
      <sz val="11"/>
      <color theme="1"/>
      <name val="Arial"/>
      <family val="2"/>
    </font>
    <font>
      <b/>
      <sz val="8"/>
      <color indexed="81"/>
      <name val="Tahoma"/>
      <family val="2"/>
    </font>
    <font>
      <sz val="8"/>
      <color indexed="81"/>
      <name val="Tahoma"/>
      <family val="2"/>
    </font>
    <font>
      <sz val="9"/>
      <color theme="1"/>
      <name val="Arial"/>
      <family val="2"/>
    </font>
    <font>
      <sz val="9"/>
      <color indexed="8"/>
      <name val="Arial"/>
      <family val="2"/>
      <charset val="1"/>
    </font>
    <font>
      <i/>
      <sz val="9"/>
      <name val="Arial"/>
      <family val="2"/>
    </font>
    <font>
      <sz val="9"/>
      <color indexed="10"/>
      <name val="Arial"/>
      <family val="2"/>
    </font>
    <font>
      <sz val="10"/>
      <name val="Arial"/>
      <family val="2"/>
      <charset val="1"/>
    </font>
    <font>
      <b/>
      <sz val="10"/>
      <name val="Arial"/>
      <family val="2"/>
    </font>
    <font>
      <b/>
      <u/>
      <sz val="9"/>
      <color indexed="56"/>
      <name val="Arial"/>
      <family val="2"/>
    </font>
    <font>
      <b/>
      <sz val="9"/>
      <color indexed="56"/>
      <name val="Arial"/>
      <family val="2"/>
    </font>
    <font>
      <b/>
      <sz val="10"/>
      <name val="Arial"/>
      <family val="2"/>
      <charset val="1"/>
    </font>
  </fonts>
  <fills count="1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rgb="FF4AD91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diagonal/>
    </border>
    <border>
      <left/>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0" fontId="7" fillId="0" borderId="0"/>
  </cellStyleXfs>
  <cellXfs count="623">
    <xf numFmtId="0" fontId="0" fillId="0" borderId="0" xfId="0"/>
    <xf numFmtId="0" fontId="0" fillId="0" borderId="1" xfId="0"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49" fontId="0" fillId="0" borderId="0" xfId="0" applyNumberFormat="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9" fontId="5" fillId="0" borderId="1" xfId="1" applyNumberFormat="1" applyFont="1" applyFill="1" applyBorder="1" applyAlignment="1">
      <alignment horizontal="center" vertical="center" wrapText="1"/>
    </xf>
    <xf numFmtId="9" fontId="3" fillId="0" borderId="1" xfId="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justify" vertical="justify" wrapText="1"/>
      <protection locked="0"/>
    </xf>
    <xf numFmtId="0" fontId="3" fillId="0" borderId="1" xfId="0"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49" fontId="1" fillId="2" borderId="1" xfId="0" applyNumberFormat="1" applyFont="1"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wrapText="1"/>
    </xf>
    <xf numFmtId="0" fontId="0" fillId="0" borderId="1" xfId="0" applyFill="1" applyBorder="1" applyAlignment="1">
      <alignment wrapText="1"/>
    </xf>
    <xf numFmtId="49" fontId="0" fillId="0" borderId="1" xfId="0" applyNumberFormat="1" applyBorder="1" applyAlignment="1">
      <alignment wrapText="1"/>
    </xf>
    <xf numFmtId="49" fontId="0" fillId="0" borderId="0" xfId="0" applyNumberFormat="1" applyAlignment="1">
      <alignment wrapText="1"/>
    </xf>
    <xf numFmtId="0" fontId="1" fillId="3" borderId="1" xfId="0" applyFont="1" applyFill="1" applyBorder="1" applyAlignment="1">
      <alignment horizontal="center" vertical="center" wrapText="1"/>
    </xf>
    <xf numFmtId="0" fontId="0" fillId="4" borderId="1" xfId="0" applyFill="1" applyBorder="1"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49" fontId="0" fillId="0" borderId="1" xfId="0" applyNumberFormat="1" applyBorder="1" applyAlignment="1">
      <alignment horizontal="center" wrapText="1"/>
    </xf>
    <xf numFmtId="49" fontId="1"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applyAlignment="1">
      <alignment horizontal="center" wrapText="1"/>
    </xf>
    <xf numFmtId="49" fontId="1" fillId="3" borderId="1" xfId="1"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49" fontId="0" fillId="0" borderId="7" xfId="0" applyNumberFormat="1" applyFill="1" applyBorder="1" applyAlignment="1">
      <alignment vertical="center" wrapText="1"/>
    </xf>
    <xf numFmtId="49" fontId="0" fillId="3" borderId="1" xfId="0" applyNumberFormat="1" applyFill="1" applyBorder="1" applyAlignment="1">
      <alignment horizontal="left" vertical="center" wrapText="1"/>
    </xf>
    <xf numFmtId="49" fontId="0" fillId="3" borderId="1" xfId="0" applyNumberFormat="1" applyFill="1" applyBorder="1" applyAlignment="1">
      <alignment horizontal="center" vertical="center" wrapText="1"/>
    </xf>
    <xf numFmtId="49" fontId="0" fillId="3" borderId="7" xfId="0" applyNumberFormat="1" applyFill="1" applyBorder="1" applyAlignment="1">
      <alignment vertical="center" wrapText="1"/>
    </xf>
    <xf numFmtId="49" fontId="0" fillId="3" borderId="1" xfId="0" applyNumberFormat="1" applyFill="1" applyBorder="1" applyAlignment="1">
      <alignment vertical="center" wrapText="1"/>
    </xf>
    <xf numFmtId="49"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ill="1" applyBorder="1" applyAlignment="1">
      <alignment vertical="center" wrapText="1"/>
    </xf>
    <xf numFmtId="49" fontId="0" fillId="0" borderId="6" xfId="0" applyNumberFormat="1" applyFill="1" applyBorder="1" applyAlignment="1">
      <alignment horizontal="center" vertical="center" wrapText="1"/>
    </xf>
    <xf numFmtId="0" fontId="0" fillId="3" borderId="1" xfId="0"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5" fillId="0" borderId="1" xfId="1" applyFont="1" applyFill="1" applyBorder="1" applyAlignment="1" applyProtection="1">
      <alignment horizontal="center" vertical="center" wrapText="1"/>
    </xf>
    <xf numFmtId="0" fontId="5" fillId="0" borderId="0" xfId="0" applyFont="1" applyFill="1" applyBorder="1"/>
    <xf numFmtId="0" fontId="5" fillId="0" borderId="0" xfId="2" applyFont="1" applyFill="1" applyBorder="1" applyAlignment="1">
      <alignment vertical="center"/>
    </xf>
    <xf numFmtId="0" fontId="0" fillId="0" borderId="1" xfId="0" applyBorder="1"/>
    <xf numFmtId="0" fontId="0" fillId="0" borderId="0" xfId="0" applyFill="1"/>
    <xf numFmtId="0" fontId="6" fillId="0" borderId="1" xfId="0" applyFont="1" applyFill="1" applyBorder="1" applyAlignment="1" applyProtection="1">
      <alignment horizontal="center" vertical="center" wrapText="1"/>
      <protection locked="0"/>
    </xf>
    <xf numFmtId="10" fontId="5" fillId="0" borderId="1" xfId="1"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8" fillId="0" borderId="0" xfId="0" applyFont="1" applyFill="1" applyProtection="1">
      <protection locked="0"/>
    </xf>
    <xf numFmtId="0" fontId="4" fillId="0" borderId="1" xfId="0" applyFont="1" applyFill="1" applyBorder="1" applyAlignment="1" applyProtection="1">
      <alignment horizontal="center" textRotation="90" wrapText="1"/>
      <protection locked="0"/>
    </xf>
    <xf numFmtId="10" fontId="4" fillId="0" borderId="1" xfId="1" applyNumberFormat="1" applyFont="1" applyFill="1" applyBorder="1" applyAlignment="1" applyProtection="1">
      <alignment horizontal="center" vertical="center" wrapText="1"/>
    </xf>
    <xf numFmtId="0" fontId="8" fillId="0" borderId="5" xfId="0" applyFont="1" applyFill="1" applyBorder="1" applyProtection="1">
      <protection locked="0"/>
    </xf>
    <xf numFmtId="0" fontId="4" fillId="0" borderId="20" xfId="0" applyFont="1" applyFill="1" applyBorder="1" applyAlignment="1" applyProtection="1">
      <alignment horizontal="center" textRotation="90" wrapText="1"/>
      <protection locked="0"/>
    </xf>
    <xf numFmtId="0" fontId="4" fillId="0" borderId="20" xfId="0" applyFont="1" applyFill="1" applyBorder="1" applyAlignment="1" applyProtection="1">
      <alignment horizontal="center" vertical="center" wrapText="1"/>
    </xf>
    <xf numFmtId="10" fontId="4" fillId="0" borderId="20" xfId="1" applyNumberFormat="1" applyFont="1" applyFill="1" applyBorder="1" applyAlignment="1" applyProtection="1">
      <alignment horizontal="center" vertical="center" wrapText="1"/>
    </xf>
    <xf numFmtId="0" fontId="8" fillId="0" borderId="21" xfId="0" applyFont="1" applyFill="1" applyBorder="1" applyProtection="1">
      <protection locked="0"/>
    </xf>
    <xf numFmtId="49" fontId="0" fillId="0" borderId="1" xfId="0" applyNumberFormat="1" applyBorder="1"/>
    <xf numFmtId="9" fontId="0" fillId="0" borderId="1" xfId="0" applyNumberFormat="1" applyFill="1" applyBorder="1"/>
    <xf numFmtId="0" fontId="4" fillId="0" borderId="1" xfId="0" applyFont="1" applyFill="1" applyBorder="1" applyAlignment="1" applyProtection="1">
      <alignment horizontal="center" vertical="center" wrapText="1"/>
      <protection locked="0"/>
    </xf>
    <xf numFmtId="9" fontId="5" fillId="0" borderId="1" xfId="1" applyFont="1" applyFill="1" applyBorder="1" applyAlignment="1">
      <alignment horizontal="center" vertical="center" wrapText="1"/>
    </xf>
    <xf numFmtId="9" fontId="5" fillId="0" borderId="4" xfId="1" applyFont="1" applyFill="1" applyBorder="1" applyAlignment="1">
      <alignment horizontal="center" vertical="center" wrapText="1"/>
    </xf>
    <xf numFmtId="0" fontId="8" fillId="0" borderId="0" xfId="2" applyFont="1" applyFill="1" applyBorder="1" applyAlignment="1" applyProtection="1">
      <alignment vertical="center"/>
      <protection locked="0"/>
    </xf>
    <xf numFmtId="0" fontId="4" fillId="0" borderId="29" xfId="0" applyFont="1" applyFill="1" applyBorder="1" applyAlignment="1" applyProtection="1">
      <alignment horizontal="center" vertical="center" wrapText="1"/>
      <protection locked="0"/>
    </xf>
    <xf numFmtId="0" fontId="4" fillId="0" borderId="30" xfId="0" applyFont="1" applyFill="1" applyBorder="1" applyAlignment="1" applyProtection="1">
      <alignment horizontal="center" vertical="center" wrapText="1"/>
      <protection locked="0"/>
    </xf>
    <xf numFmtId="10" fontId="4" fillId="0" borderId="30" xfId="0" applyNumberFormat="1"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10" fontId="8" fillId="5" borderId="1" xfId="1" applyNumberFormat="1" applyFont="1" applyFill="1" applyBorder="1" applyAlignment="1" applyProtection="1">
      <alignment horizontal="center" vertical="center" wrapText="1"/>
    </xf>
    <xf numFmtId="10" fontId="8" fillId="5" borderId="1" xfId="0" applyNumberFormat="1"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protection locked="0"/>
    </xf>
    <xf numFmtId="9" fontId="8" fillId="5" borderId="1" xfId="1" applyNumberFormat="1" applyFont="1" applyFill="1" applyBorder="1" applyAlignment="1" applyProtection="1">
      <alignment horizontal="center" vertical="center" wrapText="1"/>
    </xf>
    <xf numFmtId="10" fontId="8"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xf>
    <xf numFmtId="10" fontId="8" fillId="6" borderId="1" xfId="1" applyNumberFormat="1" applyFont="1" applyFill="1" applyBorder="1" applyAlignment="1" applyProtection="1">
      <alignment horizontal="center" vertical="center" wrapText="1"/>
    </xf>
    <xf numFmtId="10" fontId="4" fillId="5" borderId="1" xfId="0" applyNumberFormat="1" applyFont="1" applyFill="1" applyBorder="1" applyAlignment="1" applyProtection="1">
      <alignment horizontal="center" vertical="center" wrapText="1"/>
      <protection locked="0"/>
    </xf>
    <xf numFmtId="10" fontId="4" fillId="5" borderId="1" xfId="1" applyNumberFormat="1" applyFont="1" applyFill="1" applyBorder="1" applyAlignment="1" applyProtection="1">
      <alignment horizontal="center" vertical="center" wrapText="1"/>
    </xf>
    <xf numFmtId="10" fontId="4" fillId="5" borderId="1" xfId="0" applyNumberFormat="1" applyFont="1" applyFill="1" applyBorder="1" applyAlignment="1" applyProtection="1">
      <alignment horizontal="center" vertical="center" wrapText="1"/>
    </xf>
    <xf numFmtId="10" fontId="8" fillId="5" borderId="1" xfId="1" applyNumberFormat="1" applyFont="1" applyFill="1" applyBorder="1" applyAlignment="1" applyProtection="1">
      <alignment horizontal="center" vertical="center" wrapText="1"/>
      <protection locked="0"/>
    </xf>
    <xf numFmtId="9" fontId="4" fillId="5" borderId="1" xfId="1"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textRotation="90" wrapText="1"/>
      <protection locked="0"/>
    </xf>
    <xf numFmtId="0" fontId="8" fillId="0" borderId="1" xfId="0"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protection locked="0"/>
    </xf>
    <xf numFmtId="10" fontId="4" fillId="7" borderId="1" xfId="1" applyNumberFormat="1" applyFont="1" applyFill="1" applyBorder="1" applyAlignment="1" applyProtection="1">
      <alignment horizontal="center" vertical="center" wrapText="1"/>
    </xf>
    <xf numFmtId="10" fontId="4" fillId="7" borderId="1" xfId="0" applyNumberFormat="1" applyFont="1" applyFill="1" applyBorder="1" applyAlignment="1" applyProtection="1">
      <alignment horizontal="center" vertical="center" wrapText="1"/>
    </xf>
    <xf numFmtId="0" fontId="8" fillId="7" borderId="6" xfId="0" applyFont="1" applyFill="1" applyBorder="1" applyAlignment="1" applyProtection="1">
      <alignment horizontal="center" vertical="center" wrapText="1"/>
      <protection locked="0"/>
    </xf>
    <xf numFmtId="10" fontId="8" fillId="7" borderId="1" xfId="1" applyNumberFormat="1" applyFont="1" applyFill="1" applyBorder="1" applyAlignment="1" applyProtection="1">
      <alignment horizontal="center" vertical="center" wrapText="1"/>
      <protection locked="0"/>
    </xf>
    <xf numFmtId="10" fontId="8" fillId="7" borderId="1" xfId="0" applyNumberFormat="1"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wrapText="1"/>
    </xf>
    <xf numFmtId="10" fontId="8" fillId="7" borderId="1" xfId="1" applyNumberFormat="1" applyFont="1" applyFill="1" applyBorder="1" applyAlignment="1" applyProtection="1">
      <alignment horizontal="center" vertical="center" wrapText="1"/>
    </xf>
    <xf numFmtId="10" fontId="8" fillId="7" borderId="1" xfId="0" applyNumberFormat="1" applyFont="1" applyFill="1" applyBorder="1" applyAlignment="1" applyProtection="1">
      <alignment horizontal="center" vertical="center" wrapText="1"/>
    </xf>
    <xf numFmtId="10" fontId="4" fillId="7" borderId="1" xfId="0" applyNumberFormat="1" applyFont="1" applyFill="1" applyBorder="1" applyAlignment="1" applyProtection="1">
      <alignment horizontal="center" vertical="center" wrapText="1"/>
      <protection locked="0"/>
    </xf>
    <xf numFmtId="10" fontId="8" fillId="8" borderId="1" xfId="1" applyNumberFormat="1" applyFont="1" applyFill="1" applyBorder="1" applyAlignment="1" applyProtection="1">
      <alignment horizontal="center" vertical="center" wrapText="1"/>
    </xf>
    <xf numFmtId="9" fontId="4" fillId="7" borderId="1" xfId="1" applyFont="1" applyFill="1" applyBorder="1" applyAlignment="1" applyProtection="1">
      <alignment vertical="center" wrapText="1"/>
      <protection locked="0"/>
    </xf>
    <xf numFmtId="9" fontId="4" fillId="7" borderId="1" xfId="1" applyFont="1" applyFill="1" applyBorder="1" applyAlignment="1" applyProtection="1">
      <alignment horizontal="center" vertical="center" wrapText="1"/>
      <protection locked="0"/>
    </xf>
    <xf numFmtId="9" fontId="8" fillId="7" borderId="1" xfId="1" applyFont="1" applyFill="1" applyBorder="1" applyAlignment="1" applyProtection="1">
      <alignment vertical="center" wrapText="1"/>
      <protection locked="0"/>
    </xf>
    <xf numFmtId="0" fontId="8" fillId="7" borderId="6" xfId="0" applyFont="1" applyFill="1" applyBorder="1" applyAlignment="1" applyProtection="1">
      <alignment wrapText="1"/>
      <protection locked="0"/>
    </xf>
    <xf numFmtId="0" fontId="8" fillId="7" borderId="1" xfId="0" applyFont="1" applyFill="1" applyBorder="1" applyAlignment="1" applyProtection="1">
      <alignment vertical="center" textRotation="90" wrapText="1"/>
      <protection locked="0"/>
    </xf>
    <xf numFmtId="0" fontId="4" fillId="7"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10" fontId="4" fillId="9" borderId="1" xfId="0" applyNumberFormat="1"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5" xfId="0" applyFont="1" applyFill="1" applyBorder="1" applyAlignment="1" applyProtection="1">
      <alignment horizontal="center" vertical="center" wrapText="1"/>
      <protection locked="0"/>
    </xf>
    <xf numFmtId="10" fontId="4" fillId="9" borderId="1" xfId="1" applyNumberFormat="1" applyFont="1" applyFill="1" applyBorder="1" applyAlignment="1" applyProtection="1">
      <alignment horizontal="center" vertical="center" wrapText="1"/>
    </xf>
    <xf numFmtId="10" fontId="4" fillId="9" borderId="1" xfId="0" applyNumberFormat="1" applyFont="1" applyFill="1" applyBorder="1" applyAlignment="1" applyProtection="1">
      <alignment horizontal="center" vertical="center" wrapText="1"/>
    </xf>
    <xf numFmtId="0" fontId="8" fillId="9" borderId="6" xfId="0" applyFont="1" applyFill="1" applyBorder="1" applyAlignment="1" applyProtection="1">
      <alignment horizontal="center" vertical="center" wrapText="1"/>
      <protection locked="0"/>
    </xf>
    <xf numFmtId="10" fontId="8" fillId="9" borderId="1" xfId="1" applyNumberFormat="1" applyFont="1" applyFill="1" applyBorder="1" applyAlignment="1" applyProtection="1">
      <alignment horizontal="center" vertical="center" wrapText="1"/>
      <protection locked="0"/>
    </xf>
    <xf numFmtId="10" fontId="8" fillId="9" borderId="1" xfId="0"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xf>
    <xf numFmtId="10" fontId="8" fillId="9" borderId="1" xfId="1" applyNumberFormat="1" applyFont="1" applyFill="1" applyBorder="1" applyAlignment="1" applyProtection="1">
      <alignment horizontal="center" vertical="center" wrapText="1"/>
    </xf>
    <xf numFmtId="10" fontId="8" fillId="9" borderId="1" xfId="0" applyNumberFormat="1" applyFont="1" applyFill="1" applyBorder="1" applyAlignment="1" applyProtection="1">
      <alignment horizontal="center" vertical="center" wrapText="1"/>
    </xf>
    <xf numFmtId="0" fontId="4" fillId="9" borderId="1" xfId="1" applyNumberFormat="1" applyFont="1" applyFill="1" applyBorder="1" applyAlignment="1" applyProtection="1">
      <alignment horizontal="center" vertical="center" wrapText="1"/>
    </xf>
    <xf numFmtId="9" fontId="4" fillId="9" borderId="1" xfId="1" applyFont="1" applyFill="1" applyBorder="1" applyAlignment="1" applyProtection="1">
      <alignment vertical="center" wrapText="1"/>
      <protection locked="0"/>
    </xf>
    <xf numFmtId="9" fontId="4" fillId="9" borderId="1" xfId="1" applyFont="1" applyFill="1" applyBorder="1" applyAlignment="1" applyProtection="1">
      <alignment horizontal="center" vertical="center" wrapText="1"/>
      <protection locked="0"/>
    </xf>
    <xf numFmtId="9" fontId="8" fillId="9" borderId="1" xfId="1" applyFont="1" applyFill="1" applyBorder="1" applyAlignment="1" applyProtection="1">
      <alignment vertical="center" wrapText="1"/>
      <protection locked="0"/>
    </xf>
    <xf numFmtId="0" fontId="8" fillId="9" borderId="6" xfId="0" applyFont="1" applyFill="1" applyBorder="1" applyAlignment="1" applyProtection="1">
      <alignment wrapText="1"/>
      <protection locked="0"/>
    </xf>
    <xf numFmtId="0" fontId="8" fillId="9" borderId="1" xfId="0" applyFont="1" applyFill="1" applyBorder="1" applyAlignment="1" applyProtection="1">
      <alignment vertical="center" wrapText="1"/>
      <protection locked="0"/>
    </xf>
    <xf numFmtId="9" fontId="8" fillId="9" borderId="1" xfId="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4" fillId="10" borderId="1" xfId="0"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wrapText="1"/>
      <protection locked="0"/>
    </xf>
    <xf numFmtId="10" fontId="4" fillId="10" borderId="1" xfId="0" applyNumberFormat="1" applyFont="1" applyFill="1" applyBorder="1" applyAlignment="1" applyProtection="1">
      <alignment horizontal="center" vertical="center" wrapText="1"/>
      <protection locked="0"/>
    </xf>
    <xf numFmtId="0" fontId="4" fillId="10" borderId="6" xfId="0" applyFont="1" applyFill="1" applyBorder="1" applyAlignment="1" applyProtection="1">
      <alignment horizontal="center" vertical="center" wrapText="1"/>
      <protection locked="0"/>
    </xf>
    <xf numFmtId="0" fontId="4" fillId="10" borderId="5" xfId="0" applyFont="1" applyFill="1" applyBorder="1" applyAlignment="1" applyProtection="1">
      <alignment horizontal="center" vertical="center" wrapText="1"/>
      <protection locked="0"/>
    </xf>
    <xf numFmtId="10" fontId="4" fillId="10" borderId="1" xfId="1" applyNumberFormat="1" applyFont="1" applyFill="1" applyBorder="1" applyAlignment="1" applyProtection="1">
      <alignment horizontal="center" vertical="center" wrapText="1"/>
    </xf>
    <xf numFmtId="10" fontId="4" fillId="10" borderId="1" xfId="0" applyNumberFormat="1" applyFont="1" applyFill="1" applyBorder="1" applyAlignment="1" applyProtection="1">
      <alignment horizontal="center" vertical="center" wrapText="1"/>
    </xf>
    <xf numFmtId="0" fontId="8" fillId="10" borderId="6" xfId="0" applyFont="1" applyFill="1" applyBorder="1" applyAlignment="1" applyProtection="1">
      <alignment horizontal="center" vertical="center" wrapText="1"/>
      <protection locked="0"/>
    </xf>
    <xf numFmtId="10" fontId="8" fillId="10" borderId="1" xfId="1" applyNumberFormat="1" applyFont="1" applyFill="1" applyBorder="1" applyAlignment="1" applyProtection="1">
      <alignment horizontal="center" vertical="center" wrapText="1"/>
      <protection locked="0"/>
    </xf>
    <xf numFmtId="10" fontId="8" fillId="10" borderId="1" xfId="0" applyNumberFormat="1"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wrapText="1"/>
    </xf>
    <xf numFmtId="10" fontId="8" fillId="10" borderId="1" xfId="1" applyNumberFormat="1" applyFont="1" applyFill="1" applyBorder="1" applyAlignment="1" applyProtection="1">
      <alignment horizontal="center" vertical="center" wrapText="1"/>
    </xf>
    <xf numFmtId="10" fontId="8" fillId="10" borderId="1" xfId="0" applyNumberFormat="1" applyFont="1" applyFill="1" applyBorder="1" applyAlignment="1" applyProtection="1">
      <alignment horizontal="center" vertical="center" wrapText="1"/>
    </xf>
    <xf numFmtId="10" fontId="8" fillId="0" borderId="0" xfId="0" applyNumberFormat="1" applyFont="1" applyFill="1" applyAlignment="1" applyProtection="1">
      <alignment wrapText="1"/>
      <protection locked="0"/>
    </xf>
    <xf numFmtId="0" fontId="8" fillId="10" borderId="1" xfId="0" applyFont="1" applyFill="1" applyBorder="1" applyAlignment="1" applyProtection="1">
      <alignment horizontal="center"/>
      <protection locked="0"/>
    </xf>
    <xf numFmtId="0" fontId="8" fillId="10" borderId="1" xfId="0" applyFont="1" applyFill="1" applyBorder="1" applyProtection="1">
      <protection locked="0"/>
    </xf>
    <xf numFmtId="9" fontId="4" fillId="10" borderId="1" xfId="1" applyFont="1" applyFill="1" applyBorder="1" applyAlignment="1" applyProtection="1">
      <alignment horizontal="center" vertical="center" wrapText="1"/>
      <protection locked="0"/>
    </xf>
    <xf numFmtId="9" fontId="8" fillId="10" borderId="1" xfId="1" applyFont="1" applyFill="1" applyBorder="1" applyAlignment="1" applyProtection="1">
      <alignment horizontal="center" vertical="center" wrapText="1"/>
      <protection locked="0"/>
    </xf>
    <xf numFmtId="0" fontId="8" fillId="10" borderId="6" xfId="0" applyFont="1" applyFill="1" applyBorder="1" applyAlignment="1" applyProtection="1">
      <alignment wrapText="1"/>
      <protection locked="0"/>
    </xf>
    <xf numFmtId="0" fontId="8" fillId="10" borderId="1" xfId="0" applyFont="1" applyFill="1" applyBorder="1" applyAlignment="1" applyProtection="1">
      <alignment wrapText="1"/>
      <protection locked="0"/>
    </xf>
    <xf numFmtId="0" fontId="8" fillId="11" borderId="2" xfId="0" applyFont="1" applyFill="1" applyBorder="1" applyAlignment="1" applyProtection="1">
      <protection locked="0"/>
    </xf>
    <xf numFmtId="0" fontId="8" fillId="11" borderId="1" xfId="0" applyFont="1" applyFill="1" applyBorder="1" applyAlignment="1" applyProtection="1">
      <alignment horizontal="center" vertical="center" wrapText="1"/>
      <protection locked="0"/>
    </xf>
    <xf numFmtId="1" fontId="8" fillId="11" borderId="1" xfId="1" applyNumberFormat="1" applyFont="1" applyFill="1" applyBorder="1" applyAlignment="1" applyProtection="1">
      <alignment horizontal="center" vertical="center" wrapText="1"/>
      <protection locked="0"/>
    </xf>
    <xf numFmtId="1" fontId="4" fillId="11" borderId="1" xfId="1" applyNumberFormat="1" applyFont="1" applyFill="1" applyBorder="1" applyAlignment="1" applyProtection="1">
      <alignment horizontal="center" vertical="center" wrapText="1"/>
      <protection locked="0"/>
    </xf>
    <xf numFmtId="0" fontId="8" fillId="11" borderId="6" xfId="0" applyFont="1" applyFill="1" applyBorder="1" applyProtection="1">
      <protection locked="0"/>
    </xf>
    <xf numFmtId="0" fontId="8" fillId="11" borderId="5" xfId="0" applyFont="1" applyFill="1" applyBorder="1" applyProtection="1">
      <protection locked="0"/>
    </xf>
    <xf numFmtId="0" fontId="8" fillId="11" borderId="3" xfId="0" applyFont="1" applyFill="1" applyBorder="1" applyAlignment="1" applyProtection="1">
      <protection locked="0"/>
    </xf>
    <xf numFmtId="0" fontId="8" fillId="11" borderId="1" xfId="0" applyFont="1" applyFill="1" applyBorder="1" applyAlignment="1" applyProtection="1">
      <alignment horizontal="center" vertical="center" wrapText="1"/>
    </xf>
    <xf numFmtId="10" fontId="8" fillId="11" borderId="1" xfId="1" applyNumberFormat="1" applyFont="1" applyFill="1" applyBorder="1" applyAlignment="1" applyProtection="1">
      <alignment horizontal="center" vertical="center" wrapText="1"/>
    </xf>
    <xf numFmtId="1" fontId="8" fillId="11" borderId="1" xfId="1" applyNumberFormat="1" applyFont="1" applyFill="1" applyBorder="1" applyAlignment="1" applyProtection="1">
      <alignment horizontal="center" vertical="center" wrapText="1"/>
    </xf>
    <xf numFmtId="0" fontId="8" fillId="11" borderId="1" xfId="0" applyFont="1" applyFill="1" applyBorder="1" applyProtection="1">
      <protection locked="0"/>
    </xf>
    <xf numFmtId="10" fontId="8" fillId="11" borderId="1" xfId="0" applyNumberFormat="1" applyFont="1" applyFill="1" applyBorder="1" applyAlignment="1" applyProtection="1">
      <alignment horizontal="center" vertical="center" wrapText="1"/>
      <protection locked="0"/>
    </xf>
    <xf numFmtId="10" fontId="4" fillId="11" borderId="1" xfId="0" applyNumberFormat="1" applyFont="1" applyFill="1" applyBorder="1" applyAlignment="1" applyProtection="1">
      <alignment horizontal="center" vertical="center" wrapText="1"/>
      <protection locked="0"/>
    </xf>
    <xf numFmtId="9" fontId="4" fillId="11" borderId="1" xfId="1" applyNumberFormat="1" applyFont="1" applyFill="1" applyBorder="1" applyAlignment="1" applyProtection="1">
      <alignment horizontal="center" vertical="center" wrapText="1"/>
    </xf>
    <xf numFmtId="2" fontId="4" fillId="11" borderId="1" xfId="1" applyNumberFormat="1" applyFont="1" applyFill="1" applyBorder="1" applyAlignment="1" applyProtection="1">
      <alignment horizontal="center" vertical="center" wrapText="1"/>
    </xf>
    <xf numFmtId="9" fontId="4" fillId="11" borderId="1" xfId="1" applyFont="1" applyFill="1" applyBorder="1" applyAlignment="1" applyProtection="1">
      <alignment horizontal="center" vertical="center" wrapText="1"/>
    </xf>
    <xf numFmtId="10" fontId="8" fillId="11" borderId="1" xfId="0" applyNumberFormat="1" applyFont="1" applyFill="1" applyBorder="1" applyProtection="1">
      <protection locked="0"/>
    </xf>
    <xf numFmtId="0" fontId="8" fillId="11" borderId="4" xfId="0" applyFont="1" applyFill="1" applyBorder="1" applyAlignment="1" applyProtection="1">
      <protection locked="0"/>
    </xf>
    <xf numFmtId="0" fontId="8" fillId="11" borderId="1" xfId="0" applyFont="1" applyFill="1" applyBorder="1" applyAlignment="1" applyProtection="1">
      <alignment horizontal="center"/>
      <protection locked="0"/>
    </xf>
    <xf numFmtId="10" fontId="4" fillId="11" borderId="1" xfId="1" applyNumberFormat="1" applyFont="1" applyFill="1" applyBorder="1" applyAlignment="1" applyProtection="1">
      <alignment horizontal="center" vertical="center" wrapText="1"/>
    </xf>
    <xf numFmtId="9" fontId="8" fillId="11" borderId="1" xfId="0" applyNumberFormat="1" applyFont="1" applyFill="1" applyBorder="1" applyAlignment="1" applyProtection="1">
      <alignment horizontal="center"/>
      <protection locked="0"/>
    </xf>
    <xf numFmtId="0" fontId="8" fillId="11" borderId="6" xfId="0" applyFont="1" applyFill="1" applyBorder="1" applyAlignment="1" applyProtection="1">
      <alignment wrapText="1"/>
      <protection locked="0"/>
    </xf>
    <xf numFmtId="0" fontId="8" fillId="11" borderId="5" xfId="0" applyFont="1" applyFill="1" applyBorder="1" applyAlignment="1" applyProtection="1">
      <alignment wrapText="1"/>
      <protection locked="0"/>
    </xf>
    <xf numFmtId="9" fontId="8" fillId="12" borderId="1" xfId="0" applyNumberFormat="1" applyFont="1" applyFill="1" applyBorder="1" applyAlignment="1" applyProtection="1">
      <alignment horizontal="center"/>
      <protection locked="0"/>
    </xf>
    <xf numFmtId="0" fontId="8" fillId="0" borderId="1" xfId="0" applyFont="1" applyFill="1" applyBorder="1" applyProtection="1">
      <protection locked="0"/>
    </xf>
    <xf numFmtId="10" fontId="8" fillId="0" borderId="1" xfId="0" applyNumberFormat="1" applyFont="1" applyFill="1" applyBorder="1" applyProtection="1">
      <protection locked="0"/>
    </xf>
    <xf numFmtId="0" fontId="8" fillId="0" borderId="6" xfId="0" applyFont="1" applyFill="1" applyBorder="1" applyProtection="1">
      <protection locked="0"/>
    </xf>
    <xf numFmtId="10" fontId="4" fillId="0" borderId="20" xfId="0" applyNumberFormat="1" applyFont="1" applyFill="1" applyBorder="1" applyAlignment="1" applyProtection="1">
      <alignment horizontal="center" vertical="center" wrapText="1"/>
    </xf>
    <xf numFmtId="0" fontId="8" fillId="0" borderId="36" xfId="0" applyFont="1" applyFill="1" applyBorder="1" applyProtection="1">
      <protection locked="0"/>
    </xf>
    <xf numFmtId="0" fontId="4" fillId="0" borderId="0" xfId="0" applyFont="1" applyFill="1" applyBorder="1" applyAlignment="1" applyProtection="1">
      <alignment horizontal="center" wrapText="1"/>
      <protection locked="0"/>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0" fontId="4" fillId="0" borderId="0" xfId="1" applyNumberFormat="1" applyFont="1" applyFill="1" applyBorder="1" applyAlignment="1" applyProtection="1">
      <alignment horizontal="center" vertical="center" wrapText="1"/>
    </xf>
    <xf numFmtId="10" fontId="4" fillId="0" borderId="0" xfId="0" applyNumberFormat="1" applyFont="1" applyFill="1" applyBorder="1" applyAlignment="1" applyProtection="1">
      <alignment horizontal="center" vertical="center" wrapText="1"/>
    </xf>
    <xf numFmtId="10" fontId="8" fillId="0" borderId="0" xfId="1" applyNumberFormat="1" applyFont="1" applyFill="1" applyBorder="1" applyAlignment="1" applyProtection="1">
      <alignment horizontal="center" vertical="center" wrapText="1"/>
    </xf>
    <xf numFmtId="0" fontId="4" fillId="0" borderId="0" xfId="0" applyFont="1" applyFill="1" applyAlignment="1" applyProtection="1">
      <alignment horizontal="center"/>
      <protection locked="0"/>
    </xf>
    <xf numFmtId="0" fontId="8" fillId="0" borderId="0" xfId="0" applyFont="1" applyFill="1" applyBorder="1" applyProtection="1">
      <protection locked="0"/>
    </xf>
    <xf numFmtId="0" fontId="8" fillId="0" borderId="0" xfId="0" applyFont="1" applyFill="1" applyAlignment="1" applyProtection="1">
      <alignment horizontal="center"/>
      <protection locked="0"/>
    </xf>
    <xf numFmtId="10" fontId="8" fillId="0" borderId="0" xfId="0" applyNumberFormat="1" applyFont="1" applyFill="1" applyProtection="1">
      <protection locked="0"/>
    </xf>
    <xf numFmtId="0" fontId="5" fillId="0" borderId="0" xfId="2" applyFont="1" applyBorder="1" applyAlignment="1" applyProtection="1">
      <alignment vertical="center"/>
      <protection locked="0"/>
    </xf>
    <xf numFmtId="0" fontId="3" fillId="0" borderId="29"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5" fillId="0" borderId="0" xfId="0" applyFont="1" applyProtection="1">
      <protection locked="0"/>
    </xf>
    <xf numFmtId="0" fontId="3" fillId="0" borderId="1" xfId="0"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horizontal="center" vertical="center" wrapText="1"/>
      <protection locked="0"/>
    </xf>
    <xf numFmtId="9" fontId="5" fillId="0" borderId="1"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5" fillId="13" borderId="1" xfId="0" applyFont="1" applyFill="1" applyBorder="1" applyAlignment="1" applyProtection="1">
      <alignment horizontal="center" vertical="center" wrapText="1"/>
      <protection locked="0"/>
    </xf>
    <xf numFmtId="0" fontId="3" fillId="13" borderId="1" xfId="0" applyFont="1" applyFill="1" applyBorder="1" applyAlignment="1" applyProtection="1">
      <alignment horizontal="center" vertical="center" wrapText="1"/>
      <protection locked="0"/>
    </xf>
    <xf numFmtId="10" fontId="3" fillId="0" borderId="1" xfId="1" applyNumberFormat="1" applyFont="1" applyFill="1" applyBorder="1" applyAlignment="1" applyProtection="1">
      <alignment horizontal="center" vertical="center" wrapText="1"/>
    </xf>
    <xf numFmtId="0" fontId="5" fillId="0" borderId="1" xfId="0" applyFont="1" applyFill="1" applyBorder="1" applyAlignment="1" applyProtection="1">
      <alignment wrapText="1"/>
      <protection locked="0"/>
    </xf>
    <xf numFmtId="0" fontId="8" fillId="0" borderId="1" xfId="0" applyNumberFormat="1" applyFont="1" applyFill="1" applyBorder="1" applyAlignment="1" applyProtection="1">
      <alignment horizontal="center" vertical="center" wrapText="1"/>
      <protection locked="0"/>
    </xf>
    <xf numFmtId="9" fontId="3" fillId="0" borderId="1" xfId="1" applyFont="1" applyFill="1" applyBorder="1" applyAlignment="1" applyProtection="1">
      <alignment horizontal="center" vertical="center" wrapText="1"/>
      <protection locked="0"/>
    </xf>
    <xf numFmtId="0" fontId="5" fillId="13" borderId="1" xfId="0" applyFont="1" applyFill="1" applyBorder="1" applyAlignment="1" applyProtection="1">
      <alignment horizontal="justify" vertical="center" wrapText="1"/>
      <protection locked="0"/>
    </xf>
    <xf numFmtId="0" fontId="5" fillId="13" borderId="1" xfId="0" applyFont="1" applyFill="1" applyBorder="1" applyAlignment="1" applyProtection="1">
      <alignment horizontal="justify" vertical="justify" wrapText="1"/>
      <protection locked="0"/>
    </xf>
    <xf numFmtId="9" fontId="3" fillId="0" borderId="1" xfId="1" applyFont="1" applyFill="1" applyBorder="1" applyAlignment="1" applyProtection="1">
      <alignment vertical="center" wrapText="1"/>
      <protection locked="0"/>
    </xf>
    <xf numFmtId="0" fontId="5" fillId="0" borderId="1" xfId="0" applyFont="1" applyFill="1" applyBorder="1" applyAlignment="1" applyProtection="1">
      <protection locked="0"/>
    </xf>
    <xf numFmtId="9" fontId="3"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protection locked="0"/>
    </xf>
    <xf numFmtId="0" fontId="5" fillId="0" borderId="0" xfId="0" applyFont="1" applyBorder="1" applyProtection="1">
      <protection locked="0"/>
    </xf>
    <xf numFmtId="0" fontId="5" fillId="0" borderId="0" xfId="0" applyFont="1" applyFill="1" applyProtection="1">
      <protection locked="0"/>
    </xf>
    <xf numFmtId="0" fontId="5" fillId="13" borderId="0" xfId="0" applyFont="1" applyFill="1" applyProtection="1">
      <protection locked="0"/>
    </xf>
    <xf numFmtId="9" fontId="15" fillId="0" borderId="1" xfId="1" applyFont="1" applyFill="1" applyBorder="1" applyAlignment="1" applyProtection="1">
      <alignment horizontal="center" vertical="center" wrapText="1"/>
    </xf>
    <xf numFmtId="0" fontId="5" fillId="0" borderId="1" xfId="0" applyFont="1" applyFill="1" applyBorder="1" applyAlignment="1" applyProtection="1">
      <alignment horizontal="justify" vertical="justify" wrapText="1"/>
      <protection locked="0"/>
    </xf>
    <xf numFmtId="0" fontId="5" fillId="0" borderId="1" xfId="0" applyFont="1" applyFill="1" applyBorder="1" applyAlignment="1" applyProtection="1">
      <alignment horizontal="justify" vertical="center" wrapText="1"/>
      <protection locked="0"/>
    </xf>
    <xf numFmtId="9" fontId="5" fillId="0" borderId="1" xfId="1" applyFont="1" applyFill="1" applyBorder="1" applyAlignment="1" applyProtection="1">
      <alignment horizontal="center" wrapText="1"/>
    </xf>
    <xf numFmtId="0" fontId="8" fillId="13" borderId="1" xfId="0" applyFont="1" applyFill="1" applyBorder="1" applyAlignment="1" applyProtection="1">
      <alignment horizontal="center" vertical="center" wrapText="1"/>
      <protection locked="0"/>
    </xf>
    <xf numFmtId="0" fontId="5" fillId="0" borderId="3" xfId="0" applyFont="1" applyFill="1" applyBorder="1"/>
    <xf numFmtId="9" fontId="5" fillId="0" borderId="3" xfId="1" applyFont="1" applyFill="1" applyBorder="1" applyAlignment="1" applyProtection="1">
      <alignment horizontal="center" vertical="center" wrapText="1"/>
      <protection locked="0"/>
    </xf>
    <xf numFmtId="0" fontId="3" fillId="13" borderId="1" xfId="0" applyFont="1" applyFill="1" applyBorder="1" applyAlignment="1" applyProtection="1">
      <alignment horizontal="center" vertical="center" wrapText="1"/>
    </xf>
    <xf numFmtId="10" fontId="3" fillId="13" borderId="1" xfId="1" applyNumberFormat="1" applyFont="1" applyFill="1" applyBorder="1" applyAlignment="1" applyProtection="1">
      <alignment horizontal="center" vertical="center" wrapText="1"/>
    </xf>
    <xf numFmtId="9" fontId="5" fillId="0" borderId="1" xfId="1" applyFont="1" applyFill="1" applyBorder="1" applyAlignment="1" applyProtection="1">
      <alignment vertical="center" wrapText="1"/>
      <protection locked="0"/>
    </xf>
    <xf numFmtId="9" fontId="3" fillId="0" borderId="2" xfId="1" applyFont="1" applyFill="1" applyBorder="1" applyAlignment="1" applyProtection="1">
      <alignment vertical="center" wrapText="1"/>
      <protection locked="0"/>
    </xf>
    <xf numFmtId="9" fontId="5" fillId="0" borderId="2" xfId="1"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9" fontId="3" fillId="0" borderId="1" xfId="0" applyNumberFormat="1" applyFont="1" applyFill="1" applyBorder="1" applyAlignment="1" applyProtection="1">
      <alignment horizontal="center" vertical="center" wrapText="1"/>
    </xf>
    <xf numFmtId="9" fontId="5" fillId="0" borderId="4" xfId="1" applyFont="1" applyFill="1" applyBorder="1" applyAlignment="1" applyProtection="1">
      <alignment horizontal="center" vertical="center" wrapText="1"/>
      <protection locked="0"/>
    </xf>
    <xf numFmtId="9" fontId="5" fillId="13" borderId="1" xfId="1" applyFont="1" applyFill="1" applyBorder="1" applyAlignment="1" applyProtection="1">
      <alignment horizontal="center" vertical="center" wrapText="1"/>
    </xf>
    <xf numFmtId="9" fontId="3" fillId="13" borderId="1" xfId="1" applyFont="1" applyFill="1" applyBorder="1" applyAlignment="1" applyProtection="1">
      <alignment horizontal="center" vertical="center" wrapText="1"/>
    </xf>
    <xf numFmtId="0" fontId="5" fillId="0" borderId="4" xfId="0" applyFont="1" applyFill="1" applyBorder="1"/>
    <xf numFmtId="9" fontId="5" fillId="0" borderId="1" xfId="1" applyFont="1" applyFill="1" applyBorder="1" applyAlignment="1" applyProtection="1">
      <alignment horizontal="justify" vertical="justify" wrapText="1"/>
      <protection locked="0"/>
    </xf>
    <xf numFmtId="0" fontId="3" fillId="0" borderId="40"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1" xfId="2" applyFont="1" applyFill="1" applyBorder="1" applyAlignment="1" applyProtection="1">
      <alignment horizontal="center" vertical="center" wrapText="1"/>
    </xf>
    <xf numFmtId="0" fontId="3" fillId="0" borderId="5" xfId="2" applyFont="1" applyFill="1" applyBorder="1" applyAlignment="1">
      <alignment horizontal="center" vertical="center" wrapText="1"/>
    </xf>
    <xf numFmtId="0" fontId="5" fillId="0" borderId="0" xfId="2" applyFont="1" applyFill="1"/>
    <xf numFmtId="0" fontId="4" fillId="0" borderId="1" xfId="2" applyFont="1" applyFill="1" applyBorder="1" applyAlignment="1" applyProtection="1">
      <alignment horizontal="center" vertical="center" wrapText="1"/>
    </xf>
    <xf numFmtId="9" fontId="2" fillId="0" borderId="1" xfId="1" applyNumberFormat="1" applyFill="1" applyBorder="1" applyAlignment="1" applyProtection="1">
      <alignment horizontal="center" vertical="center" wrapText="1"/>
      <protection locked="0"/>
    </xf>
    <xf numFmtId="9" fontId="7" fillId="14" borderId="1" xfId="1" applyNumberFormat="1" applyFont="1" applyFill="1" applyBorder="1" applyAlignment="1" applyProtection="1">
      <alignment horizontal="center" vertical="center" wrapText="1"/>
      <protection locked="0"/>
    </xf>
    <xf numFmtId="9" fontId="2" fillId="0" borderId="1" xfId="1" applyNumberFormat="1" applyFill="1" applyBorder="1" applyAlignment="1" applyProtection="1">
      <alignment horizontal="center" vertical="center" wrapText="1"/>
    </xf>
    <xf numFmtId="2" fontId="2" fillId="0" borderId="1" xfId="1" applyNumberFormat="1" applyFill="1" applyBorder="1" applyAlignment="1" applyProtection="1">
      <alignment horizontal="center" vertical="center" wrapText="1"/>
      <protection locked="0"/>
    </xf>
    <xf numFmtId="2" fontId="7" fillId="14" borderId="1" xfId="1" applyNumberFormat="1" applyFont="1" applyFill="1" applyBorder="1" applyAlignment="1" applyProtection="1">
      <alignment horizontal="center" vertical="center" wrapText="1"/>
      <protection locked="0"/>
    </xf>
    <xf numFmtId="2" fontId="2" fillId="0" borderId="1" xfId="1" applyNumberFormat="1" applyFill="1" applyBorder="1" applyAlignment="1" applyProtection="1">
      <alignment horizontal="center" vertical="center" wrapText="1"/>
    </xf>
    <xf numFmtId="9" fontId="3" fillId="14" borderId="1" xfId="1" applyFont="1" applyFill="1" applyBorder="1" applyAlignment="1" applyProtection="1">
      <alignment horizontal="center" vertical="center" wrapText="1"/>
    </xf>
    <xf numFmtId="9" fontId="7" fillId="0" borderId="1" xfId="1" applyNumberFormat="1" applyFont="1" applyFill="1" applyBorder="1" applyAlignment="1" applyProtection="1">
      <alignment horizontal="center" vertical="center" wrapText="1"/>
    </xf>
    <xf numFmtId="9" fontId="7" fillId="14" borderId="1" xfId="1" applyNumberFormat="1" applyFont="1" applyFill="1" applyBorder="1" applyAlignment="1" applyProtection="1">
      <alignment horizontal="center" vertical="center" wrapText="1"/>
    </xf>
    <xf numFmtId="0" fontId="8" fillId="0" borderId="1" xfId="2" applyFont="1" applyFill="1" applyBorder="1" applyAlignment="1" applyProtection="1">
      <alignment horizontal="center" vertical="center" wrapText="1"/>
      <protection locked="0"/>
    </xf>
    <xf numFmtId="0" fontId="4" fillId="0" borderId="1" xfId="2" applyFont="1" applyFill="1" applyBorder="1" applyAlignment="1" applyProtection="1">
      <alignment horizontal="center" vertical="center"/>
    </xf>
    <xf numFmtId="9" fontId="5" fillId="14" borderId="1" xfId="1" applyFont="1" applyFill="1" applyBorder="1" applyAlignment="1" applyProtection="1">
      <alignment horizontal="center" vertical="center" wrapText="1"/>
    </xf>
    <xf numFmtId="0" fontId="5" fillId="0" borderId="0" xfId="2" applyFont="1" applyFill="1" applyBorder="1" applyAlignment="1">
      <alignment horizontal="center" vertical="center"/>
    </xf>
    <xf numFmtId="0" fontId="5" fillId="0" borderId="0" xfId="2" applyFont="1" applyFill="1" applyBorder="1"/>
    <xf numFmtId="9" fontId="5" fillId="0" borderId="1" xfId="1" applyNumberFormat="1" applyFont="1" applyFill="1" applyBorder="1" applyAlignment="1" applyProtection="1">
      <alignment horizontal="center" vertical="center" wrapText="1"/>
    </xf>
    <xf numFmtId="2" fontId="5" fillId="0" borderId="1" xfId="1" applyNumberFormat="1" applyFont="1" applyFill="1" applyBorder="1" applyAlignment="1" applyProtection="1">
      <alignment horizontal="center" vertical="center" wrapText="1"/>
      <protection locked="0"/>
    </xf>
    <xf numFmtId="3" fontId="5" fillId="0" borderId="1" xfId="1" applyNumberFormat="1" applyFont="1" applyFill="1" applyBorder="1" applyAlignment="1" applyProtection="1">
      <alignment horizontal="center" vertical="center" wrapText="1"/>
    </xf>
    <xf numFmtId="9" fontId="18" fillId="0" borderId="1" xfId="1" applyFont="1" applyFill="1" applyBorder="1" applyAlignment="1" applyProtection="1">
      <alignment horizontal="center" vertical="center" wrapText="1"/>
    </xf>
    <xf numFmtId="1" fontId="5" fillId="0" borderId="1" xfId="1" applyNumberFormat="1" applyFont="1" applyFill="1" applyBorder="1" applyAlignment="1" applyProtection="1">
      <alignment horizontal="center" vertical="center" wrapText="1"/>
      <protection locked="0"/>
    </xf>
    <xf numFmtId="9" fontId="4" fillId="14" borderId="1" xfId="1" applyFont="1" applyFill="1" applyBorder="1" applyAlignment="1" applyProtection="1">
      <alignment horizontal="center" vertical="center" wrapText="1"/>
    </xf>
    <xf numFmtId="1" fontId="7" fillId="0" borderId="1" xfId="1" applyNumberFormat="1"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protection locked="0"/>
    </xf>
    <xf numFmtId="1" fontId="2" fillId="0" borderId="1" xfId="1" applyNumberFormat="1" applyFill="1" applyBorder="1" applyAlignment="1" applyProtection="1">
      <alignment horizontal="center" vertical="center" wrapText="1"/>
    </xf>
    <xf numFmtId="10" fontId="5" fillId="0" borderId="1" xfId="1" applyNumberFormat="1" applyFont="1" applyFill="1" applyBorder="1" applyAlignment="1" applyProtection="1">
      <alignment horizontal="center" vertical="center" wrapText="1"/>
    </xf>
    <xf numFmtId="9" fontId="3" fillId="0" borderId="1" xfId="2" applyNumberFormat="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protection locked="0"/>
    </xf>
    <xf numFmtId="9" fontId="19" fillId="0" borderId="1" xfId="1" applyFont="1" applyFill="1" applyBorder="1" applyAlignment="1" applyProtection="1">
      <alignment horizontal="center" vertical="center" wrapText="1"/>
    </xf>
    <xf numFmtId="9" fontId="4" fillId="0" borderId="1" xfId="1" applyFont="1" applyFill="1" applyBorder="1" applyAlignment="1" applyProtection="1">
      <alignment horizontal="center" vertical="center" wrapText="1"/>
    </xf>
    <xf numFmtId="2" fontId="7" fillId="0" borderId="1" xfId="1" applyNumberFormat="1" applyFont="1" applyFill="1" applyBorder="1" applyAlignment="1" applyProtection="1">
      <alignment horizontal="center" vertical="center" wrapText="1"/>
    </xf>
    <xf numFmtId="9" fontId="2" fillId="0" borderId="1" xfId="1" applyFill="1" applyBorder="1" applyAlignment="1" applyProtection="1">
      <alignment horizontal="center" vertical="center" wrapText="1"/>
    </xf>
    <xf numFmtId="0" fontId="4" fillId="0" borderId="1" xfId="2" applyFont="1" applyFill="1" applyBorder="1" applyAlignment="1" applyProtection="1">
      <alignment horizontal="center" vertical="center" wrapText="1"/>
      <protection locked="0"/>
    </xf>
    <xf numFmtId="9" fontId="2" fillId="14" borderId="1" xfId="1" applyNumberFormat="1" applyFill="1" applyBorder="1" applyAlignment="1" applyProtection="1">
      <alignment horizontal="center" vertical="center" wrapText="1"/>
      <protection locked="0"/>
    </xf>
    <xf numFmtId="9" fontId="8" fillId="0" borderId="1" xfId="1" applyFont="1" applyFill="1" applyBorder="1" applyAlignment="1" applyProtection="1">
      <alignment horizontal="center" vertical="center" wrapText="1"/>
    </xf>
    <xf numFmtId="9" fontId="8" fillId="0" borderId="1" xfId="2" applyNumberFormat="1" applyFont="1" applyFill="1" applyBorder="1" applyAlignment="1" applyProtection="1">
      <alignment horizontal="center" vertical="center" wrapText="1"/>
    </xf>
    <xf numFmtId="9" fontId="4" fillId="0" borderId="1" xfId="1" applyFont="1" applyFill="1" applyBorder="1" applyAlignment="1">
      <alignment horizontal="center" vertical="center" wrapText="1"/>
    </xf>
    <xf numFmtId="9" fontId="7" fillId="0" borderId="1" xfId="1" applyFont="1" applyFill="1" applyBorder="1" applyAlignment="1" applyProtection="1">
      <alignment horizontal="center" vertical="center" wrapText="1"/>
    </xf>
    <xf numFmtId="0" fontId="3" fillId="0" borderId="1" xfId="2" applyFont="1" applyFill="1" applyBorder="1" applyAlignment="1" applyProtection="1">
      <alignment horizontal="center" vertical="center" wrapText="1"/>
      <protection locked="0"/>
    </xf>
    <xf numFmtId="0" fontId="14" fillId="0" borderId="1" xfId="2" applyFont="1" applyFill="1" applyBorder="1" applyAlignment="1" applyProtection="1">
      <alignment horizontal="center" vertical="center" wrapText="1"/>
      <protection locked="0"/>
    </xf>
    <xf numFmtId="0" fontId="5" fillId="0" borderId="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 xfId="2" applyFont="1" applyFill="1" applyBorder="1" applyAlignment="1" applyProtection="1">
      <alignment horizontal="center" vertical="center"/>
    </xf>
    <xf numFmtId="0" fontId="4" fillId="0" borderId="9" xfId="2" applyFont="1" applyFill="1" applyBorder="1" applyAlignment="1">
      <alignment vertical="center" wrapText="1"/>
    </xf>
    <xf numFmtId="0" fontId="4" fillId="0" borderId="10" xfId="2" applyFont="1" applyFill="1" applyBorder="1" applyAlignment="1">
      <alignment vertical="center" wrapText="1"/>
    </xf>
    <xf numFmtId="9" fontId="5" fillId="15" borderId="1" xfId="1" applyFont="1" applyFill="1" applyBorder="1" applyAlignment="1" applyProtection="1">
      <alignment horizontal="center" vertical="center" wrapText="1"/>
    </xf>
    <xf numFmtId="0" fontId="4" fillId="0" borderId="13" xfId="2" applyFont="1" applyFill="1" applyBorder="1" applyAlignment="1">
      <alignment vertical="center" wrapText="1"/>
    </xf>
    <xf numFmtId="0" fontId="4" fillId="0" borderId="0" xfId="2" applyFont="1" applyFill="1" applyBorder="1" applyAlignment="1">
      <alignment vertical="center" wrapText="1"/>
    </xf>
    <xf numFmtId="0" fontId="4" fillId="0" borderId="11" xfId="2" applyFont="1" applyFill="1" applyBorder="1" applyAlignment="1">
      <alignment vertical="center" wrapText="1"/>
    </xf>
    <xf numFmtId="0" fontId="19" fillId="0" borderId="1" xfId="2" applyFont="1" applyFill="1" applyBorder="1" applyAlignment="1" applyProtection="1">
      <alignment horizontal="center" vertical="center" wrapText="1"/>
    </xf>
    <xf numFmtId="9" fontId="4" fillId="15" borderId="1" xfId="1" applyFont="1" applyFill="1" applyBorder="1" applyAlignment="1" applyProtection="1">
      <alignment horizontal="center" vertical="center" wrapText="1"/>
    </xf>
    <xf numFmtId="0" fontId="5" fillId="0" borderId="35" xfId="2" applyFont="1" applyFill="1" applyBorder="1" applyAlignment="1">
      <alignment horizontal="center" vertical="center" wrapText="1"/>
    </xf>
    <xf numFmtId="0" fontId="5" fillId="0" borderId="4"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protection locked="0"/>
    </xf>
    <xf numFmtId="0" fontId="3" fillId="0" borderId="4" xfId="2" applyFont="1" applyFill="1" applyBorder="1" applyAlignment="1">
      <alignment horizontal="center" vertical="center" wrapText="1"/>
    </xf>
    <xf numFmtId="0" fontId="18" fillId="0" borderId="0" xfId="2" applyFont="1" applyFill="1" applyBorder="1" applyAlignment="1">
      <alignment vertical="center"/>
    </xf>
    <xf numFmtId="0" fontId="22" fillId="0" borderId="1" xfId="0" applyFont="1" applyFill="1" applyBorder="1" applyAlignment="1">
      <alignment horizontal="center" vertical="center" wrapText="1"/>
    </xf>
    <xf numFmtId="0" fontId="22" fillId="0" borderId="1" xfId="0" applyFont="1" applyFill="1" applyBorder="1" applyAlignment="1" applyProtection="1">
      <alignment horizontal="center" vertical="center" wrapText="1"/>
    </xf>
    <xf numFmtId="0" fontId="18" fillId="0" borderId="0" xfId="0" applyFont="1" applyFill="1"/>
    <xf numFmtId="0" fontId="18" fillId="0" borderId="1" xfId="0" applyFont="1" applyFill="1" applyBorder="1" applyAlignment="1" applyProtection="1">
      <alignment horizontal="center" vertical="center" wrapText="1"/>
    </xf>
    <xf numFmtId="1" fontId="18" fillId="0" borderId="1" xfId="1" applyNumberFormat="1" applyFont="1" applyFill="1" applyBorder="1" applyAlignment="1" applyProtection="1">
      <alignment horizontal="center" vertical="center" wrapText="1"/>
      <protection locked="0"/>
    </xf>
    <xf numFmtId="9" fontId="22" fillId="0"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justify" vertical="center" wrapText="1"/>
      <protection locked="0"/>
    </xf>
    <xf numFmtId="0" fontId="18" fillId="0" borderId="1" xfId="2"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8" fillId="0" borderId="1" xfId="2" applyFont="1" applyFill="1" applyBorder="1" applyAlignment="1" applyProtection="1">
      <alignment horizontal="center" vertical="center"/>
    </xf>
    <xf numFmtId="10" fontId="18" fillId="0" borderId="1" xfId="1" applyNumberFormat="1" applyFont="1" applyFill="1" applyBorder="1" applyAlignment="1" applyProtection="1">
      <alignment horizontal="center" vertical="center" wrapText="1"/>
    </xf>
    <xf numFmtId="9" fontId="22" fillId="0" borderId="1" xfId="2"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1" fontId="18" fillId="0" borderId="1" xfId="1" applyNumberFormat="1" applyFont="1" applyFill="1" applyBorder="1" applyAlignment="1" applyProtection="1">
      <alignment horizontal="center" vertical="center" wrapText="1"/>
    </xf>
    <xf numFmtId="9" fontId="18" fillId="0" borderId="1" xfId="1"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9" fontId="22" fillId="0" borderId="1" xfId="0" applyNumberFormat="1" applyFont="1" applyFill="1" applyBorder="1" applyAlignment="1" applyProtection="1">
      <alignment horizontal="center" vertical="center" wrapText="1"/>
    </xf>
    <xf numFmtId="0" fontId="18" fillId="0" borderId="0" xfId="0" applyFont="1" applyFill="1" applyBorder="1"/>
    <xf numFmtId="9" fontId="18" fillId="0" borderId="1" xfId="1" applyFont="1" applyFill="1" applyBorder="1" applyAlignment="1" applyProtection="1">
      <alignment horizontal="center" vertical="center" wrapText="1"/>
      <protection locked="0"/>
    </xf>
    <xf numFmtId="164" fontId="18" fillId="0" borderId="1" xfId="1"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justify" wrapText="1"/>
      <protection locked="0"/>
    </xf>
    <xf numFmtId="9" fontId="18" fillId="0" borderId="1" xfId="1"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 xfId="0" applyFont="1" applyFill="1" applyBorder="1" applyAlignment="1">
      <alignment horizontal="center" vertical="center" wrapText="1"/>
    </xf>
    <xf numFmtId="9" fontId="18" fillId="0" borderId="4" xfId="1" applyFont="1" applyFill="1" applyBorder="1" applyAlignment="1">
      <alignment horizontal="center" vertical="center" wrapText="1"/>
    </xf>
    <xf numFmtId="0" fontId="18" fillId="0" borderId="4" xfId="2"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protection locked="0"/>
    </xf>
    <xf numFmtId="0" fontId="22" fillId="0" borderId="4" xfId="0" applyFont="1" applyFill="1" applyBorder="1" applyAlignment="1">
      <alignment horizontal="center" vertical="center" wrapText="1"/>
    </xf>
    <xf numFmtId="0" fontId="5" fillId="13" borderId="1" xfId="0" applyFont="1" applyFill="1" applyBorder="1" applyAlignment="1" applyProtection="1">
      <alignment horizontal="justify" vertical="top" wrapText="1"/>
      <protection locked="0"/>
    </xf>
    <xf numFmtId="0" fontId="5" fillId="13" borderId="1" xfId="0" applyFont="1" applyFill="1" applyBorder="1" applyAlignment="1" applyProtection="1">
      <alignment horizontal="center" vertical="center" wrapText="1"/>
    </xf>
    <xf numFmtId="0" fontId="5" fillId="0" borderId="1" xfId="0" applyFont="1" applyFill="1" applyBorder="1" applyAlignment="1" applyProtection="1">
      <alignment horizontal="justify" vertical="top" wrapText="1"/>
      <protection locked="0"/>
    </xf>
    <xf numFmtId="49" fontId="0" fillId="2" borderId="6" xfId="0" applyNumberFormat="1" applyFill="1" applyBorder="1" applyAlignment="1">
      <alignment horizontal="center" vertical="center" wrapText="1"/>
    </xf>
    <xf numFmtId="49" fontId="0" fillId="2" borderId="7" xfId="0" applyNumberForma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49" fontId="0" fillId="2" borderId="8" xfId="0" applyNumberFormat="1" applyFill="1" applyBorder="1" applyAlignment="1">
      <alignment horizontal="center"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9" fontId="8" fillId="11" borderId="1" xfId="0" applyNumberFormat="1" applyFont="1" applyFill="1" applyBorder="1" applyAlignment="1" applyProtection="1">
      <alignment horizontal="center"/>
      <protection locked="0"/>
    </xf>
    <xf numFmtId="0" fontId="8" fillId="11" borderId="1" xfId="0" applyFont="1" applyFill="1" applyBorder="1" applyAlignment="1" applyProtection="1">
      <alignment horizontal="center"/>
      <protection locked="0"/>
    </xf>
    <xf numFmtId="0" fontId="8" fillId="12" borderId="1" xfId="0" applyFont="1" applyFill="1" applyBorder="1" applyAlignment="1" applyProtection="1">
      <alignment horizontal="center"/>
      <protection locked="0"/>
    </xf>
    <xf numFmtId="0" fontId="4" fillId="0" borderId="1" xfId="0" applyFont="1" applyFill="1" applyBorder="1" applyAlignment="1" applyProtection="1">
      <alignment horizontal="center" textRotation="90" wrapText="1"/>
      <protection locked="0"/>
    </xf>
    <xf numFmtId="0" fontId="4" fillId="0" borderId="20" xfId="0" applyFont="1" applyFill="1" applyBorder="1" applyAlignment="1" applyProtection="1">
      <alignment horizontal="center" textRotation="90" wrapText="1"/>
      <protection locked="0"/>
    </xf>
    <xf numFmtId="0" fontId="8" fillId="0" borderId="1" xfId="0" applyFont="1" applyFill="1" applyBorder="1" applyAlignment="1" applyProtection="1">
      <alignment wrapText="1"/>
      <protection locked="0"/>
    </xf>
    <xf numFmtId="0" fontId="4" fillId="0" borderId="1" xfId="0" applyFont="1" applyFill="1" applyBorder="1" applyAlignment="1" applyProtection="1">
      <alignment vertical="center" wrapText="1"/>
      <protection locked="0"/>
    </xf>
    <xf numFmtId="0" fontId="4" fillId="0" borderId="20" xfId="0" applyFont="1" applyFill="1" applyBorder="1" applyAlignment="1" applyProtection="1">
      <alignment vertical="center" wrapText="1"/>
      <protection locked="0"/>
    </xf>
    <xf numFmtId="0" fontId="8" fillId="11"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protection locked="0"/>
    </xf>
    <xf numFmtId="9" fontId="8" fillId="11" borderId="1" xfId="1" applyFont="1" applyFill="1" applyBorder="1" applyAlignment="1" applyProtection="1">
      <alignment horizontal="center" vertical="center" wrapText="1"/>
      <protection locked="0"/>
    </xf>
    <xf numFmtId="9" fontId="4" fillId="11" borderId="1" xfId="1"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textRotation="90" wrapText="1"/>
      <protection locked="0"/>
    </xf>
    <xf numFmtId="0" fontId="8" fillId="11" borderId="2" xfId="0"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wrapText="1"/>
      <protection locked="0"/>
    </xf>
    <xf numFmtId="0" fontId="8" fillId="11" borderId="4" xfId="0" applyFont="1" applyFill="1" applyBorder="1" applyAlignment="1" applyProtection="1">
      <alignment horizontal="center" vertical="center" wrapText="1"/>
      <protection locked="0"/>
    </xf>
    <xf numFmtId="9" fontId="8" fillId="11" borderId="2" xfId="1" applyFont="1" applyFill="1" applyBorder="1" applyAlignment="1" applyProtection="1">
      <alignment horizontal="center" vertical="center" wrapText="1"/>
      <protection locked="0"/>
    </xf>
    <xf numFmtId="9" fontId="8" fillId="11" borderId="3" xfId="1" applyFont="1" applyFill="1" applyBorder="1" applyAlignment="1" applyProtection="1">
      <alignment horizontal="center" vertical="center" wrapText="1"/>
      <protection locked="0"/>
    </xf>
    <xf numFmtId="9" fontId="8" fillId="11" borderId="4" xfId="1" applyFont="1" applyFill="1" applyBorder="1" applyAlignment="1" applyProtection="1">
      <alignment horizontal="center" vertical="center" wrapText="1"/>
      <protection locked="0"/>
    </xf>
    <xf numFmtId="0" fontId="8" fillId="10" borderId="5" xfId="0" applyFont="1" applyFill="1" applyBorder="1" applyAlignment="1" applyProtection="1">
      <alignment horizontal="center" vertical="center" wrapText="1"/>
      <protection locked="0"/>
    </xf>
    <xf numFmtId="0" fontId="8" fillId="10" borderId="5" xfId="0" applyFont="1" applyFill="1" applyBorder="1" applyAlignment="1" applyProtection="1">
      <alignment wrapText="1"/>
      <protection locked="0"/>
    </xf>
    <xf numFmtId="0" fontId="8" fillId="10" borderId="1" xfId="0" applyFont="1" applyFill="1" applyBorder="1" applyAlignment="1" applyProtection="1">
      <alignment horizontal="center" vertical="center" wrapText="1"/>
      <protection locked="0"/>
    </xf>
    <xf numFmtId="9" fontId="8" fillId="10" borderId="1" xfId="1" applyFont="1" applyFill="1" applyBorder="1" applyAlignment="1" applyProtection="1">
      <alignment horizontal="center" vertical="center" wrapText="1"/>
      <protection locked="0"/>
    </xf>
    <xf numFmtId="0" fontId="11" fillId="10" borderId="1" xfId="0" applyFont="1" applyFill="1" applyBorder="1"/>
    <xf numFmtId="9" fontId="4" fillId="10" borderId="1" xfId="1"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9" fontId="4" fillId="10" borderId="1" xfId="0" applyNumberFormat="1" applyFont="1" applyFill="1" applyBorder="1" applyAlignment="1" applyProtection="1">
      <alignment horizontal="center" vertical="center" wrapText="1"/>
      <protection locked="0"/>
    </xf>
    <xf numFmtId="9" fontId="8" fillId="9" borderId="1" xfId="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9" fontId="4" fillId="9" borderId="1" xfId="0"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4" fillId="10" borderId="1" xfId="0" applyFont="1" applyFill="1" applyBorder="1" applyAlignment="1" applyProtection="1">
      <alignment horizontal="center" vertical="center" textRotation="90" wrapText="1"/>
      <protection locked="0"/>
    </xf>
    <xf numFmtId="0" fontId="8" fillId="10" borderId="1" xfId="0" applyFont="1" applyFill="1" applyBorder="1" applyAlignment="1" applyProtection="1">
      <alignment horizontal="center" vertical="center" textRotation="90" wrapText="1"/>
      <protection locked="0"/>
    </xf>
    <xf numFmtId="0" fontId="10" fillId="10" borderId="1" xfId="0" applyFont="1" applyFill="1" applyBorder="1" applyAlignment="1" applyProtection="1">
      <alignment horizontal="center" vertical="center" textRotation="90" wrapText="1"/>
      <protection locked="0"/>
    </xf>
    <xf numFmtId="0" fontId="4" fillId="9" borderId="1" xfId="0" applyFont="1" applyFill="1" applyBorder="1" applyAlignment="1" applyProtection="1">
      <alignment horizontal="center" vertical="center" textRotation="90" wrapText="1"/>
      <protection locked="0"/>
    </xf>
    <xf numFmtId="0" fontId="8" fillId="9" borderId="5" xfId="0" applyFont="1" applyFill="1" applyBorder="1" applyAlignment="1" applyProtection="1">
      <alignment horizontal="center" vertical="center" wrapText="1"/>
      <protection locked="0"/>
    </xf>
    <xf numFmtId="0" fontId="8" fillId="9" borderId="5" xfId="0" applyFont="1" applyFill="1" applyBorder="1" applyAlignment="1" applyProtection="1">
      <alignment wrapText="1"/>
      <protection locked="0"/>
    </xf>
    <xf numFmtId="9" fontId="8" fillId="7" borderId="1" xfId="1"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9" fontId="4" fillId="7" borderId="1" xfId="0" applyNumberFormat="1"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wrapText="1"/>
      <protection locked="0"/>
    </xf>
    <xf numFmtId="0" fontId="8" fillId="9" borderId="1" xfId="0" applyFont="1" applyFill="1" applyBorder="1" applyAlignment="1" applyProtection="1">
      <alignment horizontal="center" vertical="center" textRotation="90" wrapText="1"/>
      <protection locked="0"/>
    </xf>
    <xf numFmtId="0" fontId="8" fillId="9" borderId="1" xfId="0" applyFont="1" applyFill="1" applyBorder="1" applyAlignment="1" applyProtection="1">
      <alignment horizontal="center" textRotation="90" wrapText="1"/>
      <protection locked="0"/>
    </xf>
    <xf numFmtId="0" fontId="10" fillId="9" borderId="1" xfId="0" applyFont="1" applyFill="1" applyBorder="1" applyAlignment="1" applyProtection="1">
      <alignment horizontal="center" vertical="center" textRotation="90" wrapText="1"/>
      <protection locked="0"/>
    </xf>
    <xf numFmtId="0" fontId="8" fillId="9" borderId="1" xfId="0" applyFont="1" applyFill="1" applyBorder="1" applyAlignment="1" applyProtection="1">
      <alignment vertical="center" textRotation="90" wrapText="1"/>
      <protection locked="0"/>
    </xf>
    <xf numFmtId="0" fontId="8" fillId="7" borderId="1"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7" borderId="5" xfId="0" applyFont="1" applyFill="1" applyBorder="1" applyAlignment="1" applyProtection="1">
      <alignment wrapText="1"/>
      <protection locked="0"/>
    </xf>
    <xf numFmtId="9" fontId="8" fillId="5" borderId="1" xfId="1"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1" fillId="5" borderId="1" xfId="0" applyFont="1" applyFill="1" applyBorder="1"/>
    <xf numFmtId="0" fontId="8" fillId="5" borderId="1" xfId="0" applyFont="1" applyFill="1" applyBorder="1" applyAlignment="1" applyProtection="1">
      <alignment horizontal="center" wrapText="1"/>
      <protection locked="0"/>
    </xf>
    <xf numFmtId="0" fontId="8" fillId="5" borderId="1" xfId="0" applyFont="1" applyFill="1" applyBorder="1" applyAlignment="1" applyProtection="1">
      <alignment wrapText="1"/>
      <protection locked="0"/>
    </xf>
    <xf numFmtId="0" fontId="4" fillId="5" borderId="1" xfId="0" applyFont="1" applyFill="1" applyBorder="1" applyAlignment="1" applyProtection="1">
      <alignment vertical="center" wrapText="1"/>
      <protection locked="0"/>
    </xf>
    <xf numFmtId="9" fontId="4" fillId="5" borderId="1" xfId="1"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textRotation="255" wrapText="1"/>
      <protection locked="0"/>
    </xf>
    <xf numFmtId="0" fontId="8" fillId="0" borderId="34" xfId="0" applyFont="1" applyFill="1" applyBorder="1" applyAlignment="1" applyProtection="1">
      <alignment horizontal="center" vertical="center" textRotation="255" wrapText="1"/>
      <protection locked="0"/>
    </xf>
    <xf numFmtId="0" fontId="8" fillId="0" borderId="35" xfId="0" applyFont="1" applyFill="1" applyBorder="1" applyAlignment="1" applyProtection="1">
      <alignment horizontal="center" vertical="center" textRotation="255" wrapText="1"/>
      <protection locked="0"/>
    </xf>
    <xf numFmtId="0" fontId="4" fillId="5" borderId="1" xfId="0" applyFont="1" applyFill="1" applyBorder="1" applyAlignment="1" applyProtection="1">
      <alignment horizontal="center" vertical="center" textRotation="90" wrapText="1"/>
      <protection locked="0"/>
    </xf>
    <xf numFmtId="0" fontId="8" fillId="5" borderId="1" xfId="0" applyFont="1" applyFill="1" applyBorder="1" applyAlignment="1" applyProtection="1">
      <alignment horizontal="center" vertical="center" textRotation="90" wrapText="1"/>
      <protection locked="0"/>
    </xf>
    <xf numFmtId="0" fontId="8" fillId="5" borderId="1" xfId="0" applyFont="1" applyFill="1" applyBorder="1" applyAlignment="1" applyProtection="1">
      <alignment textRotation="90"/>
      <protection locked="0"/>
    </xf>
    <xf numFmtId="9" fontId="8" fillId="5" borderId="1" xfId="1" applyFont="1" applyFill="1" applyBorder="1" applyAlignment="1" applyProtection="1">
      <alignment horizontal="center" vertical="center" textRotation="90" wrapText="1"/>
      <protection locked="0"/>
    </xf>
    <xf numFmtId="0" fontId="4" fillId="7" borderId="1" xfId="0" applyFont="1" applyFill="1" applyBorder="1" applyAlignment="1" applyProtection="1">
      <alignment horizontal="center" vertical="center" textRotation="90" wrapText="1"/>
      <protection locked="0"/>
    </xf>
    <xf numFmtId="0" fontId="8" fillId="7" borderId="1" xfId="0" applyFont="1" applyFill="1" applyBorder="1" applyAlignment="1" applyProtection="1">
      <alignment horizontal="center" vertical="center" textRotation="90" wrapText="1"/>
      <protection locked="0"/>
    </xf>
    <xf numFmtId="0" fontId="8" fillId="7" borderId="1" xfId="0" applyFont="1" applyFill="1" applyBorder="1" applyAlignment="1" applyProtection="1">
      <alignment vertical="center" textRotation="90" wrapText="1"/>
      <protection locked="0"/>
    </xf>
    <xf numFmtId="0" fontId="8" fillId="7" borderId="1" xfId="0" applyFont="1" applyFill="1" applyBorder="1" applyAlignment="1" applyProtection="1">
      <alignment horizontal="center" textRotation="90" wrapText="1"/>
      <protection locked="0"/>
    </xf>
    <xf numFmtId="0" fontId="4" fillId="11" borderId="2" xfId="0" applyFont="1" applyFill="1" applyBorder="1" applyAlignment="1" applyProtection="1">
      <alignment horizontal="center" vertical="center" textRotation="255"/>
      <protection locked="0"/>
    </xf>
    <xf numFmtId="0" fontId="4" fillId="11" borderId="3" xfId="0" applyFont="1" applyFill="1" applyBorder="1" applyAlignment="1" applyProtection="1">
      <alignment horizontal="center" vertical="center" textRotation="255"/>
      <protection locked="0"/>
    </xf>
    <xf numFmtId="0" fontId="4" fillId="11" borderId="4" xfId="0" applyFont="1" applyFill="1" applyBorder="1" applyAlignment="1" applyProtection="1">
      <alignment horizontal="center" vertical="center" textRotation="255"/>
      <protection locked="0"/>
    </xf>
    <xf numFmtId="0" fontId="8" fillId="11" borderId="2" xfId="0" applyFont="1" applyFill="1" applyBorder="1" applyAlignment="1" applyProtection="1">
      <alignment horizontal="center" vertical="center" textRotation="90" wrapText="1"/>
      <protection locked="0"/>
    </xf>
    <xf numFmtId="0" fontId="8" fillId="11" borderId="3" xfId="0" applyFont="1" applyFill="1" applyBorder="1" applyAlignment="1" applyProtection="1">
      <alignment horizontal="center" vertical="center" textRotation="90" wrapText="1"/>
      <protection locked="0"/>
    </xf>
    <xf numFmtId="0" fontId="8" fillId="11" borderId="4" xfId="0" applyFont="1" applyFill="1" applyBorder="1" applyAlignment="1" applyProtection="1">
      <alignment horizontal="center" vertical="center" textRotation="90" wrapText="1"/>
      <protection locked="0"/>
    </xf>
    <xf numFmtId="0" fontId="4" fillId="11" borderId="1" xfId="0" applyFont="1" applyFill="1" applyBorder="1" applyAlignment="1" applyProtection="1">
      <alignment horizontal="center" vertical="center" wrapText="1"/>
      <protection locked="0"/>
    </xf>
    <xf numFmtId="0" fontId="8" fillId="0" borderId="0" xfId="0" applyFont="1" applyFill="1" applyAlignment="1" applyProtection="1">
      <alignment vertical="center" wrapText="1"/>
      <protection locked="0"/>
    </xf>
    <xf numFmtId="0" fontId="8" fillId="0" borderId="0" xfId="0" applyFont="1" applyAlignment="1">
      <alignment vertical="center" wrapText="1"/>
    </xf>
    <xf numFmtId="0" fontId="8" fillId="0" borderId="22" xfId="0" applyFont="1" applyBorder="1" applyAlignment="1">
      <alignment vertical="center" wrapText="1"/>
    </xf>
    <xf numFmtId="0" fontId="8" fillId="0" borderId="0" xfId="0" applyFont="1" applyBorder="1" applyAlignment="1">
      <alignment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6" xfId="0" applyFont="1" applyFill="1" applyBorder="1" applyAlignment="1">
      <alignment horizontal="justify" vertical="center"/>
    </xf>
    <xf numFmtId="0" fontId="8" fillId="0" borderId="8" xfId="0" applyFont="1" applyFill="1" applyBorder="1" applyAlignment="1">
      <alignment horizontal="justify" vertical="center"/>
    </xf>
    <xf numFmtId="0" fontId="8" fillId="0" borderId="7" xfId="0" applyFont="1" applyFill="1" applyBorder="1" applyAlignment="1">
      <alignment horizontal="justify" vertical="center"/>
    </xf>
    <xf numFmtId="0" fontId="4" fillId="0" borderId="2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4" fillId="0" borderId="27" xfId="2" applyFont="1" applyFill="1" applyBorder="1" applyAlignment="1" applyProtection="1">
      <alignment horizontal="center" vertical="center" wrapText="1"/>
      <protection locked="0"/>
    </xf>
    <xf numFmtId="0" fontId="4" fillId="0" borderId="28" xfId="2" applyFont="1" applyFill="1" applyBorder="1" applyAlignment="1" applyProtection="1">
      <alignment horizontal="center" vertical="center" wrapText="1"/>
      <protection locked="0"/>
    </xf>
    <xf numFmtId="0" fontId="4" fillId="0" borderId="28" xfId="0" applyFont="1" applyFill="1" applyBorder="1" applyAlignment="1" applyProtection="1">
      <alignment horizontal="left" vertical="center" wrapText="1"/>
      <protection locked="0"/>
    </xf>
    <xf numFmtId="0" fontId="8" fillId="0" borderId="28" xfId="0" applyFont="1" applyBorder="1" applyAlignment="1">
      <alignment horizontal="left" vertical="center" wrapText="1"/>
    </xf>
    <xf numFmtId="9" fontId="5" fillId="0" borderId="1" xfId="1" applyFont="1" applyFill="1" applyBorder="1" applyAlignment="1" applyProtection="1">
      <alignment horizontal="center" vertical="center" wrapText="1"/>
      <protection locked="0"/>
    </xf>
    <xf numFmtId="0" fontId="3" fillId="0" borderId="12" xfId="0" applyFont="1" applyFill="1" applyBorder="1" applyAlignment="1" applyProtection="1">
      <alignment vertical="center" wrapText="1"/>
      <protection locked="0"/>
    </xf>
    <xf numFmtId="0" fontId="5" fillId="0" borderId="9" xfId="0" applyFont="1" applyFill="1" applyBorder="1" applyAlignment="1">
      <alignment wrapText="1"/>
    </xf>
    <xf numFmtId="0" fontId="5" fillId="0" borderId="13" xfId="0" applyFont="1" applyFill="1" applyBorder="1" applyAlignment="1">
      <alignment wrapText="1"/>
    </xf>
    <xf numFmtId="0" fontId="5" fillId="0" borderId="0" xfId="0" applyFont="1" applyFill="1" applyAlignment="1">
      <alignment wrapText="1"/>
    </xf>
    <xf numFmtId="0" fontId="5" fillId="0" borderId="14" xfId="0" applyFont="1" applyFill="1" applyBorder="1" applyAlignment="1">
      <alignment wrapText="1"/>
    </xf>
    <xf numFmtId="0" fontId="5" fillId="0" borderId="15" xfId="0" applyFont="1" applyFill="1" applyBorder="1" applyAlignment="1">
      <alignment wrapText="1"/>
    </xf>
    <xf numFmtId="9" fontId="3" fillId="0" borderId="2" xfId="1" applyFont="1" applyFill="1" applyBorder="1" applyAlignment="1" applyProtection="1">
      <alignment horizontal="center" vertical="center" wrapText="1"/>
      <protection locked="0"/>
    </xf>
    <xf numFmtId="0" fontId="5" fillId="0" borderId="3" xfId="0" applyFont="1" applyFill="1" applyBorder="1" applyAlignment="1">
      <alignment wrapText="1"/>
    </xf>
    <xf numFmtId="0" fontId="5" fillId="0" borderId="4" xfId="0" applyFont="1" applyFill="1" applyBorder="1" applyAlignment="1">
      <alignment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9" fontId="5" fillId="0" borderId="2" xfId="1" applyFont="1" applyFill="1" applyBorder="1" applyAlignment="1" applyProtection="1">
      <alignment horizontal="center" vertical="center" wrapText="1"/>
      <protection locked="0"/>
    </xf>
    <xf numFmtId="0" fontId="5" fillId="0" borderId="3" xfId="0" applyFont="1" applyFill="1" applyBorder="1"/>
    <xf numFmtId="0" fontId="5" fillId="0" borderId="4" xfId="0" applyFont="1" applyFill="1" applyBorder="1"/>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9" fontId="5" fillId="13" borderId="2" xfId="1" applyFont="1" applyFill="1" applyBorder="1" applyAlignment="1" applyProtection="1">
      <alignment horizontal="center" vertical="center" wrapText="1"/>
      <protection locked="0"/>
    </xf>
    <xf numFmtId="9" fontId="5" fillId="13" borderId="3" xfId="1" applyFont="1" applyFill="1" applyBorder="1" applyAlignment="1" applyProtection="1">
      <alignment horizontal="center" vertical="center" wrapText="1"/>
      <protection locked="0"/>
    </xf>
    <xf numFmtId="9" fontId="5" fillId="13" borderId="4" xfId="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5" fillId="0" borderId="1" xfId="0" applyFont="1" applyFill="1" applyBorder="1" applyAlignment="1" applyProtection="1">
      <alignment wrapText="1"/>
      <protection locked="0"/>
    </xf>
    <xf numFmtId="9" fontId="3" fillId="0" borderId="1" xfId="1" applyFont="1" applyFill="1" applyBorder="1" applyAlignment="1" applyProtection="1">
      <alignment horizontal="center" vertical="center" wrapText="1"/>
      <protection locked="0"/>
    </xf>
    <xf numFmtId="9" fontId="3" fillId="0" borderId="3" xfId="1" applyFont="1" applyFill="1" applyBorder="1" applyAlignment="1" applyProtection="1">
      <alignment horizontal="center" vertical="center" wrapText="1"/>
      <protection locked="0"/>
    </xf>
    <xf numFmtId="9" fontId="3" fillId="0" borderId="4" xfId="1" applyFont="1" applyFill="1" applyBorder="1" applyAlignment="1" applyProtection="1">
      <alignment horizontal="center" vertical="center" wrapText="1"/>
      <protection locked="0"/>
    </xf>
    <xf numFmtId="9" fontId="5" fillId="13" borderId="1" xfId="1" applyFont="1" applyFill="1" applyBorder="1" applyAlignment="1" applyProtection="1">
      <alignment horizontal="center" vertical="center" wrapText="1"/>
      <protection locked="0"/>
    </xf>
    <xf numFmtId="0" fontId="3" fillId="13" borderId="2" xfId="0" applyFont="1" applyFill="1" applyBorder="1" applyAlignment="1" applyProtection="1">
      <alignment horizontal="center" vertical="center" wrapText="1"/>
      <protection locked="0"/>
    </xf>
    <xf numFmtId="0" fontId="5" fillId="13" borderId="3" xfId="0" applyFont="1" applyFill="1" applyBorder="1" applyAlignment="1">
      <alignment horizontal="center" vertical="center" wrapText="1"/>
    </xf>
    <xf numFmtId="0" fontId="5" fillId="13" borderId="39" xfId="0" applyFont="1" applyFill="1" applyBorder="1" applyAlignment="1">
      <alignment horizontal="center" vertical="center" wrapText="1"/>
    </xf>
    <xf numFmtId="0" fontId="5" fillId="0" borderId="4" xfId="0" applyFont="1" applyFill="1" applyBorder="1" applyAlignment="1" applyProtection="1">
      <alignment horizontal="center" wrapText="1"/>
      <protection locked="0"/>
    </xf>
    <xf numFmtId="9" fontId="5" fillId="0" borderId="3" xfId="1" applyFont="1" applyFill="1" applyBorder="1" applyAlignment="1" applyProtection="1">
      <alignment horizontal="center" vertical="center" wrapText="1"/>
      <protection locked="0"/>
    </xf>
    <xf numFmtId="9" fontId="5" fillId="0" borderId="4"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0" borderId="3"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4" xfId="0" applyFont="1" applyFill="1" applyBorder="1" applyProtection="1">
      <protection locked="0"/>
    </xf>
    <xf numFmtId="0" fontId="5" fillId="0" borderId="1" xfId="0" applyFont="1" applyFill="1" applyBorder="1" applyProtection="1">
      <protection locked="0"/>
    </xf>
    <xf numFmtId="0" fontId="5" fillId="0" borderId="1" xfId="0" applyFont="1" applyFill="1" applyBorder="1" applyAlignment="1" applyProtection="1">
      <protection locked="0"/>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wrapText="1"/>
      <protection locked="0"/>
    </xf>
    <xf numFmtId="0" fontId="5" fillId="0" borderId="3" xfId="0" applyFont="1" applyFill="1" applyBorder="1" applyAlignment="1"/>
    <xf numFmtId="0" fontId="5" fillId="0" borderId="4" xfId="0" applyFont="1" applyFill="1" applyBorder="1" applyAlignment="1"/>
    <xf numFmtId="0" fontId="5" fillId="0" borderId="37" xfId="2" applyFont="1" applyFill="1" applyBorder="1" applyAlignment="1" applyProtection="1">
      <alignment horizontal="center" vertical="center"/>
      <protection locked="0"/>
    </xf>
    <xf numFmtId="0" fontId="5" fillId="0" borderId="38" xfId="2" applyFont="1" applyFill="1" applyBorder="1" applyAlignment="1" applyProtection="1">
      <alignment horizontal="center" vertical="center"/>
      <protection locked="0"/>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1" xfId="0" applyFont="1" applyFill="1" applyBorder="1" applyAlignment="1">
      <alignment horizontal="left"/>
    </xf>
    <xf numFmtId="0" fontId="3" fillId="0" borderId="23" xfId="0" applyFont="1" applyFill="1" applyBorder="1" applyAlignment="1" applyProtection="1">
      <alignment horizontal="center" vertical="center" wrapText="1"/>
      <protection locked="0"/>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 xfId="0" applyFont="1" applyFill="1" applyBorder="1" applyAlignment="1">
      <alignment horizontal="left" vertical="center"/>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2" applyFont="1" applyFill="1" applyBorder="1" applyAlignment="1" applyProtection="1">
      <alignment horizontal="left" vertical="center"/>
      <protection locked="0"/>
    </xf>
    <xf numFmtId="0" fontId="5" fillId="0" borderId="0" xfId="2" applyFont="1" applyFill="1" applyBorder="1" applyAlignment="1" applyProtection="1">
      <alignment horizontal="left" vertical="center"/>
      <protection locked="0"/>
    </xf>
    <xf numFmtId="0" fontId="3" fillId="0" borderId="9"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41" xfId="0" applyFont="1" applyFill="1" applyBorder="1" applyAlignment="1" applyProtection="1">
      <alignment vertical="center" wrapText="1"/>
      <protection locked="0"/>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3" fillId="0" borderId="1" xfId="2" applyFont="1" applyFill="1" applyBorder="1" applyAlignment="1" applyProtection="1">
      <alignment horizontal="center" vertical="center"/>
      <protection locked="0"/>
    </xf>
    <xf numFmtId="0" fontId="8" fillId="0" borderId="6" xfId="2" applyFont="1" applyFill="1" applyBorder="1" applyAlignment="1">
      <alignment horizontal="left" vertical="center" wrapText="1"/>
    </xf>
    <xf numFmtId="0" fontId="5" fillId="0" borderId="7" xfId="2" applyFont="1" applyFill="1" applyBorder="1" applyAlignment="1">
      <alignment horizontal="left" vertical="center"/>
    </xf>
    <xf numFmtId="0" fontId="5" fillId="0" borderId="7" xfId="2" applyFont="1" applyFill="1" applyBorder="1" applyAlignment="1">
      <alignment horizontal="left" vertical="center" wrapText="1"/>
    </xf>
    <xf numFmtId="9"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 xfId="2" applyFont="1" applyFill="1" applyBorder="1" applyAlignment="1">
      <alignment horizontal="center" vertical="center" wrapText="1"/>
    </xf>
    <xf numFmtId="9" fontId="5" fillId="0" borderId="2" xfId="1" applyFont="1" applyFill="1" applyBorder="1" applyAlignment="1">
      <alignment horizontal="center" vertical="center" wrapText="1"/>
    </xf>
    <xf numFmtId="9" fontId="5" fillId="0" borderId="3" xfId="1" applyFont="1" applyFill="1" applyBorder="1" applyAlignment="1">
      <alignment horizontal="center" vertical="center" wrapText="1"/>
    </xf>
    <xf numFmtId="9" fontId="5" fillId="0" borderId="4" xfId="1" applyFont="1" applyFill="1" applyBorder="1" applyAlignment="1">
      <alignment horizontal="center" vertical="center" wrapText="1"/>
    </xf>
    <xf numFmtId="0" fontId="4" fillId="0" borderId="1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8" fillId="0" borderId="1" xfId="2" applyFont="1" applyFill="1" applyBorder="1" applyAlignment="1">
      <alignment horizontal="center" vertical="center" wrapText="1"/>
    </xf>
    <xf numFmtId="0" fontId="3" fillId="0" borderId="18"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5" fillId="0" borderId="12"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5" fillId="0" borderId="6" xfId="2" applyFont="1" applyFill="1" applyBorder="1" applyAlignment="1">
      <alignment horizontal="justify" vertical="center"/>
    </xf>
    <xf numFmtId="0" fontId="5" fillId="0" borderId="8" xfId="2" applyFont="1" applyFill="1" applyBorder="1" applyAlignment="1">
      <alignment horizontal="justify" vertical="center"/>
    </xf>
    <xf numFmtId="0" fontId="5" fillId="0" borderId="7" xfId="2" applyFont="1" applyFill="1" applyBorder="1" applyAlignment="1">
      <alignment horizontal="justify" vertical="center"/>
    </xf>
    <xf numFmtId="9" fontId="18"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9" fontId="18" fillId="0" borderId="2" xfId="1" applyFont="1" applyFill="1" applyBorder="1" applyAlignment="1">
      <alignment horizontal="center" vertical="center" wrapText="1"/>
    </xf>
    <xf numFmtId="9" fontId="18" fillId="0" borderId="3" xfId="1" applyFont="1" applyFill="1" applyBorder="1" applyAlignment="1">
      <alignment horizontal="center" vertical="center" wrapText="1"/>
    </xf>
    <xf numFmtId="9" fontId="18" fillId="0" borderId="4" xfId="1"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protection locked="0"/>
    </xf>
    <xf numFmtId="0" fontId="18" fillId="0" borderId="6" xfId="0" applyFont="1" applyFill="1" applyBorder="1" applyAlignment="1">
      <alignment horizontal="center"/>
    </xf>
    <xf numFmtId="0" fontId="18" fillId="0" borderId="7" xfId="0" applyFont="1" applyFill="1" applyBorder="1" applyAlignment="1">
      <alignment horizontal="center"/>
    </xf>
    <xf numFmtId="0" fontId="18" fillId="0" borderId="1" xfId="0" applyFont="1" applyFill="1" applyBorder="1" applyAlignment="1">
      <alignment horizontal="center"/>
    </xf>
    <xf numFmtId="9" fontId="18" fillId="0" borderId="1" xfId="1" applyFont="1" applyFill="1" applyBorder="1" applyAlignment="1" applyProtection="1">
      <alignment horizontal="center" vertical="center"/>
      <protection locked="0"/>
    </xf>
    <xf numFmtId="0" fontId="18" fillId="0" borderId="12" xfId="2"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16" xfId="2" applyFont="1" applyFill="1" applyBorder="1" applyAlignment="1">
      <alignment horizontal="center" vertical="center" wrapText="1"/>
    </xf>
    <xf numFmtId="0" fontId="18" fillId="0" borderId="17" xfId="2"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8" fillId="0" borderId="6" xfId="0" applyFont="1" applyFill="1" applyBorder="1" applyAlignment="1">
      <alignment horizontal="justify" vertical="center"/>
    </xf>
    <xf numFmtId="0" fontId="18" fillId="0" borderId="8" xfId="0" applyFont="1" applyFill="1" applyBorder="1" applyAlignment="1">
      <alignment horizontal="justify" vertical="center"/>
    </xf>
    <xf numFmtId="0" fontId="18" fillId="0" borderId="7" xfId="0" applyFont="1" applyFill="1" applyBorder="1" applyAlignment="1">
      <alignment horizontal="justify" vertical="center"/>
    </xf>
    <xf numFmtId="0" fontId="22" fillId="0" borderId="18" xfId="2" applyFont="1" applyFill="1" applyBorder="1" applyAlignment="1">
      <alignment horizontal="left" vertical="center" wrapText="1"/>
    </xf>
    <xf numFmtId="0" fontId="22" fillId="0" borderId="15" xfId="2" applyFont="1" applyFill="1" applyBorder="1" applyAlignment="1">
      <alignment horizontal="left" vertical="center" wrapText="1"/>
    </xf>
    <xf numFmtId="0" fontId="22" fillId="0" borderId="19" xfId="2"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0" fillId="0" borderId="1" xfId="0"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6" xfId="0" applyFont="1" applyFill="1" applyBorder="1" applyAlignment="1">
      <alignment horizontal="justify" vertical="center"/>
    </xf>
    <xf numFmtId="0" fontId="5" fillId="0" borderId="8" xfId="0" applyFont="1" applyFill="1" applyBorder="1" applyAlignment="1">
      <alignment horizontal="justify" vertical="center"/>
    </xf>
    <xf numFmtId="0" fontId="5" fillId="0" borderId="7" xfId="0" applyFont="1" applyFill="1" applyBorder="1" applyAlignment="1">
      <alignment horizontal="justify"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49" fontId="0" fillId="3" borderId="2"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3" xfId="0" applyFill="1" applyBorder="1" applyAlignment="1">
      <alignment horizontal="center" vertical="center" wrapText="1"/>
    </xf>
    <xf numFmtId="49" fontId="0" fillId="3" borderId="3" xfId="0" applyNumberFormat="1" applyFill="1" applyBorder="1" applyAlignment="1">
      <alignment horizontal="center" vertical="center" wrapText="1"/>
    </xf>
  </cellXfs>
  <cellStyles count="3">
    <cellStyle name="Normal" xfId="0" builtinId="0"/>
    <cellStyle name="Normal 2" xfId="2"/>
    <cellStyle name="Porcentaje" xfId="1" builtinId="5"/>
  </cellStyles>
  <dxfs count="144">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50"/>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lor indexed="20"/>
      </font>
      <fill>
        <patternFill>
          <bgColor indexed="10"/>
        </patternFill>
      </fill>
    </dxf>
    <dxf>
      <font>
        <color indexed="60"/>
      </font>
      <fill>
        <patternFill>
          <bgColor indexed="13"/>
        </patternFill>
      </fill>
    </dxf>
    <dxf>
      <font>
        <color indexed="17"/>
      </font>
      <fill>
        <patternFill>
          <bgColor indexed="13"/>
        </patternFill>
      </fill>
    </dxf>
    <dxf>
      <font>
        <color indexed="20"/>
      </font>
      <fill>
        <patternFill>
          <bgColor indexed="45"/>
        </patternFill>
      </fill>
    </dxf>
    <dxf>
      <font>
        <color indexed="60"/>
      </font>
      <fill>
        <patternFill>
          <bgColor indexed="43"/>
        </patternFill>
      </fill>
    </dxf>
    <dxf>
      <font>
        <color indexed="17"/>
      </font>
      <fill>
        <patternFill>
          <bgColor indexed="42"/>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
      <font>
        <condense val="0"/>
        <extend val="0"/>
        <color auto="1"/>
      </font>
      <fill>
        <patternFill>
          <bgColor indexed="11"/>
        </patternFill>
      </fill>
    </dxf>
    <dxf>
      <font>
        <condense val="0"/>
        <extend val="0"/>
        <color auto="1"/>
      </font>
      <fill>
        <patternFill>
          <bgColor indexed="34"/>
        </patternFill>
      </fill>
    </dxf>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828674</xdr:colOff>
      <xdr:row>0</xdr:row>
      <xdr:rowOff>0</xdr:rowOff>
    </xdr:from>
    <xdr:to>
      <xdr:col>2</xdr:col>
      <xdr:colOff>695324</xdr:colOff>
      <xdr:row>2</xdr:row>
      <xdr:rowOff>323850</xdr:rowOff>
    </xdr:to>
    <xdr:pic>
      <xdr:nvPicPr>
        <xdr:cNvPr id="2" name="1 Imagen"/>
        <xdr:cNvPicPr>
          <a:picLocks noChangeAspect="1"/>
        </xdr:cNvPicPr>
      </xdr:nvPicPr>
      <xdr:blipFill>
        <a:blip xmlns:r="http://schemas.openxmlformats.org/officeDocument/2006/relationships" r:embed="rId1" cstate="print"/>
        <a:srcRect/>
        <a:stretch>
          <a:fillRect/>
        </a:stretch>
      </xdr:blipFill>
      <xdr:spPr bwMode="auto">
        <a:xfrm>
          <a:off x="828674" y="0"/>
          <a:ext cx="1609725" cy="1085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342900</xdr:colOff>
      <xdr:row>7</xdr:row>
      <xdr:rowOff>104775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400050</xdr:colOff>
      <xdr:row>0</xdr:row>
      <xdr:rowOff>85725</xdr:rowOff>
    </xdr:from>
    <xdr:to>
      <xdr:col>1</xdr:col>
      <xdr:colOff>504825</xdr:colOff>
      <xdr:row>3</xdr:row>
      <xdr:rowOff>161925</xdr:rowOff>
    </xdr:to>
    <xdr:pic>
      <xdr:nvPicPr>
        <xdr:cNvPr id="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85725"/>
          <a:ext cx="8858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342900</xdr:colOff>
      <xdr:row>7</xdr:row>
      <xdr:rowOff>104775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342899</xdr:colOff>
      <xdr:row>0</xdr:row>
      <xdr:rowOff>57151</xdr:rowOff>
    </xdr:from>
    <xdr:to>
      <xdr:col>1</xdr:col>
      <xdr:colOff>771524</xdr:colOff>
      <xdr:row>3</xdr:row>
      <xdr:rowOff>157575</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899" y="57151"/>
          <a:ext cx="1266825" cy="124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342900</xdr:colOff>
      <xdr:row>0</xdr:row>
      <xdr:rowOff>57150</xdr:rowOff>
    </xdr:from>
    <xdr:to>
      <xdr:col>1</xdr:col>
      <xdr:colOff>342900</xdr:colOff>
      <xdr:row>5</xdr:row>
      <xdr:rowOff>485775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57150"/>
          <a:ext cx="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331694</xdr:colOff>
      <xdr:row>0</xdr:row>
      <xdr:rowOff>33617</xdr:rowOff>
    </xdr:from>
    <xdr:to>
      <xdr:col>2</xdr:col>
      <xdr:colOff>1125069</xdr:colOff>
      <xdr:row>3</xdr:row>
      <xdr:rowOff>313765</xdr:rowOff>
    </xdr:to>
    <xdr:pic>
      <xdr:nvPicPr>
        <xdr:cNvPr id="3" name="1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1694" y="33617"/>
          <a:ext cx="1678640" cy="1423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3"/>
  <sheetViews>
    <sheetView zoomScale="55" zoomScaleNormal="55" workbookViewId="0">
      <pane ySplit="1" topLeftCell="A5" activePane="bottomLeft" state="frozen"/>
      <selection activeCell="H122" sqref="H122:H131"/>
      <selection pane="bottomLeft" activeCell="H122" sqref="H122:H131"/>
    </sheetView>
  </sheetViews>
  <sheetFormatPr baseColWidth="10" defaultRowHeight="15" x14ac:dyDescent="0.25"/>
  <cols>
    <col min="1" max="1" width="32.28515625" bestFit="1" customWidth="1"/>
    <col min="2" max="2" width="24.42578125" style="2" bestFit="1" customWidth="1"/>
    <col min="3" max="3" width="27" bestFit="1" customWidth="1"/>
    <col min="4" max="4" width="32.85546875" bestFit="1" customWidth="1"/>
    <col min="5" max="5" width="58.28515625" style="2" bestFit="1" customWidth="1"/>
    <col min="6" max="6" width="23.42578125" style="9" customWidth="1"/>
    <col min="7" max="7" width="24.28515625" style="5" customWidth="1"/>
    <col min="8" max="8" width="59.85546875" style="9" customWidth="1"/>
    <col min="9" max="9" width="24.85546875" style="32" customWidth="1"/>
  </cols>
  <sheetData>
    <row r="1" spans="1:9" s="11" customFormat="1" ht="80.25" customHeight="1" x14ac:dyDescent="0.25">
      <c r="A1" s="10" t="s">
        <v>4</v>
      </c>
      <c r="B1" s="10" t="s">
        <v>0</v>
      </c>
      <c r="C1" s="10" t="s">
        <v>2</v>
      </c>
      <c r="D1" s="10" t="s">
        <v>3</v>
      </c>
      <c r="E1" s="4" t="s">
        <v>1</v>
      </c>
      <c r="F1" s="8" t="s">
        <v>2</v>
      </c>
      <c r="G1" s="26" t="s">
        <v>58</v>
      </c>
      <c r="H1" s="8" t="s">
        <v>3</v>
      </c>
      <c r="I1" s="8" t="s">
        <v>65</v>
      </c>
    </row>
    <row r="2" spans="1:9" ht="53.25" customHeight="1" x14ac:dyDescent="0.25">
      <c r="A2" s="347" t="s">
        <v>5</v>
      </c>
      <c r="B2" s="347" t="s">
        <v>6</v>
      </c>
      <c r="C2" s="350" t="s">
        <v>96</v>
      </c>
      <c r="D2" s="350" t="s">
        <v>97</v>
      </c>
      <c r="E2" s="1" t="s">
        <v>9</v>
      </c>
      <c r="F2" s="6" t="s">
        <v>109</v>
      </c>
      <c r="G2" s="28" t="s">
        <v>83</v>
      </c>
      <c r="H2" s="341" t="s">
        <v>92</v>
      </c>
      <c r="I2" s="342"/>
    </row>
    <row r="3" spans="1:9" ht="75" x14ac:dyDescent="0.25">
      <c r="A3" s="348"/>
      <c r="B3" s="348"/>
      <c r="C3" s="351"/>
      <c r="D3" s="351"/>
      <c r="E3" s="34" t="s">
        <v>10</v>
      </c>
      <c r="F3" s="6" t="s">
        <v>84</v>
      </c>
      <c r="G3" s="28" t="s">
        <v>84</v>
      </c>
      <c r="H3" s="341" t="s">
        <v>92</v>
      </c>
      <c r="I3" s="342"/>
    </row>
    <row r="4" spans="1:9" ht="168.75" customHeight="1" x14ac:dyDescent="0.25">
      <c r="A4" s="348"/>
      <c r="B4" s="348"/>
      <c r="C4" s="351"/>
      <c r="D4" s="351"/>
      <c r="E4" s="34" t="s">
        <v>11</v>
      </c>
      <c r="F4" s="6" t="s">
        <v>98</v>
      </c>
      <c r="G4" s="28" t="s">
        <v>93</v>
      </c>
      <c r="H4" s="7" t="s">
        <v>105</v>
      </c>
      <c r="I4" s="31" t="s">
        <v>99</v>
      </c>
    </row>
    <row r="5" spans="1:9" ht="105" x14ac:dyDescent="0.25">
      <c r="A5" s="348"/>
      <c r="B5" s="348"/>
      <c r="C5" s="351"/>
      <c r="D5" s="351"/>
      <c r="E5" s="34" t="s">
        <v>12</v>
      </c>
      <c r="F5" s="6" t="s">
        <v>85</v>
      </c>
      <c r="G5" s="28" t="s">
        <v>94</v>
      </c>
      <c r="H5" s="7" t="s">
        <v>100</v>
      </c>
      <c r="I5" s="31" t="s">
        <v>103</v>
      </c>
    </row>
    <row r="6" spans="1:9" ht="60" x14ac:dyDescent="0.25">
      <c r="A6" s="348"/>
      <c r="B6" s="348"/>
      <c r="C6" s="351"/>
      <c r="D6" s="351"/>
      <c r="E6" s="34" t="s">
        <v>13</v>
      </c>
      <c r="F6" s="6" t="s">
        <v>86</v>
      </c>
      <c r="G6" s="28" t="s">
        <v>95</v>
      </c>
      <c r="H6" s="7" t="s">
        <v>104</v>
      </c>
      <c r="I6" s="31" t="s">
        <v>107</v>
      </c>
    </row>
    <row r="7" spans="1:9" x14ac:dyDescent="0.25">
      <c r="A7" s="348"/>
      <c r="B7" s="348"/>
      <c r="C7" s="351"/>
      <c r="D7" s="351"/>
      <c r="E7" s="34" t="s">
        <v>14</v>
      </c>
      <c r="F7" s="6" t="s">
        <v>87</v>
      </c>
      <c r="G7" s="28" t="s">
        <v>87</v>
      </c>
      <c r="H7" s="7" t="s">
        <v>101</v>
      </c>
      <c r="I7" s="31"/>
    </row>
    <row r="8" spans="1:9" ht="129" customHeight="1" x14ac:dyDescent="0.25">
      <c r="A8" s="348"/>
      <c r="B8" s="348"/>
      <c r="C8" s="351"/>
      <c r="D8" s="351"/>
      <c r="E8" s="34" t="s">
        <v>15</v>
      </c>
      <c r="F8" s="6" t="s">
        <v>88</v>
      </c>
      <c r="G8" s="28" t="s">
        <v>88</v>
      </c>
      <c r="H8" s="7" t="s">
        <v>102</v>
      </c>
      <c r="I8" s="31"/>
    </row>
    <row r="9" spans="1:9" ht="30" x14ac:dyDescent="0.25">
      <c r="A9" s="348"/>
      <c r="B9" s="348"/>
      <c r="C9" s="351"/>
      <c r="D9" s="351"/>
      <c r="E9" s="29" t="s">
        <v>16</v>
      </c>
      <c r="F9" s="28" t="s">
        <v>89</v>
      </c>
      <c r="G9" s="339" t="s">
        <v>91</v>
      </c>
      <c r="H9" s="343"/>
      <c r="I9" s="340"/>
    </row>
    <row r="10" spans="1:9" ht="96" customHeight="1" x14ac:dyDescent="0.25">
      <c r="A10" s="348"/>
      <c r="B10" s="349"/>
      <c r="C10" s="352"/>
      <c r="D10" s="352"/>
      <c r="E10" s="34" t="s">
        <v>17</v>
      </c>
      <c r="F10" s="6" t="s">
        <v>90</v>
      </c>
      <c r="G10" s="28" t="s">
        <v>90</v>
      </c>
      <c r="H10" s="7" t="s">
        <v>106</v>
      </c>
      <c r="I10" s="31"/>
    </row>
    <row r="11" spans="1:9" x14ac:dyDescent="0.25">
      <c r="A11" s="348"/>
      <c r="B11" s="347" t="s">
        <v>7</v>
      </c>
      <c r="C11" s="353"/>
      <c r="D11" s="353"/>
      <c r="E11" s="1" t="s">
        <v>18</v>
      </c>
      <c r="F11" s="6"/>
      <c r="G11" s="3"/>
      <c r="H11" s="6"/>
      <c r="I11" s="31"/>
    </row>
    <row r="12" spans="1:9" ht="30" x14ac:dyDescent="0.25">
      <c r="A12" s="348"/>
      <c r="B12" s="348"/>
      <c r="C12" s="354"/>
      <c r="D12" s="354"/>
      <c r="E12" s="1" t="s">
        <v>19</v>
      </c>
      <c r="F12" s="6"/>
      <c r="G12" s="3"/>
      <c r="H12" s="6"/>
      <c r="I12" s="31"/>
    </row>
    <row r="13" spans="1:9" ht="30" x14ac:dyDescent="0.25">
      <c r="A13" s="348"/>
      <c r="B13" s="348"/>
      <c r="C13" s="354"/>
      <c r="D13" s="354"/>
      <c r="E13" s="1" t="s">
        <v>20</v>
      </c>
      <c r="F13" s="7"/>
      <c r="G13" s="3"/>
      <c r="H13" s="6"/>
      <c r="I13" s="31"/>
    </row>
    <row r="14" spans="1:9" x14ac:dyDescent="0.25">
      <c r="A14" s="348"/>
      <c r="B14" s="348"/>
      <c r="C14" s="354"/>
      <c r="D14" s="354"/>
      <c r="E14" s="1" t="s">
        <v>21</v>
      </c>
      <c r="F14" s="7"/>
      <c r="G14" s="3"/>
      <c r="H14" s="6"/>
      <c r="I14" s="31"/>
    </row>
    <row r="15" spans="1:9" x14ac:dyDescent="0.25">
      <c r="A15" s="348"/>
      <c r="B15" s="348"/>
      <c r="C15" s="354"/>
      <c r="D15" s="354"/>
      <c r="E15" s="1" t="s">
        <v>22</v>
      </c>
      <c r="F15" s="7"/>
      <c r="G15" s="3"/>
      <c r="H15" s="6"/>
      <c r="I15" s="31"/>
    </row>
    <row r="16" spans="1:9" x14ac:dyDescent="0.25">
      <c r="A16" s="348"/>
      <c r="B16" s="349"/>
      <c r="C16" s="355"/>
      <c r="D16" s="355"/>
      <c r="E16" s="1" t="s">
        <v>23</v>
      </c>
      <c r="F16" s="7"/>
      <c r="G16" s="3"/>
      <c r="H16" s="6"/>
      <c r="I16" s="31"/>
    </row>
    <row r="17" spans="1:9" ht="75" x14ac:dyDescent="0.25">
      <c r="A17" s="348"/>
      <c r="B17" s="347" t="s">
        <v>8</v>
      </c>
      <c r="C17" s="350" t="s">
        <v>78</v>
      </c>
      <c r="D17" s="344" t="s">
        <v>80</v>
      </c>
      <c r="E17" s="1" t="s">
        <v>24</v>
      </c>
      <c r="F17" s="7" t="s">
        <v>31</v>
      </c>
      <c r="G17" s="27" t="s">
        <v>71</v>
      </c>
      <c r="H17" s="6" t="s">
        <v>59</v>
      </c>
      <c r="I17" s="6" t="s">
        <v>75</v>
      </c>
    </row>
    <row r="18" spans="1:9" ht="120" x14ac:dyDescent="0.25">
      <c r="A18" s="348"/>
      <c r="B18" s="348"/>
      <c r="C18" s="351"/>
      <c r="D18" s="345"/>
      <c r="E18" s="1" t="s">
        <v>25</v>
      </c>
      <c r="F18" s="7" t="s">
        <v>60</v>
      </c>
      <c r="G18" s="27" t="s">
        <v>70</v>
      </c>
      <c r="H18" s="6" t="s">
        <v>62</v>
      </c>
      <c r="I18" s="6" t="s">
        <v>76</v>
      </c>
    </row>
    <row r="19" spans="1:9" ht="105" x14ac:dyDescent="0.25">
      <c r="A19" s="348"/>
      <c r="B19" s="348"/>
      <c r="C19" s="351"/>
      <c r="D19" s="345"/>
      <c r="E19" s="29" t="s">
        <v>26</v>
      </c>
      <c r="F19" s="27" t="s">
        <v>61</v>
      </c>
      <c r="G19" s="27" t="s">
        <v>63</v>
      </c>
      <c r="H19" s="339" t="s">
        <v>81</v>
      </c>
      <c r="I19" s="340"/>
    </row>
    <row r="20" spans="1:9" ht="90" x14ac:dyDescent="0.25">
      <c r="A20" s="348"/>
      <c r="B20" s="348"/>
      <c r="C20" s="351"/>
      <c r="D20" s="345"/>
      <c r="E20" s="1" t="s">
        <v>27</v>
      </c>
      <c r="F20" s="7" t="s">
        <v>32</v>
      </c>
      <c r="G20" s="27" t="s">
        <v>69</v>
      </c>
      <c r="H20" s="7" t="s">
        <v>64</v>
      </c>
      <c r="I20" s="6" t="s">
        <v>77</v>
      </c>
    </row>
    <row r="21" spans="1:9" ht="135" x14ac:dyDescent="0.25">
      <c r="A21" s="348"/>
      <c r="B21" s="348"/>
      <c r="C21" s="351"/>
      <c r="D21" s="345"/>
      <c r="E21" s="1" t="s">
        <v>28</v>
      </c>
      <c r="F21" s="7" t="s">
        <v>33</v>
      </c>
      <c r="G21" s="27" t="s">
        <v>68</v>
      </c>
      <c r="H21" s="7" t="s">
        <v>67</v>
      </c>
      <c r="I21" s="7" t="s">
        <v>66</v>
      </c>
    </row>
    <row r="22" spans="1:9" ht="58.5" customHeight="1" x14ac:dyDescent="0.25">
      <c r="A22" s="348"/>
      <c r="B22" s="348"/>
      <c r="C22" s="351"/>
      <c r="D22" s="345"/>
      <c r="E22" s="29" t="s">
        <v>29</v>
      </c>
      <c r="F22" s="27" t="s">
        <v>34</v>
      </c>
      <c r="G22" s="27" t="s">
        <v>79</v>
      </c>
      <c r="H22" s="339" t="s">
        <v>81</v>
      </c>
      <c r="I22" s="340"/>
    </row>
    <row r="23" spans="1:9" ht="90" x14ac:dyDescent="0.25">
      <c r="A23" s="349"/>
      <c r="B23" s="349"/>
      <c r="C23" s="352"/>
      <c r="D23" s="346"/>
      <c r="E23" s="1" t="s">
        <v>30</v>
      </c>
      <c r="F23" s="7" t="s">
        <v>35</v>
      </c>
      <c r="G23" s="27" t="s">
        <v>72</v>
      </c>
      <c r="H23" s="7" t="s">
        <v>73</v>
      </c>
      <c r="I23" s="6" t="s">
        <v>74</v>
      </c>
    </row>
  </sheetData>
  <mergeCells count="15">
    <mergeCell ref="D17:D23"/>
    <mergeCell ref="B2:B10"/>
    <mergeCell ref="B11:B16"/>
    <mergeCell ref="B17:B23"/>
    <mergeCell ref="A2:A23"/>
    <mergeCell ref="C2:C10"/>
    <mergeCell ref="D2:D10"/>
    <mergeCell ref="C11:C16"/>
    <mergeCell ref="D11:D16"/>
    <mergeCell ref="C17:C23"/>
    <mergeCell ref="H19:I19"/>
    <mergeCell ref="H22:I22"/>
    <mergeCell ref="H2:I2"/>
    <mergeCell ref="G9:I9"/>
    <mergeCell ref="H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8"/>
  <sheetViews>
    <sheetView view="pageBreakPreview" zoomScale="60" zoomScaleNormal="85" workbookViewId="0">
      <pane ySplit="1" topLeftCell="A2" activePane="bottomLeft" state="frozen"/>
      <selection activeCell="H122" sqref="H122:H131"/>
      <selection pane="bottomLeft" activeCell="F3" sqref="F3"/>
    </sheetView>
  </sheetViews>
  <sheetFormatPr baseColWidth="10" defaultRowHeight="15" x14ac:dyDescent="0.25"/>
  <cols>
    <col min="1" max="1" width="23.28515625" style="12" customWidth="1"/>
    <col min="2" max="2" width="25" style="12" customWidth="1"/>
    <col min="3" max="3" width="24.28515625" style="12" customWidth="1"/>
    <col min="4" max="6" width="34.140625" style="12" customWidth="1"/>
    <col min="7" max="8" width="40.7109375" style="12" customWidth="1"/>
    <col min="9" max="9" width="15.5703125" bestFit="1" customWidth="1"/>
  </cols>
  <sheetData>
    <row r="1" spans="1:8" ht="30" x14ac:dyDescent="0.25">
      <c r="A1" s="10" t="s">
        <v>0</v>
      </c>
      <c r="B1" s="10" t="s">
        <v>2</v>
      </c>
      <c r="C1" s="10" t="s">
        <v>3</v>
      </c>
      <c r="D1" s="4" t="s">
        <v>1</v>
      </c>
      <c r="E1" s="8" t="s">
        <v>2</v>
      </c>
      <c r="F1" s="26" t="s">
        <v>58</v>
      </c>
      <c r="G1" s="4" t="s">
        <v>3</v>
      </c>
      <c r="H1" s="4" t="s">
        <v>65</v>
      </c>
    </row>
    <row r="2" spans="1:8" ht="45" x14ac:dyDescent="0.25">
      <c r="A2" s="347" t="s">
        <v>8</v>
      </c>
      <c r="B2" s="350" t="s">
        <v>78</v>
      </c>
      <c r="C2" s="344" t="s">
        <v>82</v>
      </c>
      <c r="D2" s="1" t="s">
        <v>24</v>
      </c>
      <c r="E2" s="7" t="s">
        <v>31</v>
      </c>
      <c r="F2" s="27" t="s">
        <v>71</v>
      </c>
      <c r="G2" s="6" t="s">
        <v>59</v>
      </c>
      <c r="H2" s="6" t="s">
        <v>75</v>
      </c>
    </row>
    <row r="3" spans="1:8" ht="116.25" customHeight="1" x14ac:dyDescent="0.25">
      <c r="A3" s="348"/>
      <c r="B3" s="351"/>
      <c r="C3" s="345"/>
      <c r="D3" s="1" t="s">
        <v>25</v>
      </c>
      <c r="E3" s="7" t="s">
        <v>60</v>
      </c>
      <c r="F3" s="27" t="s">
        <v>70</v>
      </c>
      <c r="G3" s="6" t="s">
        <v>62</v>
      </c>
      <c r="H3" s="6" t="s">
        <v>76</v>
      </c>
    </row>
    <row r="4" spans="1:8" ht="75" customHeight="1" x14ac:dyDescent="0.25">
      <c r="A4" s="348"/>
      <c r="B4" s="351"/>
      <c r="C4" s="345"/>
      <c r="D4" s="29" t="s">
        <v>26</v>
      </c>
      <c r="E4" s="27" t="s">
        <v>61</v>
      </c>
      <c r="F4" s="27" t="s">
        <v>63</v>
      </c>
      <c r="G4" s="339" t="s">
        <v>81</v>
      </c>
      <c r="H4" s="340"/>
    </row>
    <row r="5" spans="1:8" ht="135" x14ac:dyDescent="0.25">
      <c r="A5" s="348"/>
      <c r="B5" s="351"/>
      <c r="C5" s="345"/>
      <c r="D5" s="1" t="s">
        <v>27</v>
      </c>
      <c r="E5" s="7" t="s">
        <v>32</v>
      </c>
      <c r="F5" s="27" t="s">
        <v>69</v>
      </c>
      <c r="G5" s="7" t="s">
        <v>64</v>
      </c>
      <c r="H5" s="6" t="s">
        <v>77</v>
      </c>
    </row>
    <row r="6" spans="1:8" ht="180" x14ac:dyDescent="0.25">
      <c r="A6" s="348"/>
      <c r="B6" s="351"/>
      <c r="C6" s="345"/>
      <c r="D6" s="1" t="s">
        <v>28</v>
      </c>
      <c r="E6" s="7" t="s">
        <v>33</v>
      </c>
      <c r="F6" s="27" t="s">
        <v>68</v>
      </c>
      <c r="G6" s="7" t="s">
        <v>67</v>
      </c>
      <c r="H6" s="7" t="s">
        <v>66</v>
      </c>
    </row>
    <row r="7" spans="1:8" ht="30" customHeight="1" x14ac:dyDescent="0.25">
      <c r="A7" s="348"/>
      <c r="B7" s="351"/>
      <c r="C7" s="345"/>
      <c r="D7" s="29" t="s">
        <v>29</v>
      </c>
      <c r="E7" s="27" t="s">
        <v>34</v>
      </c>
      <c r="F7" s="27" t="s">
        <v>79</v>
      </c>
      <c r="G7" s="339" t="s">
        <v>81</v>
      </c>
      <c r="H7" s="340"/>
    </row>
    <row r="8" spans="1:8" ht="117.75" customHeight="1" x14ac:dyDescent="0.25">
      <c r="A8" s="349"/>
      <c r="B8" s="352"/>
      <c r="C8" s="346"/>
      <c r="D8" s="1" t="s">
        <v>30</v>
      </c>
      <c r="E8" s="7" t="s">
        <v>35</v>
      </c>
      <c r="F8" s="27" t="s">
        <v>72</v>
      </c>
      <c r="G8" s="7" t="s">
        <v>73</v>
      </c>
      <c r="H8" s="6" t="s">
        <v>74</v>
      </c>
    </row>
  </sheetData>
  <mergeCells count="5">
    <mergeCell ref="A2:A8"/>
    <mergeCell ref="B2:B8"/>
    <mergeCell ref="C2:C8"/>
    <mergeCell ref="G4:H4"/>
    <mergeCell ref="G7:H7"/>
  </mergeCells>
  <pageMargins left="0.7" right="0.7" top="0.75" bottom="0.75" header="0.3" footer="0.3"/>
  <pageSetup scale="4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S338"/>
  <sheetViews>
    <sheetView topLeftCell="D144" zoomScale="40" zoomScaleNormal="40" workbookViewId="0">
      <selection activeCell="D6" sqref="D6"/>
    </sheetView>
  </sheetViews>
  <sheetFormatPr baseColWidth="10" defaultRowHeight="12" x14ac:dyDescent="0.2"/>
  <cols>
    <col min="1" max="1" width="8" style="65" customWidth="1"/>
    <col min="2" max="2" width="7.5703125" style="197" customWidth="1"/>
    <col min="3" max="3" width="7.7109375" style="65" customWidth="1"/>
    <col min="4" max="4" width="8.42578125" style="65" customWidth="1"/>
    <col min="5" max="5" width="15" style="198" customWidth="1"/>
    <col min="6" max="6" width="16.5703125" style="65" customWidth="1"/>
    <col min="7" max="7" width="11.42578125" style="199"/>
    <col min="8" max="8" width="15.85546875" style="65" customWidth="1"/>
    <col min="9" max="9" width="13.28515625" style="65" customWidth="1"/>
    <col min="10" max="10" width="16.42578125" style="65" customWidth="1"/>
    <col min="11" max="11" width="49.7109375" style="200" customWidth="1"/>
    <col min="12" max="14" width="41.5703125" style="200" customWidth="1"/>
    <col min="15" max="15" width="28.140625" style="200" customWidth="1"/>
    <col min="16" max="17" width="13.5703125" style="65" customWidth="1"/>
    <col min="18" max="256" width="11.42578125" style="65"/>
    <col min="257" max="257" width="8" style="65" customWidth="1"/>
    <col min="258" max="258" width="7.5703125" style="65" customWidth="1"/>
    <col min="259" max="259" width="7.7109375" style="65" customWidth="1"/>
    <col min="260" max="260" width="8.42578125" style="65" customWidth="1"/>
    <col min="261" max="261" width="15" style="65" customWidth="1"/>
    <col min="262" max="262" width="16.5703125" style="65" customWidth="1"/>
    <col min="263" max="263" width="11.42578125" style="65"/>
    <col min="264" max="264" width="15.85546875" style="65" customWidth="1"/>
    <col min="265" max="265" width="13.28515625" style="65" customWidth="1"/>
    <col min="266" max="266" width="16.42578125" style="65" customWidth="1"/>
    <col min="267" max="267" width="49.7109375" style="65" customWidth="1"/>
    <col min="268" max="270" width="41.5703125" style="65" customWidth="1"/>
    <col min="271" max="271" width="28.140625" style="65" customWidth="1"/>
    <col min="272" max="273" width="13.5703125" style="65" customWidth="1"/>
    <col min="274" max="512" width="11.42578125" style="65"/>
    <col min="513" max="513" width="8" style="65" customWidth="1"/>
    <col min="514" max="514" width="7.5703125" style="65" customWidth="1"/>
    <col min="515" max="515" width="7.7109375" style="65" customWidth="1"/>
    <col min="516" max="516" width="8.42578125" style="65" customWidth="1"/>
    <col min="517" max="517" width="15" style="65" customWidth="1"/>
    <col min="518" max="518" width="16.5703125" style="65" customWidth="1"/>
    <col min="519" max="519" width="11.42578125" style="65"/>
    <col min="520" max="520" width="15.85546875" style="65" customWidth="1"/>
    <col min="521" max="521" width="13.28515625" style="65" customWidth="1"/>
    <col min="522" max="522" width="16.42578125" style="65" customWidth="1"/>
    <col min="523" max="523" width="49.7109375" style="65" customWidth="1"/>
    <col min="524" max="526" width="41.5703125" style="65" customWidth="1"/>
    <col min="527" max="527" width="28.140625" style="65" customWidth="1"/>
    <col min="528" max="529" width="13.5703125" style="65" customWidth="1"/>
    <col min="530" max="768" width="11.42578125" style="65"/>
    <col min="769" max="769" width="8" style="65" customWidth="1"/>
    <col min="770" max="770" width="7.5703125" style="65" customWidth="1"/>
    <col min="771" max="771" width="7.7109375" style="65" customWidth="1"/>
    <col min="772" max="772" width="8.42578125" style="65" customWidth="1"/>
    <col min="773" max="773" width="15" style="65" customWidth="1"/>
    <col min="774" max="774" width="16.5703125" style="65" customWidth="1"/>
    <col min="775" max="775" width="11.42578125" style="65"/>
    <col min="776" max="776" width="15.85546875" style="65" customWidth="1"/>
    <col min="777" max="777" width="13.28515625" style="65" customWidth="1"/>
    <col min="778" max="778" width="16.42578125" style="65" customWidth="1"/>
    <col min="779" max="779" width="49.7109375" style="65" customWidth="1"/>
    <col min="780" max="782" width="41.5703125" style="65" customWidth="1"/>
    <col min="783" max="783" width="28.140625" style="65" customWidth="1"/>
    <col min="784" max="785" width="13.5703125" style="65" customWidth="1"/>
    <col min="786" max="1024" width="11.42578125" style="65"/>
    <col min="1025" max="1025" width="8" style="65" customWidth="1"/>
    <col min="1026" max="1026" width="7.5703125" style="65" customWidth="1"/>
    <col min="1027" max="1027" width="7.7109375" style="65" customWidth="1"/>
    <col min="1028" max="1028" width="8.42578125" style="65" customWidth="1"/>
    <col min="1029" max="1029" width="15" style="65" customWidth="1"/>
    <col min="1030" max="1030" width="16.5703125" style="65" customWidth="1"/>
    <col min="1031" max="1031" width="11.42578125" style="65"/>
    <col min="1032" max="1032" width="15.85546875" style="65" customWidth="1"/>
    <col min="1033" max="1033" width="13.28515625" style="65" customWidth="1"/>
    <col min="1034" max="1034" width="16.42578125" style="65" customWidth="1"/>
    <col min="1035" max="1035" width="49.7109375" style="65" customWidth="1"/>
    <col min="1036" max="1038" width="41.5703125" style="65" customWidth="1"/>
    <col min="1039" max="1039" width="28.140625" style="65" customWidth="1"/>
    <col min="1040" max="1041" width="13.5703125" style="65" customWidth="1"/>
    <col min="1042" max="1280" width="11.42578125" style="65"/>
    <col min="1281" max="1281" width="8" style="65" customWidth="1"/>
    <col min="1282" max="1282" width="7.5703125" style="65" customWidth="1"/>
    <col min="1283" max="1283" width="7.7109375" style="65" customWidth="1"/>
    <col min="1284" max="1284" width="8.42578125" style="65" customWidth="1"/>
    <col min="1285" max="1285" width="15" style="65" customWidth="1"/>
    <col min="1286" max="1286" width="16.5703125" style="65" customWidth="1"/>
    <col min="1287" max="1287" width="11.42578125" style="65"/>
    <col min="1288" max="1288" width="15.85546875" style="65" customWidth="1"/>
    <col min="1289" max="1289" width="13.28515625" style="65" customWidth="1"/>
    <col min="1290" max="1290" width="16.42578125" style="65" customWidth="1"/>
    <col min="1291" max="1291" width="49.7109375" style="65" customWidth="1"/>
    <col min="1292" max="1294" width="41.5703125" style="65" customWidth="1"/>
    <col min="1295" max="1295" width="28.140625" style="65" customWidth="1"/>
    <col min="1296" max="1297" width="13.5703125" style="65" customWidth="1"/>
    <col min="1298" max="1536" width="11.42578125" style="65"/>
    <col min="1537" max="1537" width="8" style="65" customWidth="1"/>
    <col min="1538" max="1538" width="7.5703125" style="65" customWidth="1"/>
    <col min="1539" max="1539" width="7.7109375" style="65" customWidth="1"/>
    <col min="1540" max="1540" width="8.42578125" style="65" customWidth="1"/>
    <col min="1541" max="1541" width="15" style="65" customWidth="1"/>
    <col min="1542" max="1542" width="16.5703125" style="65" customWidth="1"/>
    <col min="1543" max="1543" width="11.42578125" style="65"/>
    <col min="1544" max="1544" width="15.85546875" style="65" customWidth="1"/>
    <col min="1545" max="1545" width="13.28515625" style="65" customWidth="1"/>
    <col min="1546" max="1546" width="16.42578125" style="65" customWidth="1"/>
    <col min="1547" max="1547" width="49.7109375" style="65" customWidth="1"/>
    <col min="1548" max="1550" width="41.5703125" style="65" customWidth="1"/>
    <col min="1551" max="1551" width="28.140625" style="65" customWidth="1"/>
    <col min="1552" max="1553" width="13.5703125" style="65" customWidth="1"/>
    <col min="1554" max="1792" width="11.42578125" style="65"/>
    <col min="1793" max="1793" width="8" style="65" customWidth="1"/>
    <col min="1794" max="1794" width="7.5703125" style="65" customWidth="1"/>
    <col min="1795" max="1795" width="7.7109375" style="65" customWidth="1"/>
    <col min="1796" max="1796" width="8.42578125" style="65" customWidth="1"/>
    <col min="1797" max="1797" width="15" style="65" customWidth="1"/>
    <col min="1798" max="1798" width="16.5703125" style="65" customWidth="1"/>
    <col min="1799" max="1799" width="11.42578125" style="65"/>
    <col min="1800" max="1800" width="15.85546875" style="65" customWidth="1"/>
    <col min="1801" max="1801" width="13.28515625" style="65" customWidth="1"/>
    <col min="1802" max="1802" width="16.42578125" style="65" customWidth="1"/>
    <col min="1803" max="1803" width="49.7109375" style="65" customWidth="1"/>
    <col min="1804" max="1806" width="41.5703125" style="65" customWidth="1"/>
    <col min="1807" max="1807" width="28.140625" style="65" customWidth="1"/>
    <col min="1808" max="1809" width="13.5703125" style="65" customWidth="1"/>
    <col min="1810" max="2048" width="11.42578125" style="65"/>
    <col min="2049" max="2049" width="8" style="65" customWidth="1"/>
    <col min="2050" max="2050" width="7.5703125" style="65" customWidth="1"/>
    <col min="2051" max="2051" width="7.7109375" style="65" customWidth="1"/>
    <col min="2052" max="2052" width="8.42578125" style="65" customWidth="1"/>
    <col min="2053" max="2053" width="15" style="65" customWidth="1"/>
    <col min="2054" max="2054" width="16.5703125" style="65" customWidth="1"/>
    <col min="2055" max="2055" width="11.42578125" style="65"/>
    <col min="2056" max="2056" width="15.85546875" style="65" customWidth="1"/>
    <col min="2057" max="2057" width="13.28515625" style="65" customWidth="1"/>
    <col min="2058" max="2058" width="16.42578125" style="65" customWidth="1"/>
    <col min="2059" max="2059" width="49.7109375" style="65" customWidth="1"/>
    <col min="2060" max="2062" width="41.5703125" style="65" customWidth="1"/>
    <col min="2063" max="2063" width="28.140625" style="65" customWidth="1"/>
    <col min="2064" max="2065" width="13.5703125" style="65" customWidth="1"/>
    <col min="2066" max="2304" width="11.42578125" style="65"/>
    <col min="2305" max="2305" width="8" style="65" customWidth="1"/>
    <col min="2306" max="2306" width="7.5703125" style="65" customWidth="1"/>
    <col min="2307" max="2307" width="7.7109375" style="65" customWidth="1"/>
    <col min="2308" max="2308" width="8.42578125" style="65" customWidth="1"/>
    <col min="2309" max="2309" width="15" style="65" customWidth="1"/>
    <col min="2310" max="2310" width="16.5703125" style="65" customWidth="1"/>
    <col min="2311" max="2311" width="11.42578125" style="65"/>
    <col min="2312" max="2312" width="15.85546875" style="65" customWidth="1"/>
    <col min="2313" max="2313" width="13.28515625" style="65" customWidth="1"/>
    <col min="2314" max="2314" width="16.42578125" style="65" customWidth="1"/>
    <col min="2315" max="2315" width="49.7109375" style="65" customWidth="1"/>
    <col min="2316" max="2318" width="41.5703125" style="65" customWidth="1"/>
    <col min="2319" max="2319" width="28.140625" style="65" customWidth="1"/>
    <col min="2320" max="2321" width="13.5703125" style="65" customWidth="1"/>
    <col min="2322" max="2560" width="11.42578125" style="65"/>
    <col min="2561" max="2561" width="8" style="65" customWidth="1"/>
    <col min="2562" max="2562" width="7.5703125" style="65" customWidth="1"/>
    <col min="2563" max="2563" width="7.7109375" style="65" customWidth="1"/>
    <col min="2564" max="2564" width="8.42578125" style="65" customWidth="1"/>
    <col min="2565" max="2565" width="15" style="65" customWidth="1"/>
    <col min="2566" max="2566" width="16.5703125" style="65" customWidth="1"/>
    <col min="2567" max="2567" width="11.42578125" style="65"/>
    <col min="2568" max="2568" width="15.85546875" style="65" customWidth="1"/>
    <col min="2569" max="2569" width="13.28515625" style="65" customWidth="1"/>
    <col min="2570" max="2570" width="16.42578125" style="65" customWidth="1"/>
    <col min="2571" max="2571" width="49.7109375" style="65" customWidth="1"/>
    <col min="2572" max="2574" width="41.5703125" style="65" customWidth="1"/>
    <col min="2575" max="2575" width="28.140625" style="65" customWidth="1"/>
    <col min="2576" max="2577" width="13.5703125" style="65" customWidth="1"/>
    <col min="2578" max="2816" width="11.42578125" style="65"/>
    <col min="2817" max="2817" width="8" style="65" customWidth="1"/>
    <col min="2818" max="2818" width="7.5703125" style="65" customWidth="1"/>
    <col min="2819" max="2819" width="7.7109375" style="65" customWidth="1"/>
    <col min="2820" max="2820" width="8.42578125" style="65" customWidth="1"/>
    <col min="2821" max="2821" width="15" style="65" customWidth="1"/>
    <col min="2822" max="2822" width="16.5703125" style="65" customWidth="1"/>
    <col min="2823" max="2823" width="11.42578125" style="65"/>
    <col min="2824" max="2824" width="15.85546875" style="65" customWidth="1"/>
    <col min="2825" max="2825" width="13.28515625" style="65" customWidth="1"/>
    <col min="2826" max="2826" width="16.42578125" style="65" customWidth="1"/>
    <col min="2827" max="2827" width="49.7109375" style="65" customWidth="1"/>
    <col min="2828" max="2830" width="41.5703125" style="65" customWidth="1"/>
    <col min="2831" max="2831" width="28.140625" style="65" customWidth="1"/>
    <col min="2832" max="2833" width="13.5703125" style="65" customWidth="1"/>
    <col min="2834" max="3072" width="11.42578125" style="65"/>
    <col min="3073" max="3073" width="8" style="65" customWidth="1"/>
    <col min="3074" max="3074" width="7.5703125" style="65" customWidth="1"/>
    <col min="3075" max="3075" width="7.7109375" style="65" customWidth="1"/>
    <col min="3076" max="3076" width="8.42578125" style="65" customWidth="1"/>
    <col min="3077" max="3077" width="15" style="65" customWidth="1"/>
    <col min="3078" max="3078" width="16.5703125" style="65" customWidth="1"/>
    <col min="3079" max="3079" width="11.42578125" style="65"/>
    <col min="3080" max="3080" width="15.85546875" style="65" customWidth="1"/>
    <col min="3081" max="3081" width="13.28515625" style="65" customWidth="1"/>
    <col min="3082" max="3082" width="16.42578125" style="65" customWidth="1"/>
    <col min="3083" max="3083" width="49.7109375" style="65" customWidth="1"/>
    <col min="3084" max="3086" width="41.5703125" style="65" customWidth="1"/>
    <col min="3087" max="3087" width="28.140625" style="65" customWidth="1"/>
    <col min="3088" max="3089" width="13.5703125" style="65" customWidth="1"/>
    <col min="3090" max="3328" width="11.42578125" style="65"/>
    <col min="3329" max="3329" width="8" style="65" customWidth="1"/>
    <col min="3330" max="3330" width="7.5703125" style="65" customWidth="1"/>
    <col min="3331" max="3331" width="7.7109375" style="65" customWidth="1"/>
    <col min="3332" max="3332" width="8.42578125" style="65" customWidth="1"/>
    <col min="3333" max="3333" width="15" style="65" customWidth="1"/>
    <col min="3334" max="3334" width="16.5703125" style="65" customWidth="1"/>
    <col min="3335" max="3335" width="11.42578125" style="65"/>
    <col min="3336" max="3336" width="15.85546875" style="65" customWidth="1"/>
    <col min="3337" max="3337" width="13.28515625" style="65" customWidth="1"/>
    <col min="3338" max="3338" width="16.42578125" style="65" customWidth="1"/>
    <col min="3339" max="3339" width="49.7109375" style="65" customWidth="1"/>
    <col min="3340" max="3342" width="41.5703125" style="65" customWidth="1"/>
    <col min="3343" max="3343" width="28.140625" style="65" customWidth="1"/>
    <col min="3344" max="3345" width="13.5703125" style="65" customWidth="1"/>
    <col min="3346" max="3584" width="11.42578125" style="65"/>
    <col min="3585" max="3585" width="8" style="65" customWidth="1"/>
    <col min="3586" max="3586" width="7.5703125" style="65" customWidth="1"/>
    <col min="3587" max="3587" width="7.7109375" style="65" customWidth="1"/>
    <col min="3588" max="3588" width="8.42578125" style="65" customWidth="1"/>
    <col min="3589" max="3589" width="15" style="65" customWidth="1"/>
    <col min="3590" max="3590" width="16.5703125" style="65" customWidth="1"/>
    <col min="3591" max="3591" width="11.42578125" style="65"/>
    <col min="3592" max="3592" width="15.85546875" style="65" customWidth="1"/>
    <col min="3593" max="3593" width="13.28515625" style="65" customWidth="1"/>
    <col min="3594" max="3594" width="16.42578125" style="65" customWidth="1"/>
    <col min="3595" max="3595" width="49.7109375" style="65" customWidth="1"/>
    <col min="3596" max="3598" width="41.5703125" style="65" customWidth="1"/>
    <col min="3599" max="3599" width="28.140625" style="65" customWidth="1"/>
    <col min="3600" max="3601" width="13.5703125" style="65" customWidth="1"/>
    <col min="3602" max="3840" width="11.42578125" style="65"/>
    <col min="3841" max="3841" width="8" style="65" customWidth="1"/>
    <col min="3842" max="3842" width="7.5703125" style="65" customWidth="1"/>
    <col min="3843" max="3843" width="7.7109375" style="65" customWidth="1"/>
    <col min="3844" max="3844" width="8.42578125" style="65" customWidth="1"/>
    <col min="3845" max="3845" width="15" style="65" customWidth="1"/>
    <col min="3846" max="3846" width="16.5703125" style="65" customWidth="1"/>
    <col min="3847" max="3847" width="11.42578125" style="65"/>
    <col min="3848" max="3848" width="15.85546875" style="65" customWidth="1"/>
    <col min="3849" max="3849" width="13.28515625" style="65" customWidth="1"/>
    <col min="3850" max="3850" width="16.42578125" style="65" customWidth="1"/>
    <col min="3851" max="3851" width="49.7109375" style="65" customWidth="1"/>
    <col min="3852" max="3854" width="41.5703125" style="65" customWidth="1"/>
    <col min="3855" max="3855" width="28.140625" style="65" customWidth="1"/>
    <col min="3856" max="3857" width="13.5703125" style="65" customWidth="1"/>
    <col min="3858" max="4096" width="11.42578125" style="65"/>
    <col min="4097" max="4097" width="8" style="65" customWidth="1"/>
    <col min="4098" max="4098" width="7.5703125" style="65" customWidth="1"/>
    <col min="4099" max="4099" width="7.7109375" style="65" customWidth="1"/>
    <col min="4100" max="4100" width="8.42578125" style="65" customWidth="1"/>
    <col min="4101" max="4101" width="15" style="65" customWidth="1"/>
    <col min="4102" max="4102" width="16.5703125" style="65" customWidth="1"/>
    <col min="4103" max="4103" width="11.42578125" style="65"/>
    <col min="4104" max="4104" width="15.85546875" style="65" customWidth="1"/>
    <col min="4105" max="4105" width="13.28515625" style="65" customWidth="1"/>
    <col min="4106" max="4106" width="16.42578125" style="65" customWidth="1"/>
    <col min="4107" max="4107" width="49.7109375" style="65" customWidth="1"/>
    <col min="4108" max="4110" width="41.5703125" style="65" customWidth="1"/>
    <col min="4111" max="4111" width="28.140625" style="65" customWidth="1"/>
    <col min="4112" max="4113" width="13.5703125" style="65" customWidth="1"/>
    <col min="4114" max="4352" width="11.42578125" style="65"/>
    <col min="4353" max="4353" width="8" style="65" customWidth="1"/>
    <col min="4354" max="4354" width="7.5703125" style="65" customWidth="1"/>
    <col min="4355" max="4355" width="7.7109375" style="65" customWidth="1"/>
    <col min="4356" max="4356" width="8.42578125" style="65" customWidth="1"/>
    <col min="4357" max="4357" width="15" style="65" customWidth="1"/>
    <col min="4358" max="4358" width="16.5703125" style="65" customWidth="1"/>
    <col min="4359" max="4359" width="11.42578125" style="65"/>
    <col min="4360" max="4360" width="15.85546875" style="65" customWidth="1"/>
    <col min="4361" max="4361" width="13.28515625" style="65" customWidth="1"/>
    <col min="4362" max="4362" width="16.42578125" style="65" customWidth="1"/>
    <col min="4363" max="4363" width="49.7109375" style="65" customWidth="1"/>
    <col min="4364" max="4366" width="41.5703125" style="65" customWidth="1"/>
    <col min="4367" max="4367" width="28.140625" style="65" customWidth="1"/>
    <col min="4368" max="4369" width="13.5703125" style="65" customWidth="1"/>
    <col min="4370" max="4608" width="11.42578125" style="65"/>
    <col min="4609" max="4609" width="8" style="65" customWidth="1"/>
    <col min="4610" max="4610" width="7.5703125" style="65" customWidth="1"/>
    <col min="4611" max="4611" width="7.7109375" style="65" customWidth="1"/>
    <col min="4612" max="4612" width="8.42578125" style="65" customWidth="1"/>
    <col min="4613" max="4613" width="15" style="65" customWidth="1"/>
    <col min="4614" max="4614" width="16.5703125" style="65" customWidth="1"/>
    <col min="4615" max="4615" width="11.42578125" style="65"/>
    <col min="4616" max="4616" width="15.85546875" style="65" customWidth="1"/>
    <col min="4617" max="4617" width="13.28515625" style="65" customWidth="1"/>
    <col min="4618" max="4618" width="16.42578125" style="65" customWidth="1"/>
    <col min="4619" max="4619" width="49.7109375" style="65" customWidth="1"/>
    <col min="4620" max="4622" width="41.5703125" style="65" customWidth="1"/>
    <col min="4623" max="4623" width="28.140625" style="65" customWidth="1"/>
    <col min="4624" max="4625" width="13.5703125" style="65" customWidth="1"/>
    <col min="4626" max="4864" width="11.42578125" style="65"/>
    <col min="4865" max="4865" width="8" style="65" customWidth="1"/>
    <col min="4866" max="4866" width="7.5703125" style="65" customWidth="1"/>
    <col min="4867" max="4867" width="7.7109375" style="65" customWidth="1"/>
    <col min="4868" max="4868" width="8.42578125" style="65" customWidth="1"/>
    <col min="4869" max="4869" width="15" style="65" customWidth="1"/>
    <col min="4870" max="4870" width="16.5703125" style="65" customWidth="1"/>
    <col min="4871" max="4871" width="11.42578125" style="65"/>
    <col min="4872" max="4872" width="15.85546875" style="65" customWidth="1"/>
    <col min="4873" max="4873" width="13.28515625" style="65" customWidth="1"/>
    <col min="4874" max="4874" width="16.42578125" style="65" customWidth="1"/>
    <col min="4875" max="4875" width="49.7109375" style="65" customWidth="1"/>
    <col min="4876" max="4878" width="41.5703125" style="65" customWidth="1"/>
    <col min="4879" max="4879" width="28.140625" style="65" customWidth="1"/>
    <col min="4880" max="4881" width="13.5703125" style="65" customWidth="1"/>
    <col min="4882" max="5120" width="11.42578125" style="65"/>
    <col min="5121" max="5121" width="8" style="65" customWidth="1"/>
    <col min="5122" max="5122" width="7.5703125" style="65" customWidth="1"/>
    <col min="5123" max="5123" width="7.7109375" style="65" customWidth="1"/>
    <col min="5124" max="5124" width="8.42578125" style="65" customWidth="1"/>
    <col min="5125" max="5125" width="15" style="65" customWidth="1"/>
    <col min="5126" max="5126" width="16.5703125" style="65" customWidth="1"/>
    <col min="5127" max="5127" width="11.42578125" style="65"/>
    <col min="5128" max="5128" width="15.85546875" style="65" customWidth="1"/>
    <col min="5129" max="5129" width="13.28515625" style="65" customWidth="1"/>
    <col min="5130" max="5130" width="16.42578125" style="65" customWidth="1"/>
    <col min="5131" max="5131" width="49.7109375" style="65" customWidth="1"/>
    <col min="5132" max="5134" width="41.5703125" style="65" customWidth="1"/>
    <col min="5135" max="5135" width="28.140625" style="65" customWidth="1"/>
    <col min="5136" max="5137" width="13.5703125" style="65" customWidth="1"/>
    <col min="5138" max="5376" width="11.42578125" style="65"/>
    <col min="5377" max="5377" width="8" style="65" customWidth="1"/>
    <col min="5378" max="5378" width="7.5703125" style="65" customWidth="1"/>
    <col min="5379" max="5379" width="7.7109375" style="65" customWidth="1"/>
    <col min="5380" max="5380" width="8.42578125" style="65" customWidth="1"/>
    <col min="5381" max="5381" width="15" style="65" customWidth="1"/>
    <col min="5382" max="5382" width="16.5703125" style="65" customWidth="1"/>
    <col min="5383" max="5383" width="11.42578125" style="65"/>
    <col min="5384" max="5384" width="15.85546875" style="65" customWidth="1"/>
    <col min="5385" max="5385" width="13.28515625" style="65" customWidth="1"/>
    <col min="5386" max="5386" width="16.42578125" style="65" customWidth="1"/>
    <col min="5387" max="5387" width="49.7109375" style="65" customWidth="1"/>
    <col min="5388" max="5390" width="41.5703125" style="65" customWidth="1"/>
    <col min="5391" max="5391" width="28.140625" style="65" customWidth="1"/>
    <col min="5392" max="5393" width="13.5703125" style="65" customWidth="1"/>
    <col min="5394" max="5632" width="11.42578125" style="65"/>
    <col min="5633" max="5633" width="8" style="65" customWidth="1"/>
    <col min="5634" max="5634" width="7.5703125" style="65" customWidth="1"/>
    <col min="5635" max="5635" width="7.7109375" style="65" customWidth="1"/>
    <col min="5636" max="5636" width="8.42578125" style="65" customWidth="1"/>
    <col min="5637" max="5637" width="15" style="65" customWidth="1"/>
    <col min="5638" max="5638" width="16.5703125" style="65" customWidth="1"/>
    <col min="5639" max="5639" width="11.42578125" style="65"/>
    <col min="5640" max="5640" width="15.85546875" style="65" customWidth="1"/>
    <col min="5641" max="5641" width="13.28515625" style="65" customWidth="1"/>
    <col min="5642" max="5642" width="16.42578125" style="65" customWidth="1"/>
    <col min="5643" max="5643" width="49.7109375" style="65" customWidth="1"/>
    <col min="5644" max="5646" width="41.5703125" style="65" customWidth="1"/>
    <col min="5647" max="5647" width="28.140625" style="65" customWidth="1"/>
    <col min="5648" max="5649" width="13.5703125" style="65" customWidth="1"/>
    <col min="5650" max="5888" width="11.42578125" style="65"/>
    <col min="5889" max="5889" width="8" style="65" customWidth="1"/>
    <col min="5890" max="5890" width="7.5703125" style="65" customWidth="1"/>
    <col min="5891" max="5891" width="7.7109375" style="65" customWidth="1"/>
    <col min="5892" max="5892" width="8.42578125" style="65" customWidth="1"/>
    <col min="5893" max="5893" width="15" style="65" customWidth="1"/>
    <col min="5894" max="5894" width="16.5703125" style="65" customWidth="1"/>
    <col min="5895" max="5895" width="11.42578125" style="65"/>
    <col min="5896" max="5896" width="15.85546875" style="65" customWidth="1"/>
    <col min="5897" max="5897" width="13.28515625" style="65" customWidth="1"/>
    <col min="5898" max="5898" width="16.42578125" style="65" customWidth="1"/>
    <col min="5899" max="5899" width="49.7109375" style="65" customWidth="1"/>
    <col min="5900" max="5902" width="41.5703125" style="65" customWidth="1"/>
    <col min="5903" max="5903" width="28.140625" style="65" customWidth="1"/>
    <col min="5904" max="5905" width="13.5703125" style="65" customWidth="1"/>
    <col min="5906" max="6144" width="11.42578125" style="65"/>
    <col min="6145" max="6145" width="8" style="65" customWidth="1"/>
    <col min="6146" max="6146" width="7.5703125" style="65" customWidth="1"/>
    <col min="6147" max="6147" width="7.7109375" style="65" customWidth="1"/>
    <col min="6148" max="6148" width="8.42578125" style="65" customWidth="1"/>
    <col min="6149" max="6149" width="15" style="65" customWidth="1"/>
    <col min="6150" max="6150" width="16.5703125" style="65" customWidth="1"/>
    <col min="6151" max="6151" width="11.42578125" style="65"/>
    <col min="6152" max="6152" width="15.85546875" style="65" customWidth="1"/>
    <col min="6153" max="6153" width="13.28515625" style="65" customWidth="1"/>
    <col min="6154" max="6154" width="16.42578125" style="65" customWidth="1"/>
    <col min="6155" max="6155" width="49.7109375" style="65" customWidth="1"/>
    <col min="6156" max="6158" width="41.5703125" style="65" customWidth="1"/>
    <col min="6159" max="6159" width="28.140625" style="65" customWidth="1"/>
    <col min="6160" max="6161" width="13.5703125" style="65" customWidth="1"/>
    <col min="6162" max="6400" width="11.42578125" style="65"/>
    <col min="6401" max="6401" width="8" style="65" customWidth="1"/>
    <col min="6402" max="6402" width="7.5703125" style="65" customWidth="1"/>
    <col min="6403" max="6403" width="7.7109375" style="65" customWidth="1"/>
    <col min="6404" max="6404" width="8.42578125" style="65" customWidth="1"/>
    <col min="6405" max="6405" width="15" style="65" customWidth="1"/>
    <col min="6406" max="6406" width="16.5703125" style="65" customWidth="1"/>
    <col min="6407" max="6407" width="11.42578125" style="65"/>
    <col min="6408" max="6408" width="15.85546875" style="65" customWidth="1"/>
    <col min="6409" max="6409" width="13.28515625" style="65" customWidth="1"/>
    <col min="6410" max="6410" width="16.42578125" style="65" customWidth="1"/>
    <col min="6411" max="6411" width="49.7109375" style="65" customWidth="1"/>
    <col min="6412" max="6414" width="41.5703125" style="65" customWidth="1"/>
    <col min="6415" max="6415" width="28.140625" style="65" customWidth="1"/>
    <col min="6416" max="6417" width="13.5703125" style="65" customWidth="1"/>
    <col min="6418" max="6656" width="11.42578125" style="65"/>
    <col min="6657" max="6657" width="8" style="65" customWidth="1"/>
    <col min="6658" max="6658" width="7.5703125" style="65" customWidth="1"/>
    <col min="6659" max="6659" width="7.7109375" style="65" customWidth="1"/>
    <col min="6660" max="6660" width="8.42578125" style="65" customWidth="1"/>
    <col min="6661" max="6661" width="15" style="65" customWidth="1"/>
    <col min="6662" max="6662" width="16.5703125" style="65" customWidth="1"/>
    <col min="6663" max="6663" width="11.42578125" style="65"/>
    <col min="6664" max="6664" width="15.85546875" style="65" customWidth="1"/>
    <col min="6665" max="6665" width="13.28515625" style="65" customWidth="1"/>
    <col min="6666" max="6666" width="16.42578125" style="65" customWidth="1"/>
    <col min="6667" max="6667" width="49.7109375" style="65" customWidth="1"/>
    <col min="6668" max="6670" width="41.5703125" style="65" customWidth="1"/>
    <col min="6671" max="6671" width="28.140625" style="65" customWidth="1"/>
    <col min="6672" max="6673" width="13.5703125" style="65" customWidth="1"/>
    <col min="6674" max="6912" width="11.42578125" style="65"/>
    <col min="6913" max="6913" width="8" style="65" customWidth="1"/>
    <col min="6914" max="6914" width="7.5703125" style="65" customWidth="1"/>
    <col min="6915" max="6915" width="7.7109375" style="65" customWidth="1"/>
    <col min="6916" max="6916" width="8.42578125" style="65" customWidth="1"/>
    <col min="6917" max="6917" width="15" style="65" customWidth="1"/>
    <col min="6918" max="6918" width="16.5703125" style="65" customWidth="1"/>
    <col min="6919" max="6919" width="11.42578125" style="65"/>
    <col min="6920" max="6920" width="15.85546875" style="65" customWidth="1"/>
    <col min="6921" max="6921" width="13.28515625" style="65" customWidth="1"/>
    <col min="6922" max="6922" width="16.42578125" style="65" customWidth="1"/>
    <col min="6923" max="6923" width="49.7109375" style="65" customWidth="1"/>
    <col min="6924" max="6926" width="41.5703125" style="65" customWidth="1"/>
    <col min="6927" max="6927" width="28.140625" style="65" customWidth="1"/>
    <col min="6928" max="6929" width="13.5703125" style="65" customWidth="1"/>
    <col min="6930" max="7168" width="11.42578125" style="65"/>
    <col min="7169" max="7169" width="8" style="65" customWidth="1"/>
    <col min="7170" max="7170" width="7.5703125" style="65" customWidth="1"/>
    <col min="7171" max="7171" width="7.7109375" style="65" customWidth="1"/>
    <col min="7172" max="7172" width="8.42578125" style="65" customWidth="1"/>
    <col min="7173" max="7173" width="15" style="65" customWidth="1"/>
    <col min="7174" max="7174" width="16.5703125" style="65" customWidth="1"/>
    <col min="7175" max="7175" width="11.42578125" style="65"/>
    <col min="7176" max="7176" width="15.85546875" style="65" customWidth="1"/>
    <col min="7177" max="7177" width="13.28515625" style="65" customWidth="1"/>
    <col min="7178" max="7178" width="16.42578125" style="65" customWidth="1"/>
    <col min="7179" max="7179" width="49.7109375" style="65" customWidth="1"/>
    <col min="7180" max="7182" width="41.5703125" style="65" customWidth="1"/>
    <col min="7183" max="7183" width="28.140625" style="65" customWidth="1"/>
    <col min="7184" max="7185" width="13.5703125" style="65" customWidth="1"/>
    <col min="7186" max="7424" width="11.42578125" style="65"/>
    <col min="7425" max="7425" width="8" style="65" customWidth="1"/>
    <col min="7426" max="7426" width="7.5703125" style="65" customWidth="1"/>
    <col min="7427" max="7427" width="7.7109375" style="65" customWidth="1"/>
    <col min="7428" max="7428" width="8.42578125" style="65" customWidth="1"/>
    <col min="7429" max="7429" width="15" style="65" customWidth="1"/>
    <col min="7430" max="7430" width="16.5703125" style="65" customWidth="1"/>
    <col min="7431" max="7431" width="11.42578125" style="65"/>
    <col min="7432" max="7432" width="15.85546875" style="65" customWidth="1"/>
    <col min="7433" max="7433" width="13.28515625" style="65" customWidth="1"/>
    <col min="7434" max="7434" width="16.42578125" style="65" customWidth="1"/>
    <col min="7435" max="7435" width="49.7109375" style="65" customWidth="1"/>
    <col min="7436" max="7438" width="41.5703125" style="65" customWidth="1"/>
    <col min="7439" max="7439" width="28.140625" style="65" customWidth="1"/>
    <col min="7440" max="7441" width="13.5703125" style="65" customWidth="1"/>
    <col min="7442" max="7680" width="11.42578125" style="65"/>
    <col min="7681" max="7681" width="8" style="65" customWidth="1"/>
    <col min="7682" max="7682" width="7.5703125" style="65" customWidth="1"/>
    <col min="7683" max="7683" width="7.7109375" style="65" customWidth="1"/>
    <col min="7684" max="7684" width="8.42578125" style="65" customWidth="1"/>
    <col min="7685" max="7685" width="15" style="65" customWidth="1"/>
    <col min="7686" max="7686" width="16.5703125" style="65" customWidth="1"/>
    <col min="7687" max="7687" width="11.42578125" style="65"/>
    <col min="7688" max="7688" width="15.85546875" style="65" customWidth="1"/>
    <col min="7689" max="7689" width="13.28515625" style="65" customWidth="1"/>
    <col min="7690" max="7690" width="16.42578125" style="65" customWidth="1"/>
    <col min="7691" max="7691" width="49.7109375" style="65" customWidth="1"/>
    <col min="7692" max="7694" width="41.5703125" style="65" customWidth="1"/>
    <col min="7695" max="7695" width="28.140625" style="65" customWidth="1"/>
    <col min="7696" max="7697" width="13.5703125" style="65" customWidth="1"/>
    <col min="7698" max="7936" width="11.42578125" style="65"/>
    <col min="7937" max="7937" width="8" style="65" customWidth="1"/>
    <col min="7938" max="7938" width="7.5703125" style="65" customWidth="1"/>
    <col min="7939" max="7939" width="7.7109375" style="65" customWidth="1"/>
    <col min="7940" max="7940" width="8.42578125" style="65" customWidth="1"/>
    <col min="7941" max="7941" width="15" style="65" customWidth="1"/>
    <col min="7942" max="7942" width="16.5703125" style="65" customWidth="1"/>
    <col min="7943" max="7943" width="11.42578125" style="65"/>
    <col min="7944" max="7944" width="15.85546875" style="65" customWidth="1"/>
    <col min="7945" max="7945" width="13.28515625" style="65" customWidth="1"/>
    <col min="7946" max="7946" width="16.42578125" style="65" customWidth="1"/>
    <col min="7947" max="7947" width="49.7109375" style="65" customWidth="1"/>
    <col min="7948" max="7950" width="41.5703125" style="65" customWidth="1"/>
    <col min="7951" max="7951" width="28.140625" style="65" customWidth="1"/>
    <col min="7952" max="7953" width="13.5703125" style="65" customWidth="1"/>
    <col min="7954" max="8192" width="11.42578125" style="65"/>
    <col min="8193" max="8193" width="8" style="65" customWidth="1"/>
    <col min="8194" max="8194" width="7.5703125" style="65" customWidth="1"/>
    <col min="8195" max="8195" width="7.7109375" style="65" customWidth="1"/>
    <col min="8196" max="8196" width="8.42578125" style="65" customWidth="1"/>
    <col min="8197" max="8197" width="15" style="65" customWidth="1"/>
    <col min="8198" max="8198" width="16.5703125" style="65" customWidth="1"/>
    <col min="8199" max="8199" width="11.42578125" style="65"/>
    <col min="8200" max="8200" width="15.85546875" style="65" customWidth="1"/>
    <col min="8201" max="8201" width="13.28515625" style="65" customWidth="1"/>
    <col min="8202" max="8202" width="16.42578125" style="65" customWidth="1"/>
    <col min="8203" max="8203" width="49.7109375" style="65" customWidth="1"/>
    <col min="8204" max="8206" width="41.5703125" style="65" customWidth="1"/>
    <col min="8207" max="8207" width="28.140625" style="65" customWidth="1"/>
    <col min="8208" max="8209" width="13.5703125" style="65" customWidth="1"/>
    <col min="8210" max="8448" width="11.42578125" style="65"/>
    <col min="8449" max="8449" width="8" style="65" customWidth="1"/>
    <col min="8450" max="8450" width="7.5703125" style="65" customWidth="1"/>
    <col min="8451" max="8451" width="7.7109375" style="65" customWidth="1"/>
    <col min="8452" max="8452" width="8.42578125" style="65" customWidth="1"/>
    <col min="8453" max="8453" width="15" style="65" customWidth="1"/>
    <col min="8454" max="8454" width="16.5703125" style="65" customWidth="1"/>
    <col min="8455" max="8455" width="11.42578125" style="65"/>
    <col min="8456" max="8456" width="15.85546875" style="65" customWidth="1"/>
    <col min="8457" max="8457" width="13.28515625" style="65" customWidth="1"/>
    <col min="8458" max="8458" width="16.42578125" style="65" customWidth="1"/>
    <col min="8459" max="8459" width="49.7109375" style="65" customWidth="1"/>
    <col min="8460" max="8462" width="41.5703125" style="65" customWidth="1"/>
    <col min="8463" max="8463" width="28.140625" style="65" customWidth="1"/>
    <col min="8464" max="8465" width="13.5703125" style="65" customWidth="1"/>
    <col min="8466" max="8704" width="11.42578125" style="65"/>
    <col min="8705" max="8705" width="8" style="65" customWidth="1"/>
    <col min="8706" max="8706" width="7.5703125" style="65" customWidth="1"/>
    <col min="8707" max="8707" width="7.7109375" style="65" customWidth="1"/>
    <col min="8708" max="8708" width="8.42578125" style="65" customWidth="1"/>
    <col min="8709" max="8709" width="15" style="65" customWidth="1"/>
    <col min="8710" max="8710" width="16.5703125" style="65" customWidth="1"/>
    <col min="8711" max="8711" width="11.42578125" style="65"/>
    <col min="8712" max="8712" width="15.85546875" style="65" customWidth="1"/>
    <col min="8713" max="8713" width="13.28515625" style="65" customWidth="1"/>
    <col min="8714" max="8714" width="16.42578125" style="65" customWidth="1"/>
    <col min="8715" max="8715" width="49.7109375" style="65" customWidth="1"/>
    <col min="8716" max="8718" width="41.5703125" style="65" customWidth="1"/>
    <col min="8719" max="8719" width="28.140625" style="65" customWidth="1"/>
    <col min="8720" max="8721" width="13.5703125" style="65" customWidth="1"/>
    <col min="8722" max="8960" width="11.42578125" style="65"/>
    <col min="8961" max="8961" width="8" style="65" customWidth="1"/>
    <col min="8962" max="8962" width="7.5703125" style="65" customWidth="1"/>
    <col min="8963" max="8963" width="7.7109375" style="65" customWidth="1"/>
    <col min="8964" max="8964" width="8.42578125" style="65" customWidth="1"/>
    <col min="8965" max="8965" width="15" style="65" customWidth="1"/>
    <col min="8966" max="8966" width="16.5703125" style="65" customWidth="1"/>
    <col min="8967" max="8967" width="11.42578125" style="65"/>
    <col min="8968" max="8968" width="15.85546875" style="65" customWidth="1"/>
    <col min="8969" max="8969" width="13.28515625" style="65" customWidth="1"/>
    <col min="8970" max="8970" width="16.42578125" style="65" customWidth="1"/>
    <col min="8971" max="8971" width="49.7109375" style="65" customWidth="1"/>
    <col min="8972" max="8974" width="41.5703125" style="65" customWidth="1"/>
    <col min="8975" max="8975" width="28.140625" style="65" customWidth="1"/>
    <col min="8976" max="8977" width="13.5703125" style="65" customWidth="1"/>
    <col min="8978" max="9216" width="11.42578125" style="65"/>
    <col min="9217" max="9217" width="8" style="65" customWidth="1"/>
    <col min="9218" max="9218" width="7.5703125" style="65" customWidth="1"/>
    <col min="9219" max="9219" width="7.7109375" style="65" customWidth="1"/>
    <col min="9220" max="9220" width="8.42578125" style="65" customWidth="1"/>
    <col min="9221" max="9221" width="15" style="65" customWidth="1"/>
    <col min="9222" max="9222" width="16.5703125" style="65" customWidth="1"/>
    <col min="9223" max="9223" width="11.42578125" style="65"/>
    <col min="9224" max="9224" width="15.85546875" style="65" customWidth="1"/>
    <col min="9225" max="9225" width="13.28515625" style="65" customWidth="1"/>
    <col min="9226" max="9226" width="16.42578125" style="65" customWidth="1"/>
    <col min="9227" max="9227" width="49.7109375" style="65" customWidth="1"/>
    <col min="9228" max="9230" width="41.5703125" style="65" customWidth="1"/>
    <col min="9231" max="9231" width="28.140625" style="65" customWidth="1"/>
    <col min="9232" max="9233" width="13.5703125" style="65" customWidth="1"/>
    <col min="9234" max="9472" width="11.42578125" style="65"/>
    <col min="9473" max="9473" width="8" style="65" customWidth="1"/>
    <col min="9474" max="9474" width="7.5703125" style="65" customWidth="1"/>
    <col min="9475" max="9475" width="7.7109375" style="65" customWidth="1"/>
    <col min="9476" max="9476" width="8.42578125" style="65" customWidth="1"/>
    <col min="9477" max="9477" width="15" style="65" customWidth="1"/>
    <col min="9478" max="9478" width="16.5703125" style="65" customWidth="1"/>
    <col min="9479" max="9479" width="11.42578125" style="65"/>
    <col min="9480" max="9480" width="15.85546875" style="65" customWidth="1"/>
    <col min="9481" max="9481" width="13.28515625" style="65" customWidth="1"/>
    <col min="9482" max="9482" width="16.42578125" style="65" customWidth="1"/>
    <col min="9483" max="9483" width="49.7109375" style="65" customWidth="1"/>
    <col min="9484" max="9486" width="41.5703125" style="65" customWidth="1"/>
    <col min="9487" max="9487" width="28.140625" style="65" customWidth="1"/>
    <col min="9488" max="9489" width="13.5703125" style="65" customWidth="1"/>
    <col min="9490" max="9728" width="11.42578125" style="65"/>
    <col min="9729" max="9729" width="8" style="65" customWidth="1"/>
    <col min="9730" max="9730" width="7.5703125" style="65" customWidth="1"/>
    <col min="9731" max="9731" width="7.7109375" style="65" customWidth="1"/>
    <col min="9732" max="9732" width="8.42578125" style="65" customWidth="1"/>
    <col min="9733" max="9733" width="15" style="65" customWidth="1"/>
    <col min="9734" max="9734" width="16.5703125" style="65" customWidth="1"/>
    <col min="9735" max="9735" width="11.42578125" style="65"/>
    <col min="9736" max="9736" width="15.85546875" style="65" customWidth="1"/>
    <col min="9737" max="9737" width="13.28515625" style="65" customWidth="1"/>
    <col min="9738" max="9738" width="16.42578125" style="65" customWidth="1"/>
    <col min="9739" max="9739" width="49.7109375" style="65" customWidth="1"/>
    <col min="9740" max="9742" width="41.5703125" style="65" customWidth="1"/>
    <col min="9743" max="9743" width="28.140625" style="65" customWidth="1"/>
    <col min="9744" max="9745" width="13.5703125" style="65" customWidth="1"/>
    <col min="9746" max="9984" width="11.42578125" style="65"/>
    <col min="9985" max="9985" width="8" style="65" customWidth="1"/>
    <col min="9986" max="9986" width="7.5703125" style="65" customWidth="1"/>
    <col min="9987" max="9987" width="7.7109375" style="65" customWidth="1"/>
    <col min="9988" max="9988" width="8.42578125" style="65" customWidth="1"/>
    <col min="9989" max="9989" width="15" style="65" customWidth="1"/>
    <col min="9990" max="9990" width="16.5703125" style="65" customWidth="1"/>
    <col min="9991" max="9991" width="11.42578125" style="65"/>
    <col min="9992" max="9992" width="15.85546875" style="65" customWidth="1"/>
    <col min="9993" max="9993" width="13.28515625" style="65" customWidth="1"/>
    <col min="9994" max="9994" width="16.42578125" style="65" customWidth="1"/>
    <col min="9995" max="9995" width="49.7109375" style="65" customWidth="1"/>
    <col min="9996" max="9998" width="41.5703125" style="65" customWidth="1"/>
    <col min="9999" max="9999" width="28.140625" style="65" customWidth="1"/>
    <col min="10000" max="10001" width="13.5703125" style="65" customWidth="1"/>
    <col min="10002" max="10240" width="11.42578125" style="65"/>
    <col min="10241" max="10241" width="8" style="65" customWidth="1"/>
    <col min="10242" max="10242" width="7.5703125" style="65" customWidth="1"/>
    <col min="10243" max="10243" width="7.7109375" style="65" customWidth="1"/>
    <col min="10244" max="10244" width="8.42578125" style="65" customWidth="1"/>
    <col min="10245" max="10245" width="15" style="65" customWidth="1"/>
    <col min="10246" max="10246" width="16.5703125" style="65" customWidth="1"/>
    <col min="10247" max="10247" width="11.42578125" style="65"/>
    <col min="10248" max="10248" width="15.85546875" style="65" customWidth="1"/>
    <col min="10249" max="10249" width="13.28515625" style="65" customWidth="1"/>
    <col min="10250" max="10250" width="16.42578125" style="65" customWidth="1"/>
    <col min="10251" max="10251" width="49.7109375" style="65" customWidth="1"/>
    <col min="10252" max="10254" width="41.5703125" style="65" customWidth="1"/>
    <col min="10255" max="10255" width="28.140625" style="65" customWidth="1"/>
    <col min="10256" max="10257" width="13.5703125" style="65" customWidth="1"/>
    <col min="10258" max="10496" width="11.42578125" style="65"/>
    <col min="10497" max="10497" width="8" style="65" customWidth="1"/>
    <col min="10498" max="10498" width="7.5703125" style="65" customWidth="1"/>
    <col min="10499" max="10499" width="7.7109375" style="65" customWidth="1"/>
    <col min="10500" max="10500" width="8.42578125" style="65" customWidth="1"/>
    <col min="10501" max="10501" width="15" style="65" customWidth="1"/>
    <col min="10502" max="10502" width="16.5703125" style="65" customWidth="1"/>
    <col min="10503" max="10503" width="11.42578125" style="65"/>
    <col min="10504" max="10504" width="15.85546875" style="65" customWidth="1"/>
    <col min="10505" max="10505" width="13.28515625" style="65" customWidth="1"/>
    <col min="10506" max="10506" width="16.42578125" style="65" customWidth="1"/>
    <col min="10507" max="10507" width="49.7109375" style="65" customWidth="1"/>
    <col min="10508" max="10510" width="41.5703125" style="65" customWidth="1"/>
    <col min="10511" max="10511" width="28.140625" style="65" customWidth="1"/>
    <col min="10512" max="10513" width="13.5703125" style="65" customWidth="1"/>
    <col min="10514" max="10752" width="11.42578125" style="65"/>
    <col min="10753" max="10753" width="8" style="65" customWidth="1"/>
    <col min="10754" max="10754" width="7.5703125" style="65" customWidth="1"/>
    <col min="10755" max="10755" width="7.7109375" style="65" customWidth="1"/>
    <col min="10756" max="10756" width="8.42578125" style="65" customWidth="1"/>
    <col min="10757" max="10757" width="15" style="65" customWidth="1"/>
    <col min="10758" max="10758" width="16.5703125" style="65" customWidth="1"/>
    <col min="10759" max="10759" width="11.42578125" style="65"/>
    <col min="10760" max="10760" width="15.85546875" style="65" customWidth="1"/>
    <col min="10761" max="10761" width="13.28515625" style="65" customWidth="1"/>
    <col min="10762" max="10762" width="16.42578125" style="65" customWidth="1"/>
    <col min="10763" max="10763" width="49.7109375" style="65" customWidth="1"/>
    <col min="10764" max="10766" width="41.5703125" style="65" customWidth="1"/>
    <col min="10767" max="10767" width="28.140625" style="65" customWidth="1"/>
    <col min="10768" max="10769" width="13.5703125" style="65" customWidth="1"/>
    <col min="10770" max="11008" width="11.42578125" style="65"/>
    <col min="11009" max="11009" width="8" style="65" customWidth="1"/>
    <col min="11010" max="11010" width="7.5703125" style="65" customWidth="1"/>
    <col min="11011" max="11011" width="7.7109375" style="65" customWidth="1"/>
    <col min="11012" max="11012" width="8.42578125" style="65" customWidth="1"/>
    <col min="11013" max="11013" width="15" style="65" customWidth="1"/>
    <col min="11014" max="11014" width="16.5703125" style="65" customWidth="1"/>
    <col min="11015" max="11015" width="11.42578125" style="65"/>
    <col min="11016" max="11016" width="15.85546875" style="65" customWidth="1"/>
    <col min="11017" max="11017" width="13.28515625" style="65" customWidth="1"/>
    <col min="11018" max="11018" width="16.42578125" style="65" customWidth="1"/>
    <col min="11019" max="11019" width="49.7109375" style="65" customWidth="1"/>
    <col min="11020" max="11022" width="41.5703125" style="65" customWidth="1"/>
    <col min="11023" max="11023" width="28.140625" style="65" customWidth="1"/>
    <col min="11024" max="11025" width="13.5703125" style="65" customWidth="1"/>
    <col min="11026" max="11264" width="11.42578125" style="65"/>
    <col min="11265" max="11265" width="8" style="65" customWidth="1"/>
    <col min="11266" max="11266" width="7.5703125" style="65" customWidth="1"/>
    <col min="11267" max="11267" width="7.7109375" style="65" customWidth="1"/>
    <col min="11268" max="11268" width="8.42578125" style="65" customWidth="1"/>
    <col min="11269" max="11269" width="15" style="65" customWidth="1"/>
    <col min="11270" max="11270" width="16.5703125" style="65" customWidth="1"/>
    <col min="11271" max="11271" width="11.42578125" style="65"/>
    <col min="11272" max="11272" width="15.85546875" style="65" customWidth="1"/>
    <col min="11273" max="11273" width="13.28515625" style="65" customWidth="1"/>
    <col min="11274" max="11274" width="16.42578125" style="65" customWidth="1"/>
    <col min="11275" max="11275" width="49.7109375" style="65" customWidth="1"/>
    <col min="11276" max="11278" width="41.5703125" style="65" customWidth="1"/>
    <col min="11279" max="11279" width="28.140625" style="65" customWidth="1"/>
    <col min="11280" max="11281" width="13.5703125" style="65" customWidth="1"/>
    <col min="11282" max="11520" width="11.42578125" style="65"/>
    <col min="11521" max="11521" width="8" style="65" customWidth="1"/>
    <col min="11522" max="11522" width="7.5703125" style="65" customWidth="1"/>
    <col min="11523" max="11523" width="7.7109375" style="65" customWidth="1"/>
    <col min="11524" max="11524" width="8.42578125" style="65" customWidth="1"/>
    <col min="11525" max="11525" width="15" style="65" customWidth="1"/>
    <col min="11526" max="11526" width="16.5703125" style="65" customWidth="1"/>
    <col min="11527" max="11527" width="11.42578125" style="65"/>
    <col min="11528" max="11528" width="15.85546875" style="65" customWidth="1"/>
    <col min="11529" max="11529" width="13.28515625" style="65" customWidth="1"/>
    <col min="11530" max="11530" width="16.42578125" style="65" customWidth="1"/>
    <col min="11531" max="11531" width="49.7109375" style="65" customWidth="1"/>
    <col min="11532" max="11534" width="41.5703125" style="65" customWidth="1"/>
    <col min="11535" max="11535" width="28.140625" style="65" customWidth="1"/>
    <col min="11536" max="11537" width="13.5703125" style="65" customWidth="1"/>
    <col min="11538" max="11776" width="11.42578125" style="65"/>
    <col min="11777" max="11777" width="8" style="65" customWidth="1"/>
    <col min="11778" max="11778" width="7.5703125" style="65" customWidth="1"/>
    <col min="11779" max="11779" width="7.7109375" style="65" customWidth="1"/>
    <col min="11780" max="11780" width="8.42578125" style="65" customWidth="1"/>
    <col min="11781" max="11781" width="15" style="65" customWidth="1"/>
    <col min="11782" max="11782" width="16.5703125" style="65" customWidth="1"/>
    <col min="11783" max="11783" width="11.42578125" style="65"/>
    <col min="11784" max="11784" width="15.85546875" style="65" customWidth="1"/>
    <col min="11785" max="11785" width="13.28515625" style="65" customWidth="1"/>
    <col min="11786" max="11786" width="16.42578125" style="65" customWidth="1"/>
    <col min="11787" max="11787" width="49.7109375" style="65" customWidth="1"/>
    <col min="11788" max="11790" width="41.5703125" style="65" customWidth="1"/>
    <col min="11791" max="11791" width="28.140625" style="65" customWidth="1"/>
    <col min="11792" max="11793" width="13.5703125" style="65" customWidth="1"/>
    <col min="11794" max="12032" width="11.42578125" style="65"/>
    <col min="12033" max="12033" width="8" style="65" customWidth="1"/>
    <col min="12034" max="12034" width="7.5703125" style="65" customWidth="1"/>
    <col min="12035" max="12035" width="7.7109375" style="65" customWidth="1"/>
    <col min="12036" max="12036" width="8.42578125" style="65" customWidth="1"/>
    <col min="12037" max="12037" width="15" style="65" customWidth="1"/>
    <col min="12038" max="12038" width="16.5703125" style="65" customWidth="1"/>
    <col min="12039" max="12039" width="11.42578125" style="65"/>
    <col min="12040" max="12040" width="15.85546875" style="65" customWidth="1"/>
    <col min="12041" max="12041" width="13.28515625" style="65" customWidth="1"/>
    <col min="12042" max="12042" width="16.42578125" style="65" customWidth="1"/>
    <col min="12043" max="12043" width="49.7109375" style="65" customWidth="1"/>
    <col min="12044" max="12046" width="41.5703125" style="65" customWidth="1"/>
    <col min="12047" max="12047" width="28.140625" style="65" customWidth="1"/>
    <col min="12048" max="12049" width="13.5703125" style="65" customWidth="1"/>
    <col min="12050" max="12288" width="11.42578125" style="65"/>
    <col min="12289" max="12289" width="8" style="65" customWidth="1"/>
    <col min="12290" max="12290" width="7.5703125" style="65" customWidth="1"/>
    <col min="12291" max="12291" width="7.7109375" style="65" customWidth="1"/>
    <col min="12292" max="12292" width="8.42578125" style="65" customWidth="1"/>
    <col min="12293" max="12293" width="15" style="65" customWidth="1"/>
    <col min="12294" max="12294" width="16.5703125" style="65" customWidth="1"/>
    <col min="12295" max="12295" width="11.42578125" style="65"/>
    <col min="12296" max="12296" width="15.85546875" style="65" customWidth="1"/>
    <col min="12297" max="12297" width="13.28515625" style="65" customWidth="1"/>
    <col min="12298" max="12298" width="16.42578125" style="65" customWidth="1"/>
    <col min="12299" max="12299" width="49.7109375" style="65" customWidth="1"/>
    <col min="12300" max="12302" width="41.5703125" style="65" customWidth="1"/>
    <col min="12303" max="12303" width="28.140625" style="65" customWidth="1"/>
    <col min="12304" max="12305" width="13.5703125" style="65" customWidth="1"/>
    <col min="12306" max="12544" width="11.42578125" style="65"/>
    <col min="12545" max="12545" width="8" style="65" customWidth="1"/>
    <col min="12546" max="12546" width="7.5703125" style="65" customWidth="1"/>
    <col min="12547" max="12547" width="7.7109375" style="65" customWidth="1"/>
    <col min="12548" max="12548" width="8.42578125" style="65" customWidth="1"/>
    <col min="12549" max="12549" width="15" style="65" customWidth="1"/>
    <col min="12550" max="12550" width="16.5703125" style="65" customWidth="1"/>
    <col min="12551" max="12551" width="11.42578125" style="65"/>
    <col min="12552" max="12552" width="15.85546875" style="65" customWidth="1"/>
    <col min="12553" max="12553" width="13.28515625" style="65" customWidth="1"/>
    <col min="12554" max="12554" width="16.42578125" style="65" customWidth="1"/>
    <col min="12555" max="12555" width="49.7109375" style="65" customWidth="1"/>
    <col min="12556" max="12558" width="41.5703125" style="65" customWidth="1"/>
    <col min="12559" max="12559" width="28.140625" style="65" customWidth="1"/>
    <col min="12560" max="12561" width="13.5703125" style="65" customWidth="1"/>
    <col min="12562" max="12800" width="11.42578125" style="65"/>
    <col min="12801" max="12801" width="8" style="65" customWidth="1"/>
    <col min="12802" max="12802" width="7.5703125" style="65" customWidth="1"/>
    <col min="12803" max="12803" width="7.7109375" style="65" customWidth="1"/>
    <col min="12804" max="12804" width="8.42578125" style="65" customWidth="1"/>
    <col min="12805" max="12805" width="15" style="65" customWidth="1"/>
    <col min="12806" max="12806" width="16.5703125" style="65" customWidth="1"/>
    <col min="12807" max="12807" width="11.42578125" style="65"/>
    <col min="12808" max="12808" width="15.85546875" style="65" customWidth="1"/>
    <col min="12809" max="12809" width="13.28515625" style="65" customWidth="1"/>
    <col min="12810" max="12810" width="16.42578125" style="65" customWidth="1"/>
    <col min="12811" max="12811" width="49.7109375" style="65" customWidth="1"/>
    <col min="12812" max="12814" width="41.5703125" style="65" customWidth="1"/>
    <col min="12815" max="12815" width="28.140625" style="65" customWidth="1"/>
    <col min="12816" max="12817" width="13.5703125" style="65" customWidth="1"/>
    <col min="12818" max="13056" width="11.42578125" style="65"/>
    <col min="13057" max="13057" width="8" style="65" customWidth="1"/>
    <col min="13058" max="13058" width="7.5703125" style="65" customWidth="1"/>
    <col min="13059" max="13059" width="7.7109375" style="65" customWidth="1"/>
    <col min="13060" max="13060" width="8.42578125" style="65" customWidth="1"/>
    <col min="13061" max="13061" width="15" style="65" customWidth="1"/>
    <col min="13062" max="13062" width="16.5703125" style="65" customWidth="1"/>
    <col min="13063" max="13063" width="11.42578125" style="65"/>
    <col min="13064" max="13064" width="15.85546875" style="65" customWidth="1"/>
    <col min="13065" max="13065" width="13.28515625" style="65" customWidth="1"/>
    <col min="13066" max="13066" width="16.42578125" style="65" customWidth="1"/>
    <col min="13067" max="13067" width="49.7109375" style="65" customWidth="1"/>
    <col min="13068" max="13070" width="41.5703125" style="65" customWidth="1"/>
    <col min="13071" max="13071" width="28.140625" style="65" customWidth="1"/>
    <col min="13072" max="13073" width="13.5703125" style="65" customWidth="1"/>
    <col min="13074" max="13312" width="11.42578125" style="65"/>
    <col min="13313" max="13313" width="8" style="65" customWidth="1"/>
    <col min="13314" max="13314" width="7.5703125" style="65" customWidth="1"/>
    <col min="13315" max="13315" width="7.7109375" style="65" customWidth="1"/>
    <col min="13316" max="13316" width="8.42578125" style="65" customWidth="1"/>
    <col min="13317" max="13317" width="15" style="65" customWidth="1"/>
    <col min="13318" max="13318" width="16.5703125" style="65" customWidth="1"/>
    <col min="13319" max="13319" width="11.42578125" style="65"/>
    <col min="13320" max="13320" width="15.85546875" style="65" customWidth="1"/>
    <col min="13321" max="13321" width="13.28515625" style="65" customWidth="1"/>
    <col min="13322" max="13322" width="16.42578125" style="65" customWidth="1"/>
    <col min="13323" max="13323" width="49.7109375" style="65" customWidth="1"/>
    <col min="13324" max="13326" width="41.5703125" style="65" customWidth="1"/>
    <col min="13327" max="13327" width="28.140625" style="65" customWidth="1"/>
    <col min="13328" max="13329" width="13.5703125" style="65" customWidth="1"/>
    <col min="13330" max="13568" width="11.42578125" style="65"/>
    <col min="13569" max="13569" width="8" style="65" customWidth="1"/>
    <col min="13570" max="13570" width="7.5703125" style="65" customWidth="1"/>
    <col min="13571" max="13571" width="7.7109375" style="65" customWidth="1"/>
    <col min="13572" max="13572" width="8.42578125" style="65" customWidth="1"/>
    <col min="13573" max="13573" width="15" style="65" customWidth="1"/>
    <col min="13574" max="13574" width="16.5703125" style="65" customWidth="1"/>
    <col min="13575" max="13575" width="11.42578125" style="65"/>
    <col min="13576" max="13576" width="15.85546875" style="65" customWidth="1"/>
    <col min="13577" max="13577" width="13.28515625" style="65" customWidth="1"/>
    <col min="13578" max="13578" width="16.42578125" style="65" customWidth="1"/>
    <col min="13579" max="13579" width="49.7109375" style="65" customWidth="1"/>
    <col min="13580" max="13582" width="41.5703125" style="65" customWidth="1"/>
    <col min="13583" max="13583" width="28.140625" style="65" customWidth="1"/>
    <col min="13584" max="13585" width="13.5703125" style="65" customWidth="1"/>
    <col min="13586" max="13824" width="11.42578125" style="65"/>
    <col min="13825" max="13825" width="8" style="65" customWidth="1"/>
    <col min="13826" max="13826" width="7.5703125" style="65" customWidth="1"/>
    <col min="13827" max="13827" width="7.7109375" style="65" customWidth="1"/>
    <col min="13828" max="13828" width="8.42578125" style="65" customWidth="1"/>
    <col min="13829" max="13829" width="15" style="65" customWidth="1"/>
    <col min="13830" max="13830" width="16.5703125" style="65" customWidth="1"/>
    <col min="13831" max="13831" width="11.42578125" style="65"/>
    <col min="13832" max="13832" width="15.85546875" style="65" customWidth="1"/>
    <col min="13833" max="13833" width="13.28515625" style="65" customWidth="1"/>
    <col min="13834" max="13834" width="16.42578125" style="65" customWidth="1"/>
    <col min="13835" max="13835" width="49.7109375" style="65" customWidth="1"/>
    <col min="13836" max="13838" width="41.5703125" style="65" customWidth="1"/>
    <col min="13839" max="13839" width="28.140625" style="65" customWidth="1"/>
    <col min="13840" max="13841" width="13.5703125" style="65" customWidth="1"/>
    <col min="13842" max="14080" width="11.42578125" style="65"/>
    <col min="14081" max="14081" width="8" style="65" customWidth="1"/>
    <col min="14082" max="14082" width="7.5703125" style="65" customWidth="1"/>
    <col min="14083" max="14083" width="7.7109375" style="65" customWidth="1"/>
    <col min="14084" max="14084" width="8.42578125" style="65" customWidth="1"/>
    <col min="14085" max="14085" width="15" style="65" customWidth="1"/>
    <col min="14086" max="14086" width="16.5703125" style="65" customWidth="1"/>
    <col min="14087" max="14087" width="11.42578125" style="65"/>
    <col min="14088" max="14088" width="15.85546875" style="65" customWidth="1"/>
    <col min="14089" max="14089" width="13.28515625" style="65" customWidth="1"/>
    <col min="14090" max="14090" width="16.42578125" style="65" customWidth="1"/>
    <col min="14091" max="14091" width="49.7109375" style="65" customWidth="1"/>
    <col min="14092" max="14094" width="41.5703125" style="65" customWidth="1"/>
    <col min="14095" max="14095" width="28.140625" style="65" customWidth="1"/>
    <col min="14096" max="14097" width="13.5703125" style="65" customWidth="1"/>
    <col min="14098" max="14336" width="11.42578125" style="65"/>
    <col min="14337" max="14337" width="8" style="65" customWidth="1"/>
    <col min="14338" max="14338" width="7.5703125" style="65" customWidth="1"/>
    <col min="14339" max="14339" width="7.7109375" style="65" customWidth="1"/>
    <col min="14340" max="14340" width="8.42578125" style="65" customWidth="1"/>
    <col min="14341" max="14341" width="15" style="65" customWidth="1"/>
    <col min="14342" max="14342" width="16.5703125" style="65" customWidth="1"/>
    <col min="14343" max="14343" width="11.42578125" style="65"/>
    <col min="14344" max="14344" width="15.85546875" style="65" customWidth="1"/>
    <col min="14345" max="14345" width="13.28515625" style="65" customWidth="1"/>
    <col min="14346" max="14346" width="16.42578125" style="65" customWidth="1"/>
    <col min="14347" max="14347" width="49.7109375" style="65" customWidth="1"/>
    <col min="14348" max="14350" width="41.5703125" style="65" customWidth="1"/>
    <col min="14351" max="14351" width="28.140625" style="65" customWidth="1"/>
    <col min="14352" max="14353" width="13.5703125" style="65" customWidth="1"/>
    <col min="14354" max="14592" width="11.42578125" style="65"/>
    <col min="14593" max="14593" width="8" style="65" customWidth="1"/>
    <col min="14594" max="14594" width="7.5703125" style="65" customWidth="1"/>
    <col min="14595" max="14595" width="7.7109375" style="65" customWidth="1"/>
    <col min="14596" max="14596" width="8.42578125" style="65" customWidth="1"/>
    <col min="14597" max="14597" width="15" style="65" customWidth="1"/>
    <col min="14598" max="14598" width="16.5703125" style="65" customWidth="1"/>
    <col min="14599" max="14599" width="11.42578125" style="65"/>
    <col min="14600" max="14600" width="15.85546875" style="65" customWidth="1"/>
    <col min="14601" max="14601" width="13.28515625" style="65" customWidth="1"/>
    <col min="14602" max="14602" width="16.42578125" style="65" customWidth="1"/>
    <col min="14603" max="14603" width="49.7109375" style="65" customWidth="1"/>
    <col min="14604" max="14606" width="41.5703125" style="65" customWidth="1"/>
    <col min="14607" max="14607" width="28.140625" style="65" customWidth="1"/>
    <col min="14608" max="14609" width="13.5703125" style="65" customWidth="1"/>
    <col min="14610" max="14848" width="11.42578125" style="65"/>
    <col min="14849" max="14849" width="8" style="65" customWidth="1"/>
    <col min="14850" max="14850" width="7.5703125" style="65" customWidth="1"/>
    <col min="14851" max="14851" width="7.7109375" style="65" customWidth="1"/>
    <col min="14852" max="14852" width="8.42578125" style="65" customWidth="1"/>
    <col min="14853" max="14853" width="15" style="65" customWidth="1"/>
    <col min="14854" max="14854" width="16.5703125" style="65" customWidth="1"/>
    <col min="14855" max="14855" width="11.42578125" style="65"/>
    <col min="14856" max="14856" width="15.85546875" style="65" customWidth="1"/>
    <col min="14857" max="14857" width="13.28515625" style="65" customWidth="1"/>
    <col min="14858" max="14858" width="16.42578125" style="65" customWidth="1"/>
    <col min="14859" max="14859" width="49.7109375" style="65" customWidth="1"/>
    <col min="14860" max="14862" width="41.5703125" style="65" customWidth="1"/>
    <col min="14863" max="14863" width="28.140625" style="65" customWidth="1"/>
    <col min="14864" max="14865" width="13.5703125" style="65" customWidth="1"/>
    <col min="14866" max="15104" width="11.42578125" style="65"/>
    <col min="15105" max="15105" width="8" style="65" customWidth="1"/>
    <col min="15106" max="15106" width="7.5703125" style="65" customWidth="1"/>
    <col min="15107" max="15107" width="7.7109375" style="65" customWidth="1"/>
    <col min="15108" max="15108" width="8.42578125" style="65" customWidth="1"/>
    <col min="15109" max="15109" width="15" style="65" customWidth="1"/>
    <col min="15110" max="15110" width="16.5703125" style="65" customWidth="1"/>
    <col min="15111" max="15111" width="11.42578125" style="65"/>
    <col min="15112" max="15112" width="15.85546875" style="65" customWidth="1"/>
    <col min="15113" max="15113" width="13.28515625" style="65" customWidth="1"/>
    <col min="15114" max="15114" width="16.42578125" style="65" customWidth="1"/>
    <col min="15115" max="15115" width="49.7109375" style="65" customWidth="1"/>
    <col min="15116" max="15118" width="41.5703125" style="65" customWidth="1"/>
    <col min="15119" max="15119" width="28.140625" style="65" customWidth="1"/>
    <col min="15120" max="15121" width="13.5703125" style="65" customWidth="1"/>
    <col min="15122" max="15360" width="11.42578125" style="65"/>
    <col min="15361" max="15361" width="8" style="65" customWidth="1"/>
    <col min="15362" max="15362" width="7.5703125" style="65" customWidth="1"/>
    <col min="15363" max="15363" width="7.7109375" style="65" customWidth="1"/>
    <col min="15364" max="15364" width="8.42578125" style="65" customWidth="1"/>
    <col min="15365" max="15365" width="15" style="65" customWidth="1"/>
    <col min="15366" max="15366" width="16.5703125" style="65" customWidth="1"/>
    <col min="15367" max="15367" width="11.42578125" style="65"/>
    <col min="15368" max="15368" width="15.85546875" style="65" customWidth="1"/>
    <col min="15369" max="15369" width="13.28515625" style="65" customWidth="1"/>
    <col min="15370" max="15370" width="16.42578125" style="65" customWidth="1"/>
    <col min="15371" max="15371" width="49.7109375" style="65" customWidth="1"/>
    <col min="15372" max="15374" width="41.5703125" style="65" customWidth="1"/>
    <col min="15375" max="15375" width="28.140625" style="65" customWidth="1"/>
    <col min="15376" max="15377" width="13.5703125" style="65" customWidth="1"/>
    <col min="15378" max="15616" width="11.42578125" style="65"/>
    <col min="15617" max="15617" width="8" style="65" customWidth="1"/>
    <col min="15618" max="15618" width="7.5703125" style="65" customWidth="1"/>
    <col min="15619" max="15619" width="7.7109375" style="65" customWidth="1"/>
    <col min="15620" max="15620" width="8.42578125" style="65" customWidth="1"/>
    <col min="15621" max="15621" width="15" style="65" customWidth="1"/>
    <col min="15622" max="15622" width="16.5703125" style="65" customWidth="1"/>
    <col min="15623" max="15623" width="11.42578125" style="65"/>
    <col min="15624" max="15624" width="15.85546875" style="65" customWidth="1"/>
    <col min="15625" max="15625" width="13.28515625" style="65" customWidth="1"/>
    <col min="15626" max="15626" width="16.42578125" style="65" customWidth="1"/>
    <col min="15627" max="15627" width="49.7109375" style="65" customWidth="1"/>
    <col min="15628" max="15630" width="41.5703125" style="65" customWidth="1"/>
    <col min="15631" max="15631" width="28.140625" style="65" customWidth="1"/>
    <col min="15632" max="15633" width="13.5703125" style="65" customWidth="1"/>
    <col min="15634" max="15872" width="11.42578125" style="65"/>
    <col min="15873" max="15873" width="8" style="65" customWidth="1"/>
    <col min="15874" max="15874" width="7.5703125" style="65" customWidth="1"/>
    <col min="15875" max="15875" width="7.7109375" style="65" customWidth="1"/>
    <col min="15876" max="15876" width="8.42578125" style="65" customWidth="1"/>
    <col min="15877" max="15877" width="15" style="65" customWidth="1"/>
    <col min="15878" max="15878" width="16.5703125" style="65" customWidth="1"/>
    <col min="15879" max="15879" width="11.42578125" style="65"/>
    <col min="15880" max="15880" width="15.85546875" style="65" customWidth="1"/>
    <col min="15881" max="15881" width="13.28515625" style="65" customWidth="1"/>
    <col min="15882" max="15882" width="16.42578125" style="65" customWidth="1"/>
    <col min="15883" max="15883" width="49.7109375" style="65" customWidth="1"/>
    <col min="15884" max="15886" width="41.5703125" style="65" customWidth="1"/>
    <col min="15887" max="15887" width="28.140625" style="65" customWidth="1"/>
    <col min="15888" max="15889" width="13.5703125" style="65" customWidth="1"/>
    <col min="15890" max="16128" width="11.42578125" style="65"/>
    <col min="16129" max="16129" width="8" style="65" customWidth="1"/>
    <col min="16130" max="16130" width="7.5703125" style="65" customWidth="1"/>
    <col min="16131" max="16131" width="7.7109375" style="65" customWidth="1"/>
    <col min="16132" max="16132" width="8.42578125" style="65" customWidth="1"/>
    <col min="16133" max="16133" width="15" style="65" customWidth="1"/>
    <col min="16134" max="16134" width="16.5703125" style="65" customWidth="1"/>
    <col min="16135" max="16135" width="11.42578125" style="65"/>
    <col min="16136" max="16136" width="15.85546875" style="65" customWidth="1"/>
    <col min="16137" max="16137" width="13.28515625" style="65" customWidth="1"/>
    <col min="16138" max="16138" width="16.42578125" style="65" customWidth="1"/>
    <col min="16139" max="16139" width="49.7109375" style="65" customWidth="1"/>
    <col min="16140" max="16142" width="41.5703125" style="65" customWidth="1"/>
    <col min="16143" max="16143" width="28.140625" style="65" customWidth="1"/>
    <col min="16144" max="16145" width="13.5703125" style="65" customWidth="1"/>
    <col min="16146" max="16384" width="11.42578125" style="65"/>
  </cols>
  <sheetData>
    <row r="1" spans="1:17" x14ac:dyDescent="0.2">
      <c r="A1" s="430"/>
      <c r="B1" s="431"/>
      <c r="C1" s="432"/>
      <c r="D1" s="434" t="s">
        <v>184</v>
      </c>
      <c r="E1" s="435"/>
      <c r="F1" s="435"/>
      <c r="G1" s="435"/>
      <c r="H1" s="435"/>
      <c r="I1" s="435"/>
      <c r="J1" s="435"/>
      <c r="K1" s="435"/>
      <c r="L1" s="436"/>
      <c r="M1" s="437" t="s">
        <v>185</v>
      </c>
      <c r="N1" s="438"/>
      <c r="O1" s="438"/>
      <c r="P1" s="438"/>
      <c r="Q1" s="439"/>
    </row>
    <row r="2" spans="1:17" s="78" customFormat="1" x14ac:dyDescent="0.25">
      <c r="A2" s="431"/>
      <c r="B2" s="431"/>
      <c r="C2" s="432"/>
      <c r="D2" s="434"/>
      <c r="E2" s="435"/>
      <c r="F2" s="435"/>
      <c r="G2" s="435"/>
      <c r="H2" s="435"/>
      <c r="I2" s="435"/>
      <c r="J2" s="435"/>
      <c r="K2" s="435"/>
      <c r="L2" s="436"/>
      <c r="M2" s="437" t="s">
        <v>186</v>
      </c>
      <c r="N2" s="438"/>
      <c r="O2" s="438"/>
      <c r="P2" s="438"/>
      <c r="Q2" s="439"/>
    </row>
    <row r="3" spans="1:17" s="78" customFormat="1" x14ac:dyDescent="0.25">
      <c r="A3" s="431"/>
      <c r="B3" s="431"/>
      <c r="C3" s="432"/>
      <c r="D3" s="440" t="s">
        <v>260</v>
      </c>
      <c r="E3" s="441"/>
      <c r="F3" s="441"/>
      <c r="G3" s="441"/>
      <c r="H3" s="441"/>
      <c r="I3" s="441"/>
      <c r="J3" s="441"/>
      <c r="K3" s="441"/>
      <c r="L3" s="442"/>
      <c r="M3" s="437" t="s">
        <v>188</v>
      </c>
      <c r="N3" s="438"/>
      <c r="O3" s="438"/>
      <c r="P3" s="438"/>
      <c r="Q3" s="439"/>
    </row>
    <row r="4" spans="1:17" s="78" customFormat="1" x14ac:dyDescent="0.25">
      <c r="A4" s="431"/>
      <c r="B4" s="431"/>
      <c r="C4" s="432"/>
      <c r="D4" s="443"/>
      <c r="E4" s="444"/>
      <c r="F4" s="444"/>
      <c r="G4" s="444"/>
      <c r="H4" s="444"/>
      <c r="I4" s="444"/>
      <c r="J4" s="444"/>
      <c r="K4" s="444"/>
      <c r="L4" s="445"/>
      <c r="M4" s="437" t="s">
        <v>189</v>
      </c>
      <c r="N4" s="438"/>
      <c r="O4" s="438"/>
      <c r="P4" s="438"/>
      <c r="Q4" s="439"/>
    </row>
    <row r="5" spans="1:17" s="78" customFormat="1" ht="12.75" thickBot="1" x14ac:dyDescent="0.3">
      <c r="A5" s="433"/>
      <c r="B5" s="433"/>
      <c r="C5" s="432"/>
      <c r="D5" s="446" t="s">
        <v>261</v>
      </c>
      <c r="E5" s="447"/>
      <c r="F5" s="448" t="s">
        <v>262</v>
      </c>
      <c r="G5" s="448"/>
      <c r="H5" s="448"/>
      <c r="I5" s="448"/>
      <c r="J5" s="448"/>
      <c r="K5" s="448"/>
      <c r="L5" s="449"/>
      <c r="M5" s="449"/>
      <c r="N5" s="449"/>
      <c r="O5" s="449"/>
      <c r="P5" s="449"/>
      <c r="Q5" s="449"/>
    </row>
    <row r="6" spans="1:17" ht="84" x14ac:dyDescent="0.2">
      <c r="A6" s="79" t="s">
        <v>173</v>
      </c>
      <c r="B6" s="80" t="s">
        <v>36</v>
      </c>
      <c r="C6" s="80" t="s">
        <v>263</v>
      </c>
      <c r="D6" s="80" t="s">
        <v>264</v>
      </c>
      <c r="E6" s="80" t="s">
        <v>265</v>
      </c>
      <c r="F6" s="80" t="s">
        <v>266</v>
      </c>
      <c r="G6" s="80" t="s">
        <v>41</v>
      </c>
      <c r="H6" s="80" t="s">
        <v>3</v>
      </c>
      <c r="I6" s="80" t="s">
        <v>0</v>
      </c>
      <c r="J6" s="80" t="s">
        <v>42</v>
      </c>
      <c r="K6" s="81" t="s">
        <v>43</v>
      </c>
      <c r="L6" s="81" t="s">
        <v>44</v>
      </c>
      <c r="M6" s="81" t="s">
        <v>45</v>
      </c>
      <c r="N6" s="81" t="s">
        <v>46</v>
      </c>
      <c r="O6" s="81" t="s">
        <v>47</v>
      </c>
      <c r="P6" s="82"/>
      <c r="Q6" s="83" t="s">
        <v>48</v>
      </c>
    </row>
    <row r="7" spans="1:17" x14ac:dyDescent="0.2">
      <c r="A7" s="412" t="s">
        <v>267</v>
      </c>
      <c r="B7" s="415" t="s">
        <v>268</v>
      </c>
      <c r="C7" s="416" t="s">
        <v>269</v>
      </c>
      <c r="D7" s="416" t="s">
        <v>270</v>
      </c>
      <c r="E7" s="418" t="s">
        <v>271</v>
      </c>
      <c r="F7" s="405" t="s">
        <v>272</v>
      </c>
      <c r="G7" s="405">
        <v>0.03</v>
      </c>
      <c r="H7" s="405" t="s">
        <v>273</v>
      </c>
      <c r="I7" s="405" t="s">
        <v>274</v>
      </c>
      <c r="J7" s="84" t="s">
        <v>51</v>
      </c>
      <c r="K7" s="85">
        <v>0.20699999999999999</v>
      </c>
      <c r="L7" s="85">
        <v>0.308</v>
      </c>
      <c r="M7" s="85">
        <v>0.33500000000000002</v>
      </c>
      <c r="N7" s="85">
        <v>0.15</v>
      </c>
      <c r="O7" s="86">
        <f>+SUM(K7:N7)</f>
        <v>1</v>
      </c>
      <c r="P7" s="87"/>
      <c r="Q7" s="406" t="s">
        <v>275</v>
      </c>
    </row>
    <row r="8" spans="1:17" x14ac:dyDescent="0.2">
      <c r="A8" s="413"/>
      <c r="B8" s="415"/>
      <c r="C8" s="417"/>
      <c r="D8" s="417"/>
      <c r="E8" s="418"/>
      <c r="F8" s="405"/>
      <c r="G8" s="405"/>
      <c r="H8" s="405"/>
      <c r="I8" s="405"/>
      <c r="J8" s="84" t="s">
        <v>52</v>
      </c>
      <c r="K8" s="85">
        <v>0.20660000000000001</v>
      </c>
      <c r="L8" s="88">
        <v>0</v>
      </c>
      <c r="M8" s="88">
        <v>0</v>
      </c>
      <c r="N8" s="88">
        <v>0</v>
      </c>
      <c r="O8" s="89">
        <f>+SUM(K8:N8)</f>
        <v>0.20660000000000001</v>
      </c>
      <c r="P8" s="87"/>
      <c r="Q8" s="406"/>
    </row>
    <row r="9" spans="1:17" ht="24" x14ac:dyDescent="0.2">
      <c r="A9" s="413"/>
      <c r="B9" s="415"/>
      <c r="C9" s="417"/>
      <c r="D9" s="417"/>
      <c r="E9" s="418"/>
      <c r="F9" s="405"/>
      <c r="G9" s="405"/>
      <c r="H9" s="405"/>
      <c r="I9" s="405"/>
      <c r="J9" s="90" t="s">
        <v>53</v>
      </c>
      <c r="K9" s="91">
        <f>+K8/K7</f>
        <v>0.99806763285024158</v>
      </c>
      <c r="L9" s="85">
        <f>+L8/L7</f>
        <v>0</v>
      </c>
      <c r="M9" s="85">
        <f>+M8/M7</f>
        <v>0</v>
      </c>
      <c r="N9" s="85">
        <f>+N8/N7</f>
        <v>0</v>
      </c>
      <c r="O9" s="86">
        <f>+O8/O7</f>
        <v>0.20660000000000001</v>
      </c>
      <c r="P9" s="87"/>
      <c r="Q9" s="406"/>
    </row>
    <row r="10" spans="1:17" x14ac:dyDescent="0.2">
      <c r="A10" s="413"/>
      <c r="B10" s="415"/>
      <c r="C10" s="417"/>
      <c r="D10" s="417"/>
      <c r="E10" s="418"/>
      <c r="F10" s="405"/>
      <c r="G10" s="405"/>
      <c r="H10" s="405"/>
      <c r="I10" s="405"/>
      <c r="J10" s="90" t="s">
        <v>54</v>
      </c>
      <c r="K10" s="85">
        <f>+K7-K8</f>
        <v>3.999999999999837E-4</v>
      </c>
      <c r="L10" s="85">
        <f>+L7-L8</f>
        <v>0.308</v>
      </c>
      <c r="M10" s="85">
        <f>+M7-M8</f>
        <v>0.33500000000000002</v>
      </c>
      <c r="N10" s="85">
        <f>+N7-N8</f>
        <v>0.15</v>
      </c>
      <c r="O10" s="85">
        <f>+O7-O8</f>
        <v>0.79339999999999999</v>
      </c>
      <c r="P10" s="87"/>
      <c r="Q10" s="406"/>
    </row>
    <row r="11" spans="1:17" ht="24" x14ac:dyDescent="0.2">
      <c r="A11" s="413"/>
      <c r="B11" s="415"/>
      <c r="C11" s="417"/>
      <c r="D11" s="417"/>
      <c r="E11" s="418"/>
      <c r="F11" s="405"/>
      <c r="G11" s="405"/>
      <c r="H11" s="405"/>
      <c r="I11" s="405"/>
      <c r="J11" s="84" t="s">
        <v>55</v>
      </c>
      <c r="K11" s="89" t="s">
        <v>276</v>
      </c>
      <c r="L11" s="92"/>
      <c r="M11" s="92"/>
      <c r="N11" s="92"/>
      <c r="O11" s="89"/>
      <c r="P11" s="87"/>
      <c r="Q11" s="406"/>
    </row>
    <row r="12" spans="1:17" ht="204.75" customHeight="1" x14ac:dyDescent="0.2">
      <c r="A12" s="413"/>
      <c r="B12" s="415"/>
      <c r="C12" s="417"/>
      <c r="D12" s="417"/>
      <c r="E12" s="418"/>
      <c r="F12" s="405"/>
      <c r="G12" s="405"/>
      <c r="H12" s="405"/>
      <c r="I12" s="405"/>
      <c r="J12" s="84" t="s">
        <v>56</v>
      </c>
      <c r="K12" s="89" t="s">
        <v>277</v>
      </c>
      <c r="L12" s="92"/>
      <c r="M12" s="92"/>
      <c r="N12" s="92"/>
      <c r="O12" s="89"/>
      <c r="P12" s="87"/>
      <c r="Q12" s="406"/>
    </row>
    <row r="13" spans="1:17" ht="84" x14ac:dyDescent="0.2">
      <c r="A13" s="413"/>
      <c r="B13" s="415"/>
      <c r="C13" s="417"/>
      <c r="D13" s="417"/>
      <c r="E13" s="418"/>
      <c r="F13" s="405"/>
      <c r="G13" s="405"/>
      <c r="H13" s="405"/>
      <c r="I13" s="405"/>
      <c r="J13" s="84" t="s">
        <v>278</v>
      </c>
      <c r="K13" s="89" t="s">
        <v>279</v>
      </c>
      <c r="L13" s="92"/>
      <c r="M13" s="92"/>
      <c r="N13" s="92"/>
      <c r="O13" s="89"/>
      <c r="P13" s="87"/>
      <c r="Q13" s="406"/>
    </row>
    <row r="14" spans="1:17" x14ac:dyDescent="0.2">
      <c r="A14" s="413"/>
      <c r="B14" s="415"/>
      <c r="C14" s="417"/>
      <c r="D14" s="417"/>
      <c r="E14" s="418"/>
      <c r="F14" s="405"/>
      <c r="G14" s="405"/>
      <c r="H14" s="405"/>
      <c r="I14" s="405"/>
      <c r="J14" s="84"/>
      <c r="K14" s="92"/>
      <c r="L14" s="92"/>
      <c r="M14" s="92"/>
      <c r="N14" s="92"/>
      <c r="O14" s="89"/>
      <c r="P14" s="87"/>
      <c r="Q14" s="406"/>
    </row>
    <row r="15" spans="1:17" x14ac:dyDescent="0.2">
      <c r="A15" s="413"/>
      <c r="B15" s="415"/>
      <c r="C15" s="417"/>
      <c r="D15" s="417"/>
      <c r="E15" s="418"/>
      <c r="F15" s="405"/>
      <c r="G15" s="405"/>
      <c r="H15" s="405"/>
      <c r="I15" s="405"/>
      <c r="J15" s="90" t="s">
        <v>51</v>
      </c>
      <c r="K15" s="93">
        <f>+K7*G7</f>
        <v>6.2099999999999994E-3</v>
      </c>
      <c r="L15" s="93">
        <f>+L7*G7</f>
        <v>9.2399999999999999E-3</v>
      </c>
      <c r="M15" s="93">
        <f>+M7*G7</f>
        <v>1.005E-2</v>
      </c>
      <c r="N15" s="93">
        <f>+N7*G7</f>
        <v>4.4999999999999997E-3</v>
      </c>
      <c r="O15" s="94">
        <f>+SUM(K15:N15)</f>
        <v>0.03</v>
      </c>
      <c r="P15" s="87"/>
      <c r="Q15" s="406"/>
    </row>
    <row r="16" spans="1:17" x14ac:dyDescent="0.2">
      <c r="A16" s="413"/>
      <c r="B16" s="415"/>
      <c r="C16" s="417"/>
      <c r="D16" s="417"/>
      <c r="E16" s="418"/>
      <c r="F16" s="405"/>
      <c r="G16" s="405"/>
      <c r="H16" s="405"/>
      <c r="I16" s="405"/>
      <c r="J16" s="90" t="s">
        <v>52</v>
      </c>
      <c r="K16" s="93">
        <f>+K8*G7</f>
        <v>6.1979999999999995E-3</v>
      </c>
      <c r="L16" s="93">
        <f>+L8*G7</f>
        <v>0</v>
      </c>
      <c r="M16" s="85">
        <f>+M8*G7</f>
        <v>0</v>
      </c>
      <c r="N16" s="85">
        <f>+N8*G7</f>
        <v>0</v>
      </c>
      <c r="O16" s="86">
        <f>+SUM(K16:N16)</f>
        <v>6.1979999999999995E-3</v>
      </c>
      <c r="P16" s="87"/>
      <c r="Q16" s="406"/>
    </row>
    <row r="17" spans="1:17" ht="24" x14ac:dyDescent="0.2">
      <c r="A17" s="413"/>
      <c r="B17" s="415"/>
      <c r="C17" s="417"/>
      <c r="D17" s="417"/>
      <c r="E17" s="418"/>
      <c r="F17" s="405"/>
      <c r="G17" s="405"/>
      <c r="H17" s="405"/>
      <c r="I17" s="405"/>
      <c r="J17" s="90" t="s">
        <v>53</v>
      </c>
      <c r="K17" s="85">
        <f>+K16/K15</f>
        <v>0.99806763285024158</v>
      </c>
      <c r="L17" s="85">
        <f>+L16/L15</f>
        <v>0</v>
      </c>
      <c r="M17" s="85">
        <f>+M16/M15</f>
        <v>0</v>
      </c>
      <c r="N17" s="85">
        <f>+N16/N15</f>
        <v>0</v>
      </c>
      <c r="O17" s="86">
        <f>+O16/O15</f>
        <v>0.20659999999999998</v>
      </c>
      <c r="P17" s="87"/>
      <c r="Q17" s="406"/>
    </row>
    <row r="18" spans="1:17" x14ac:dyDescent="0.2">
      <c r="A18" s="413"/>
      <c r="B18" s="415"/>
      <c r="C18" s="417"/>
      <c r="D18" s="417"/>
      <c r="E18" s="418"/>
      <c r="F18" s="405" t="s">
        <v>280</v>
      </c>
      <c r="G18" s="405">
        <v>0.04</v>
      </c>
      <c r="H18" s="405" t="s">
        <v>273</v>
      </c>
      <c r="I18" s="405" t="s">
        <v>274</v>
      </c>
      <c r="J18" s="84"/>
      <c r="K18" s="85"/>
      <c r="L18" s="94"/>
      <c r="M18" s="94"/>
      <c r="N18" s="94"/>
      <c r="O18" s="86"/>
      <c r="P18" s="87"/>
      <c r="Q18" s="406"/>
    </row>
    <row r="19" spans="1:17" x14ac:dyDescent="0.2">
      <c r="A19" s="413"/>
      <c r="B19" s="415"/>
      <c r="C19" s="417"/>
      <c r="D19" s="417"/>
      <c r="E19" s="418"/>
      <c r="F19" s="407"/>
      <c r="G19" s="405"/>
      <c r="H19" s="405"/>
      <c r="I19" s="405"/>
      <c r="J19" s="84" t="s">
        <v>51</v>
      </c>
      <c r="K19" s="93">
        <v>0.32500000000000001</v>
      </c>
      <c r="L19" s="93">
        <v>0.215</v>
      </c>
      <c r="M19" s="93">
        <v>0.21</v>
      </c>
      <c r="N19" s="93">
        <v>0.25</v>
      </c>
      <c r="O19" s="94">
        <f>+K19+L19+M19+N19</f>
        <v>1</v>
      </c>
      <c r="P19" s="87"/>
      <c r="Q19" s="406"/>
    </row>
    <row r="20" spans="1:17" x14ac:dyDescent="0.2">
      <c r="A20" s="413"/>
      <c r="B20" s="415"/>
      <c r="C20" s="417"/>
      <c r="D20" s="417"/>
      <c r="E20" s="418"/>
      <c r="F20" s="407"/>
      <c r="G20" s="405"/>
      <c r="H20" s="405"/>
      <c r="I20" s="405"/>
      <c r="J20" s="84" t="s">
        <v>52</v>
      </c>
      <c r="K20" s="95">
        <v>0.32</v>
      </c>
      <c r="L20" s="95">
        <v>0</v>
      </c>
      <c r="M20" s="95">
        <v>0</v>
      </c>
      <c r="N20" s="95">
        <v>0</v>
      </c>
      <c r="O20" s="89">
        <f>+K20+L20+M20+N20</f>
        <v>0.32</v>
      </c>
      <c r="P20" s="87"/>
      <c r="Q20" s="406"/>
    </row>
    <row r="21" spans="1:17" ht="24" x14ac:dyDescent="0.2">
      <c r="A21" s="413"/>
      <c r="B21" s="415"/>
      <c r="C21" s="417"/>
      <c r="D21" s="417"/>
      <c r="E21" s="418"/>
      <c r="F21" s="407"/>
      <c r="G21" s="405"/>
      <c r="H21" s="405"/>
      <c r="I21" s="405"/>
      <c r="J21" s="90" t="s">
        <v>53</v>
      </c>
      <c r="K21" s="91">
        <f>+K20/K19</f>
        <v>0.98461538461538456</v>
      </c>
      <c r="L21" s="85">
        <f>+L20/L19</f>
        <v>0</v>
      </c>
      <c r="M21" s="85">
        <f>+M20/M19</f>
        <v>0</v>
      </c>
      <c r="N21" s="85">
        <f>+N20/N19</f>
        <v>0</v>
      </c>
      <c r="O21" s="86">
        <f>+O20/O19</f>
        <v>0.32</v>
      </c>
      <c r="P21" s="87"/>
      <c r="Q21" s="406"/>
    </row>
    <row r="22" spans="1:17" x14ac:dyDescent="0.2">
      <c r="A22" s="413"/>
      <c r="B22" s="415"/>
      <c r="C22" s="417"/>
      <c r="D22" s="417"/>
      <c r="E22" s="418"/>
      <c r="F22" s="407"/>
      <c r="G22" s="405"/>
      <c r="H22" s="405"/>
      <c r="I22" s="405"/>
      <c r="J22" s="90" t="s">
        <v>54</v>
      </c>
      <c r="K22" s="85">
        <f>+K19-K20</f>
        <v>5.0000000000000044E-3</v>
      </c>
      <c r="L22" s="85">
        <f>+L19-L20</f>
        <v>0.215</v>
      </c>
      <c r="M22" s="85">
        <f>+M19-M20</f>
        <v>0.21</v>
      </c>
      <c r="N22" s="85">
        <f>+N19-N20</f>
        <v>0.25</v>
      </c>
      <c r="O22" s="85">
        <f>+O19-O20</f>
        <v>0.67999999999999994</v>
      </c>
      <c r="P22" s="87"/>
      <c r="Q22" s="406"/>
    </row>
    <row r="23" spans="1:17" ht="24" x14ac:dyDescent="0.2">
      <c r="A23" s="413"/>
      <c r="B23" s="415"/>
      <c r="C23" s="417"/>
      <c r="D23" s="417"/>
      <c r="E23" s="418"/>
      <c r="F23" s="407"/>
      <c r="G23" s="405"/>
      <c r="H23" s="405"/>
      <c r="I23" s="405"/>
      <c r="J23" s="84" t="s">
        <v>55</v>
      </c>
      <c r="K23" s="89" t="s">
        <v>281</v>
      </c>
      <c r="L23" s="92"/>
      <c r="M23" s="92"/>
      <c r="N23" s="92"/>
      <c r="O23" s="89"/>
      <c r="P23" s="87"/>
      <c r="Q23" s="406"/>
    </row>
    <row r="24" spans="1:17" ht="218.25" customHeight="1" x14ac:dyDescent="0.2">
      <c r="A24" s="413"/>
      <c r="B24" s="415"/>
      <c r="C24" s="417"/>
      <c r="D24" s="417"/>
      <c r="E24" s="418"/>
      <c r="F24" s="407"/>
      <c r="G24" s="405"/>
      <c r="H24" s="405"/>
      <c r="I24" s="405"/>
      <c r="J24" s="84" t="s">
        <v>56</v>
      </c>
      <c r="K24" s="95" t="s">
        <v>282</v>
      </c>
      <c r="L24" s="92"/>
      <c r="M24" s="92"/>
      <c r="N24" s="92"/>
      <c r="O24" s="89"/>
      <c r="P24" s="87"/>
      <c r="Q24" s="406"/>
    </row>
    <row r="25" spans="1:17" ht="48" x14ac:dyDescent="0.2">
      <c r="A25" s="413"/>
      <c r="B25" s="415"/>
      <c r="C25" s="417"/>
      <c r="D25" s="417"/>
      <c r="E25" s="418"/>
      <c r="F25" s="407"/>
      <c r="G25" s="405"/>
      <c r="H25" s="405"/>
      <c r="I25" s="405"/>
      <c r="J25" s="84" t="s">
        <v>278</v>
      </c>
      <c r="K25" s="95" t="s">
        <v>283</v>
      </c>
      <c r="L25" s="92"/>
      <c r="M25" s="92"/>
      <c r="N25" s="92"/>
      <c r="O25" s="89"/>
      <c r="P25" s="87"/>
      <c r="Q25" s="406"/>
    </row>
    <row r="26" spans="1:17" x14ac:dyDescent="0.2">
      <c r="A26" s="413"/>
      <c r="B26" s="415"/>
      <c r="C26" s="417"/>
      <c r="D26" s="417"/>
      <c r="E26" s="418"/>
      <c r="F26" s="407"/>
      <c r="G26" s="405"/>
      <c r="H26" s="405"/>
      <c r="I26" s="405"/>
      <c r="J26" s="84"/>
      <c r="K26" s="89"/>
      <c r="L26" s="89"/>
      <c r="M26" s="89"/>
      <c r="N26" s="89"/>
      <c r="O26" s="89"/>
      <c r="P26" s="87"/>
      <c r="Q26" s="406"/>
    </row>
    <row r="27" spans="1:17" x14ac:dyDescent="0.2">
      <c r="A27" s="413"/>
      <c r="B27" s="415"/>
      <c r="C27" s="417"/>
      <c r="D27" s="417"/>
      <c r="E27" s="418"/>
      <c r="F27" s="407"/>
      <c r="G27" s="405"/>
      <c r="H27" s="405"/>
      <c r="I27" s="405"/>
      <c r="J27" s="90" t="s">
        <v>51</v>
      </c>
      <c r="K27" s="93">
        <f>+K19*G18</f>
        <v>1.3000000000000001E-2</v>
      </c>
      <c r="L27" s="93">
        <f>+L19*G18</f>
        <v>8.6E-3</v>
      </c>
      <c r="M27" s="93">
        <f>+M19*G18</f>
        <v>8.3999999999999995E-3</v>
      </c>
      <c r="N27" s="93">
        <f>+N19*G18</f>
        <v>0.01</v>
      </c>
      <c r="O27" s="93">
        <f>+SUM(K27:N27)</f>
        <v>0.04</v>
      </c>
      <c r="P27" s="87"/>
      <c r="Q27" s="406"/>
    </row>
    <row r="28" spans="1:17" x14ac:dyDescent="0.2">
      <c r="A28" s="413"/>
      <c r="B28" s="415"/>
      <c r="C28" s="417"/>
      <c r="D28" s="417"/>
      <c r="E28" s="418"/>
      <c r="F28" s="407"/>
      <c r="G28" s="405"/>
      <c r="H28" s="405"/>
      <c r="I28" s="405"/>
      <c r="J28" s="90" t="s">
        <v>52</v>
      </c>
      <c r="K28" s="85">
        <f>+K20*G18</f>
        <v>1.2800000000000001E-2</v>
      </c>
      <c r="L28" s="85">
        <f>+L20*G18</f>
        <v>0</v>
      </c>
      <c r="M28" s="85">
        <f>+M20*G18</f>
        <v>0</v>
      </c>
      <c r="N28" s="85">
        <f>+N20*G18</f>
        <v>0</v>
      </c>
      <c r="O28" s="93">
        <f>+SUM(K28:N28)</f>
        <v>1.2800000000000001E-2</v>
      </c>
      <c r="P28" s="87"/>
      <c r="Q28" s="406"/>
    </row>
    <row r="29" spans="1:17" ht="24" x14ac:dyDescent="0.2">
      <c r="A29" s="413"/>
      <c r="B29" s="415"/>
      <c r="C29" s="417"/>
      <c r="D29" s="417"/>
      <c r="E29" s="418"/>
      <c r="F29" s="407"/>
      <c r="G29" s="408"/>
      <c r="H29" s="409"/>
      <c r="I29" s="409"/>
      <c r="J29" s="90" t="s">
        <v>53</v>
      </c>
      <c r="K29" s="93">
        <f>+K28/K27</f>
        <v>0.98461538461538456</v>
      </c>
      <c r="L29" s="93">
        <f>+L28/L27</f>
        <v>0</v>
      </c>
      <c r="M29" s="93">
        <f>+M28/M27</f>
        <v>0</v>
      </c>
      <c r="N29" s="93">
        <f>+N28/N27</f>
        <v>0</v>
      </c>
      <c r="O29" s="93">
        <f>+O28/O27</f>
        <v>0.32</v>
      </c>
      <c r="P29" s="87"/>
      <c r="Q29" s="406"/>
    </row>
    <row r="30" spans="1:17" x14ac:dyDescent="0.2">
      <c r="A30" s="413"/>
      <c r="B30" s="415"/>
      <c r="C30" s="417"/>
      <c r="D30" s="417"/>
      <c r="E30" s="418"/>
      <c r="F30" s="405" t="s">
        <v>284</v>
      </c>
      <c r="G30" s="405">
        <v>0.04</v>
      </c>
      <c r="H30" s="405" t="s">
        <v>273</v>
      </c>
      <c r="I30" s="405" t="s">
        <v>274</v>
      </c>
      <c r="J30" s="84" t="s">
        <v>51</v>
      </c>
      <c r="K30" s="93">
        <v>0.05</v>
      </c>
      <c r="L30" s="93">
        <v>0.46250000000000002</v>
      </c>
      <c r="M30" s="93">
        <v>0.1875</v>
      </c>
      <c r="N30" s="93">
        <v>0.3</v>
      </c>
      <c r="O30" s="93">
        <f>+SUM(K30:N30)</f>
        <v>1</v>
      </c>
      <c r="P30" s="87"/>
      <c r="Q30" s="406"/>
    </row>
    <row r="31" spans="1:17" x14ac:dyDescent="0.2">
      <c r="A31" s="413"/>
      <c r="B31" s="415"/>
      <c r="C31" s="417"/>
      <c r="D31" s="417"/>
      <c r="E31" s="418"/>
      <c r="F31" s="405"/>
      <c r="G31" s="405"/>
      <c r="H31" s="405"/>
      <c r="I31" s="405"/>
      <c r="J31" s="84" t="s">
        <v>52</v>
      </c>
      <c r="K31" s="95">
        <v>0.04</v>
      </c>
      <c r="L31" s="95">
        <v>0</v>
      </c>
      <c r="M31" s="95">
        <v>0</v>
      </c>
      <c r="N31" s="95">
        <v>0</v>
      </c>
      <c r="O31" s="95">
        <f>+SUM(K31:N31)</f>
        <v>0.04</v>
      </c>
      <c r="P31" s="87"/>
      <c r="Q31" s="406"/>
    </row>
    <row r="32" spans="1:17" ht="24" x14ac:dyDescent="0.2">
      <c r="A32" s="413"/>
      <c r="B32" s="415"/>
      <c r="C32" s="417"/>
      <c r="D32" s="417"/>
      <c r="E32" s="418"/>
      <c r="F32" s="405"/>
      <c r="G32" s="405"/>
      <c r="H32" s="405"/>
      <c r="I32" s="405"/>
      <c r="J32" s="90" t="s">
        <v>53</v>
      </c>
      <c r="K32" s="85">
        <f>+K31/K30</f>
        <v>0.79999999999999993</v>
      </c>
      <c r="L32" s="85">
        <f>+L31/L30</f>
        <v>0</v>
      </c>
      <c r="M32" s="85">
        <f>+M31/M30</f>
        <v>0</v>
      </c>
      <c r="N32" s="85">
        <f>+N31/N30</f>
        <v>0</v>
      </c>
      <c r="O32" s="85">
        <f>+O31/O30</f>
        <v>0.04</v>
      </c>
      <c r="P32" s="87"/>
      <c r="Q32" s="406"/>
    </row>
    <row r="33" spans="1:17" x14ac:dyDescent="0.2">
      <c r="A33" s="413"/>
      <c r="B33" s="415"/>
      <c r="C33" s="417"/>
      <c r="D33" s="417"/>
      <c r="E33" s="418"/>
      <c r="F33" s="405"/>
      <c r="G33" s="405"/>
      <c r="H33" s="405"/>
      <c r="I33" s="405"/>
      <c r="J33" s="90" t="s">
        <v>54</v>
      </c>
      <c r="K33" s="85">
        <f>+K30-K31</f>
        <v>1.0000000000000002E-2</v>
      </c>
      <c r="L33" s="85">
        <f>+L30-L31</f>
        <v>0.46250000000000002</v>
      </c>
      <c r="M33" s="85">
        <f>+M30-M31</f>
        <v>0.1875</v>
      </c>
      <c r="N33" s="85">
        <f>+N30-N31</f>
        <v>0.3</v>
      </c>
      <c r="O33" s="85">
        <f>+O30-O31</f>
        <v>0.96</v>
      </c>
      <c r="P33" s="87"/>
      <c r="Q33" s="406"/>
    </row>
    <row r="34" spans="1:17" ht="33.75" customHeight="1" x14ac:dyDescent="0.2">
      <c r="A34" s="413"/>
      <c r="B34" s="415"/>
      <c r="C34" s="417"/>
      <c r="D34" s="417"/>
      <c r="E34" s="418"/>
      <c r="F34" s="405"/>
      <c r="G34" s="405"/>
      <c r="H34" s="405"/>
      <c r="I34" s="405"/>
      <c r="J34" s="84" t="s">
        <v>55</v>
      </c>
      <c r="K34" s="89" t="s">
        <v>285</v>
      </c>
      <c r="L34" s="92"/>
      <c r="M34" s="92"/>
      <c r="N34" s="92"/>
      <c r="O34" s="92"/>
      <c r="P34" s="87"/>
      <c r="Q34" s="406"/>
    </row>
    <row r="35" spans="1:17" ht="60" x14ac:dyDescent="0.2">
      <c r="A35" s="413"/>
      <c r="B35" s="415"/>
      <c r="C35" s="417"/>
      <c r="D35" s="417"/>
      <c r="E35" s="418"/>
      <c r="F35" s="405"/>
      <c r="G35" s="405"/>
      <c r="H35" s="405"/>
      <c r="I35" s="405"/>
      <c r="J35" s="84" t="s">
        <v>56</v>
      </c>
      <c r="K35" s="95" t="s">
        <v>286</v>
      </c>
      <c r="L35" s="92"/>
      <c r="M35" s="92"/>
      <c r="N35" s="92"/>
      <c r="O35" s="92"/>
      <c r="P35" s="87"/>
      <c r="Q35" s="406"/>
    </row>
    <row r="36" spans="1:17" ht="48" x14ac:dyDescent="0.2">
      <c r="A36" s="413"/>
      <c r="B36" s="415"/>
      <c r="C36" s="417"/>
      <c r="D36" s="417"/>
      <c r="E36" s="418"/>
      <c r="F36" s="405"/>
      <c r="G36" s="405"/>
      <c r="H36" s="405"/>
      <c r="I36" s="405"/>
      <c r="J36" s="84" t="s">
        <v>278</v>
      </c>
      <c r="K36" s="95" t="s">
        <v>287</v>
      </c>
      <c r="L36" s="92"/>
      <c r="M36" s="92"/>
      <c r="N36" s="92"/>
      <c r="O36" s="92"/>
      <c r="P36" s="87"/>
      <c r="Q36" s="406"/>
    </row>
    <row r="37" spans="1:17" x14ac:dyDescent="0.2">
      <c r="A37" s="413"/>
      <c r="B37" s="415"/>
      <c r="C37" s="417"/>
      <c r="D37" s="417"/>
      <c r="E37" s="418"/>
      <c r="F37" s="405"/>
      <c r="G37" s="405"/>
      <c r="H37" s="405"/>
      <c r="I37" s="405"/>
      <c r="J37" s="84"/>
      <c r="K37" s="92"/>
      <c r="L37" s="92"/>
      <c r="M37" s="92"/>
      <c r="N37" s="92"/>
      <c r="O37" s="92"/>
      <c r="P37" s="87"/>
      <c r="Q37" s="406"/>
    </row>
    <row r="38" spans="1:17" x14ac:dyDescent="0.2">
      <c r="A38" s="413"/>
      <c r="B38" s="415"/>
      <c r="C38" s="417"/>
      <c r="D38" s="417"/>
      <c r="E38" s="418"/>
      <c r="F38" s="405"/>
      <c r="G38" s="405"/>
      <c r="H38" s="405"/>
      <c r="I38" s="405"/>
      <c r="J38" s="90" t="s">
        <v>51</v>
      </c>
      <c r="K38" s="93">
        <f>+K30*G30</f>
        <v>2E-3</v>
      </c>
      <c r="L38" s="93">
        <f>+L30*G30</f>
        <v>1.8500000000000003E-2</v>
      </c>
      <c r="M38" s="93">
        <f>+M30*G30</f>
        <v>7.4999999999999997E-3</v>
      </c>
      <c r="N38" s="93">
        <f>+N30*G30</f>
        <v>1.2E-2</v>
      </c>
      <c r="O38" s="93">
        <f>+SUM(K38:N38)</f>
        <v>4.0000000000000008E-2</v>
      </c>
      <c r="P38" s="87"/>
      <c r="Q38" s="406"/>
    </row>
    <row r="39" spans="1:17" x14ac:dyDescent="0.2">
      <c r="A39" s="413"/>
      <c r="B39" s="415"/>
      <c r="C39" s="417"/>
      <c r="D39" s="417"/>
      <c r="E39" s="418"/>
      <c r="F39" s="405"/>
      <c r="G39" s="405"/>
      <c r="H39" s="405"/>
      <c r="I39" s="405"/>
      <c r="J39" s="90" t="s">
        <v>52</v>
      </c>
      <c r="K39" s="93">
        <f>+K31*G30</f>
        <v>1.6000000000000001E-3</v>
      </c>
      <c r="L39" s="93">
        <f>+L31*G30</f>
        <v>0</v>
      </c>
      <c r="M39" s="93">
        <f>+M31*G30</f>
        <v>0</v>
      </c>
      <c r="N39" s="93">
        <f>+N31*G30</f>
        <v>0</v>
      </c>
      <c r="O39" s="93">
        <f>+SUM(K39:N39)</f>
        <v>1.6000000000000001E-3</v>
      </c>
      <c r="P39" s="87"/>
      <c r="Q39" s="406"/>
    </row>
    <row r="40" spans="1:17" ht="24" x14ac:dyDescent="0.2">
      <c r="A40" s="413"/>
      <c r="B40" s="415"/>
      <c r="C40" s="417"/>
      <c r="D40" s="417"/>
      <c r="E40" s="418"/>
      <c r="F40" s="405"/>
      <c r="G40" s="405"/>
      <c r="H40" s="405"/>
      <c r="I40" s="405"/>
      <c r="J40" s="90" t="s">
        <v>53</v>
      </c>
      <c r="K40" s="93">
        <f>+K39/K38</f>
        <v>0.8</v>
      </c>
      <c r="L40" s="93">
        <f>+L39/L38</f>
        <v>0</v>
      </c>
      <c r="M40" s="93">
        <f>+M39/M38</f>
        <v>0</v>
      </c>
      <c r="N40" s="93">
        <f>+N39/N38</f>
        <v>0</v>
      </c>
      <c r="O40" s="93">
        <f>+O39/O38</f>
        <v>3.9999999999999994E-2</v>
      </c>
      <c r="P40" s="87"/>
      <c r="Q40" s="406"/>
    </row>
    <row r="41" spans="1:17" x14ac:dyDescent="0.2">
      <c r="A41" s="413"/>
      <c r="B41" s="415"/>
      <c r="C41" s="417"/>
      <c r="D41" s="417"/>
      <c r="E41" s="418"/>
      <c r="F41" s="405" t="s">
        <v>288</v>
      </c>
      <c r="G41" s="405">
        <v>0.04</v>
      </c>
      <c r="H41" s="405" t="s">
        <v>273</v>
      </c>
      <c r="I41" s="405" t="s">
        <v>274</v>
      </c>
      <c r="J41" s="84" t="s">
        <v>51</v>
      </c>
      <c r="K41" s="93">
        <v>0.18890000000000001</v>
      </c>
      <c r="L41" s="93">
        <v>0.21110000000000001</v>
      </c>
      <c r="M41" s="93"/>
      <c r="N41" s="93"/>
      <c r="O41" s="93">
        <f>+SUM(K41:N41)</f>
        <v>0.4</v>
      </c>
      <c r="P41" s="87"/>
      <c r="Q41" s="406"/>
    </row>
    <row r="42" spans="1:17" x14ac:dyDescent="0.2">
      <c r="A42" s="413"/>
      <c r="B42" s="415"/>
      <c r="C42" s="417"/>
      <c r="D42" s="417"/>
      <c r="E42" s="418"/>
      <c r="F42" s="405"/>
      <c r="G42" s="405"/>
      <c r="H42" s="405"/>
      <c r="I42" s="405"/>
      <c r="J42" s="84" t="s">
        <v>52</v>
      </c>
      <c r="K42" s="95">
        <v>0.17730000000000001</v>
      </c>
      <c r="L42" s="95">
        <v>0</v>
      </c>
      <c r="M42" s="95">
        <v>0</v>
      </c>
      <c r="N42" s="95">
        <v>0</v>
      </c>
      <c r="O42" s="95">
        <f>+SUM(K42:N42)</f>
        <v>0.17730000000000001</v>
      </c>
      <c r="P42" s="87"/>
      <c r="Q42" s="406"/>
    </row>
    <row r="43" spans="1:17" ht="24" x14ac:dyDescent="0.2">
      <c r="A43" s="413"/>
      <c r="B43" s="415"/>
      <c r="C43" s="417"/>
      <c r="D43" s="417"/>
      <c r="E43" s="418"/>
      <c r="F43" s="405"/>
      <c r="G43" s="405"/>
      <c r="H43" s="405"/>
      <c r="I43" s="405"/>
      <c r="J43" s="90" t="s">
        <v>53</v>
      </c>
      <c r="K43" s="93">
        <f>+K42/K41</f>
        <v>0.9385918475383801</v>
      </c>
      <c r="L43" s="93">
        <f>+L42/L41</f>
        <v>0</v>
      </c>
      <c r="M43" s="93" t="e">
        <f>+M42/M41</f>
        <v>#DIV/0!</v>
      </c>
      <c r="N43" s="93" t="e">
        <f>+N42/N41</f>
        <v>#DIV/0!</v>
      </c>
      <c r="O43" s="93">
        <f>+O42/O41</f>
        <v>0.44325000000000003</v>
      </c>
      <c r="P43" s="87"/>
      <c r="Q43" s="406"/>
    </row>
    <row r="44" spans="1:17" x14ac:dyDescent="0.2">
      <c r="A44" s="413"/>
      <c r="B44" s="415"/>
      <c r="C44" s="417"/>
      <c r="D44" s="417"/>
      <c r="E44" s="418"/>
      <c r="F44" s="405"/>
      <c r="G44" s="405"/>
      <c r="H44" s="405"/>
      <c r="I44" s="405"/>
      <c r="J44" s="90" t="s">
        <v>54</v>
      </c>
      <c r="K44" s="85">
        <f>+K41-K42</f>
        <v>1.1599999999999999E-2</v>
      </c>
      <c r="L44" s="85">
        <f>+L41-L42</f>
        <v>0.21110000000000001</v>
      </c>
      <c r="M44" s="85">
        <f>+M41-M42</f>
        <v>0</v>
      </c>
      <c r="N44" s="85">
        <f>+N41-N42</f>
        <v>0</v>
      </c>
      <c r="O44" s="85">
        <f>+O41-O42</f>
        <v>0.22270000000000001</v>
      </c>
      <c r="P44" s="87"/>
      <c r="Q44" s="406"/>
    </row>
    <row r="45" spans="1:17" ht="36" x14ac:dyDescent="0.2">
      <c r="A45" s="413"/>
      <c r="B45" s="415"/>
      <c r="C45" s="417"/>
      <c r="D45" s="417"/>
      <c r="E45" s="418"/>
      <c r="F45" s="405"/>
      <c r="G45" s="405"/>
      <c r="H45" s="405"/>
      <c r="I45" s="405"/>
      <c r="J45" s="84" t="s">
        <v>55</v>
      </c>
      <c r="K45" s="89" t="s">
        <v>289</v>
      </c>
      <c r="L45" s="92"/>
      <c r="M45" s="92"/>
      <c r="N45" s="92"/>
      <c r="O45" s="92"/>
      <c r="P45" s="87"/>
      <c r="Q45" s="406"/>
    </row>
    <row r="46" spans="1:17" ht="219.75" customHeight="1" x14ac:dyDescent="0.2">
      <c r="A46" s="413"/>
      <c r="B46" s="415"/>
      <c r="C46" s="417"/>
      <c r="D46" s="417"/>
      <c r="E46" s="418"/>
      <c r="F46" s="405"/>
      <c r="G46" s="405"/>
      <c r="H46" s="405"/>
      <c r="I46" s="405"/>
      <c r="J46" s="84" t="s">
        <v>56</v>
      </c>
      <c r="K46" s="95" t="s">
        <v>290</v>
      </c>
      <c r="L46" s="92"/>
      <c r="M46" s="92"/>
      <c r="N46" s="92"/>
      <c r="O46" s="92"/>
      <c r="P46" s="87"/>
      <c r="Q46" s="406"/>
    </row>
    <row r="47" spans="1:17" ht="57.75" customHeight="1" x14ac:dyDescent="0.2">
      <c r="A47" s="413"/>
      <c r="B47" s="415"/>
      <c r="C47" s="417"/>
      <c r="D47" s="417"/>
      <c r="E47" s="418"/>
      <c r="F47" s="405"/>
      <c r="G47" s="405"/>
      <c r="H47" s="405"/>
      <c r="I47" s="405"/>
      <c r="J47" s="84" t="s">
        <v>278</v>
      </c>
      <c r="K47" s="95" t="s">
        <v>291</v>
      </c>
      <c r="L47" s="92"/>
      <c r="M47" s="92"/>
      <c r="N47" s="92"/>
      <c r="O47" s="92"/>
      <c r="P47" s="87"/>
      <c r="Q47" s="406"/>
    </row>
    <row r="48" spans="1:17" x14ac:dyDescent="0.2">
      <c r="A48" s="413"/>
      <c r="B48" s="415"/>
      <c r="C48" s="417"/>
      <c r="D48" s="417"/>
      <c r="E48" s="418"/>
      <c r="F48" s="405"/>
      <c r="G48" s="405"/>
      <c r="H48" s="405"/>
      <c r="I48" s="405"/>
      <c r="J48" s="84"/>
      <c r="K48" s="92"/>
      <c r="L48" s="92"/>
      <c r="M48" s="92"/>
      <c r="N48" s="92"/>
      <c r="O48" s="92"/>
      <c r="P48" s="87"/>
      <c r="Q48" s="406"/>
    </row>
    <row r="49" spans="1:17" x14ac:dyDescent="0.2">
      <c r="A49" s="413"/>
      <c r="B49" s="415"/>
      <c r="C49" s="417"/>
      <c r="D49" s="417"/>
      <c r="E49" s="418"/>
      <c r="F49" s="405"/>
      <c r="G49" s="405"/>
      <c r="H49" s="405"/>
      <c r="I49" s="405"/>
      <c r="J49" s="90" t="s">
        <v>51</v>
      </c>
      <c r="K49" s="93">
        <f>+K41*G41</f>
        <v>7.5560000000000011E-3</v>
      </c>
      <c r="L49" s="93">
        <f>+L41*G41</f>
        <v>8.4440000000000001E-3</v>
      </c>
      <c r="M49" s="93">
        <f>+M41*G41</f>
        <v>0</v>
      </c>
      <c r="N49" s="93">
        <f>+N41*G41</f>
        <v>0</v>
      </c>
      <c r="O49" s="93">
        <f>+SUM(K49:N49)</f>
        <v>1.6E-2</v>
      </c>
      <c r="P49" s="87"/>
      <c r="Q49" s="406"/>
    </row>
    <row r="50" spans="1:17" x14ac:dyDescent="0.2">
      <c r="A50" s="413"/>
      <c r="B50" s="415"/>
      <c r="C50" s="417"/>
      <c r="D50" s="417"/>
      <c r="E50" s="418"/>
      <c r="F50" s="405"/>
      <c r="G50" s="405"/>
      <c r="H50" s="405"/>
      <c r="I50" s="405"/>
      <c r="J50" s="90" t="s">
        <v>52</v>
      </c>
      <c r="K50" s="93">
        <f>+K42*G41</f>
        <v>7.0920000000000011E-3</v>
      </c>
      <c r="L50" s="93">
        <f>+L42*G41</f>
        <v>0</v>
      </c>
      <c r="M50" s="93">
        <f>+M42*G41</f>
        <v>0</v>
      </c>
      <c r="N50" s="93">
        <f>+N42*G41</f>
        <v>0</v>
      </c>
      <c r="O50" s="93">
        <f>+SUM(K50:N50)</f>
        <v>7.0920000000000011E-3</v>
      </c>
      <c r="P50" s="87"/>
      <c r="Q50" s="406"/>
    </row>
    <row r="51" spans="1:17" ht="24" x14ac:dyDescent="0.2">
      <c r="A51" s="413"/>
      <c r="B51" s="415"/>
      <c r="C51" s="417"/>
      <c r="D51" s="417"/>
      <c r="E51" s="418"/>
      <c r="F51" s="405"/>
      <c r="G51" s="405"/>
      <c r="H51" s="405"/>
      <c r="I51" s="405"/>
      <c r="J51" s="90" t="s">
        <v>53</v>
      </c>
      <c r="K51" s="93">
        <f>+K50/K49</f>
        <v>0.9385918475383801</v>
      </c>
      <c r="L51" s="93">
        <f>+L50/L49</f>
        <v>0</v>
      </c>
      <c r="M51" s="93" t="e">
        <f>+M50/M49</f>
        <v>#DIV/0!</v>
      </c>
      <c r="N51" s="93" t="e">
        <f>+N50/N49</f>
        <v>#DIV/0!</v>
      </c>
      <c r="O51" s="93">
        <f>+O50/O49</f>
        <v>0.44325000000000003</v>
      </c>
      <c r="P51" s="87"/>
      <c r="Q51" s="406"/>
    </row>
    <row r="52" spans="1:17" x14ac:dyDescent="0.2">
      <c r="A52" s="413"/>
      <c r="B52" s="415"/>
      <c r="C52" s="417"/>
      <c r="D52" s="417"/>
      <c r="E52" s="418"/>
      <c r="F52" s="96" t="s">
        <v>292</v>
      </c>
      <c r="G52" s="96">
        <f>+G7+G18+G30+G41</f>
        <v>0.15000000000000002</v>
      </c>
      <c r="H52" s="96"/>
      <c r="I52" s="97"/>
      <c r="J52" s="84"/>
      <c r="K52" s="94"/>
      <c r="L52" s="94"/>
      <c r="M52" s="94"/>
      <c r="N52" s="94"/>
      <c r="O52" s="94"/>
      <c r="P52" s="87"/>
      <c r="Q52" s="406"/>
    </row>
    <row r="53" spans="1:17" x14ac:dyDescent="0.2">
      <c r="A53" s="413"/>
      <c r="B53" s="415"/>
      <c r="C53" s="416" t="s">
        <v>293</v>
      </c>
      <c r="D53" s="416" t="s">
        <v>294</v>
      </c>
      <c r="E53" s="418"/>
      <c r="F53" s="405" t="s">
        <v>295</v>
      </c>
      <c r="G53" s="405">
        <v>0.1</v>
      </c>
      <c r="H53" s="405" t="s">
        <v>296</v>
      </c>
      <c r="I53" s="405" t="s">
        <v>297</v>
      </c>
      <c r="J53" s="84" t="s">
        <v>51</v>
      </c>
      <c r="K53" s="93">
        <v>0.1</v>
      </c>
      <c r="L53" s="93">
        <v>0.3</v>
      </c>
      <c r="M53" s="93">
        <v>0.3</v>
      </c>
      <c r="N53" s="93">
        <v>0.3</v>
      </c>
      <c r="O53" s="93">
        <f>+SUM(K53:N53)</f>
        <v>1</v>
      </c>
      <c r="P53" s="87"/>
      <c r="Q53" s="406"/>
    </row>
    <row r="54" spans="1:17" x14ac:dyDescent="0.2">
      <c r="A54" s="413"/>
      <c r="B54" s="415"/>
      <c r="C54" s="416"/>
      <c r="D54" s="416"/>
      <c r="E54" s="418"/>
      <c r="F54" s="405"/>
      <c r="G54" s="405"/>
      <c r="H54" s="405"/>
      <c r="I54" s="405"/>
      <c r="J54" s="84" t="s">
        <v>52</v>
      </c>
      <c r="K54" s="95">
        <v>0.10489999999999999</v>
      </c>
      <c r="L54" s="95">
        <v>0</v>
      </c>
      <c r="M54" s="95">
        <v>0</v>
      </c>
      <c r="N54" s="95">
        <v>0</v>
      </c>
      <c r="O54" s="95">
        <f>+SUM(K54:N54)</f>
        <v>0.10489999999999999</v>
      </c>
      <c r="P54" s="87"/>
      <c r="Q54" s="406"/>
    </row>
    <row r="55" spans="1:17" ht="24" x14ac:dyDescent="0.2">
      <c r="A55" s="413"/>
      <c r="B55" s="415"/>
      <c r="C55" s="416"/>
      <c r="D55" s="416"/>
      <c r="E55" s="418"/>
      <c r="F55" s="405"/>
      <c r="G55" s="405"/>
      <c r="H55" s="405"/>
      <c r="I55" s="405"/>
      <c r="J55" s="90" t="s">
        <v>53</v>
      </c>
      <c r="K55" s="91">
        <f>+K54/K53</f>
        <v>1.0489999999999999</v>
      </c>
      <c r="L55" s="85">
        <f>+L54/L53</f>
        <v>0</v>
      </c>
      <c r="M55" s="85">
        <f>+M54/M53</f>
        <v>0</v>
      </c>
      <c r="N55" s="85">
        <f>+N54/N53</f>
        <v>0</v>
      </c>
      <c r="O55" s="85">
        <f>+O54/O53</f>
        <v>0.10489999999999999</v>
      </c>
      <c r="P55" s="87"/>
      <c r="Q55" s="406"/>
    </row>
    <row r="56" spans="1:17" x14ac:dyDescent="0.2">
      <c r="A56" s="413"/>
      <c r="B56" s="415"/>
      <c r="C56" s="416"/>
      <c r="D56" s="416"/>
      <c r="E56" s="418"/>
      <c r="F56" s="405"/>
      <c r="G56" s="405"/>
      <c r="H56" s="405"/>
      <c r="I56" s="405"/>
      <c r="J56" s="90" t="s">
        <v>54</v>
      </c>
      <c r="K56" s="85">
        <f>+K53-K54</f>
        <v>-4.8999999999999877E-3</v>
      </c>
      <c r="L56" s="85">
        <f>+L53-L54</f>
        <v>0.3</v>
      </c>
      <c r="M56" s="85">
        <f>+M53-M54</f>
        <v>0.3</v>
      </c>
      <c r="N56" s="85">
        <f>+N53-N54</f>
        <v>0.3</v>
      </c>
      <c r="O56" s="85">
        <f>+O53-O54</f>
        <v>0.89510000000000001</v>
      </c>
      <c r="P56" s="87"/>
      <c r="Q56" s="406"/>
    </row>
    <row r="57" spans="1:17" ht="24" x14ac:dyDescent="0.2">
      <c r="A57" s="413"/>
      <c r="B57" s="415"/>
      <c r="C57" s="416"/>
      <c r="D57" s="416"/>
      <c r="E57" s="418"/>
      <c r="F57" s="405"/>
      <c r="G57" s="405"/>
      <c r="H57" s="405"/>
      <c r="I57" s="405"/>
      <c r="J57" s="84" t="s">
        <v>55</v>
      </c>
      <c r="K57" s="95" t="s">
        <v>298</v>
      </c>
      <c r="L57" s="92"/>
      <c r="M57" s="92"/>
      <c r="N57" s="92"/>
      <c r="O57" s="92"/>
      <c r="P57" s="87"/>
      <c r="Q57" s="406"/>
    </row>
    <row r="58" spans="1:17" ht="108" x14ac:dyDescent="0.2">
      <c r="A58" s="413"/>
      <c r="B58" s="415"/>
      <c r="C58" s="416"/>
      <c r="D58" s="416"/>
      <c r="E58" s="418"/>
      <c r="F58" s="405"/>
      <c r="G58" s="405"/>
      <c r="H58" s="405"/>
      <c r="I58" s="405"/>
      <c r="J58" s="84" t="s">
        <v>56</v>
      </c>
      <c r="K58" s="95" t="s">
        <v>299</v>
      </c>
      <c r="L58" s="92"/>
      <c r="M58" s="92"/>
      <c r="N58" s="92"/>
      <c r="O58" s="92"/>
      <c r="P58" s="87"/>
      <c r="Q58" s="406"/>
    </row>
    <row r="59" spans="1:17" ht="96" x14ac:dyDescent="0.2">
      <c r="A59" s="413"/>
      <c r="B59" s="415"/>
      <c r="C59" s="416"/>
      <c r="D59" s="416"/>
      <c r="E59" s="418"/>
      <c r="F59" s="405"/>
      <c r="G59" s="405"/>
      <c r="H59" s="405"/>
      <c r="I59" s="405"/>
      <c r="J59" s="84" t="s">
        <v>278</v>
      </c>
      <c r="K59" s="95" t="s">
        <v>300</v>
      </c>
      <c r="L59" s="92"/>
      <c r="M59" s="92"/>
      <c r="N59" s="92"/>
      <c r="O59" s="92"/>
      <c r="P59" s="87"/>
      <c r="Q59" s="406"/>
    </row>
    <row r="60" spans="1:17" x14ac:dyDescent="0.2">
      <c r="A60" s="413"/>
      <c r="B60" s="415"/>
      <c r="C60" s="416"/>
      <c r="D60" s="416"/>
      <c r="E60" s="418"/>
      <c r="F60" s="405"/>
      <c r="G60" s="405"/>
      <c r="H60" s="405"/>
      <c r="I60" s="405"/>
      <c r="J60" s="84"/>
      <c r="K60" s="92"/>
      <c r="L60" s="92"/>
      <c r="M60" s="92"/>
      <c r="N60" s="92"/>
      <c r="O60" s="92"/>
      <c r="P60" s="87"/>
      <c r="Q60" s="406"/>
    </row>
    <row r="61" spans="1:17" x14ac:dyDescent="0.2">
      <c r="A61" s="413"/>
      <c r="B61" s="415"/>
      <c r="C61" s="416"/>
      <c r="D61" s="416"/>
      <c r="E61" s="418"/>
      <c r="F61" s="405"/>
      <c r="G61" s="405"/>
      <c r="H61" s="405"/>
      <c r="I61" s="405"/>
      <c r="J61" s="90" t="s">
        <v>51</v>
      </c>
      <c r="K61" s="93">
        <f>+K53*G53</f>
        <v>1.0000000000000002E-2</v>
      </c>
      <c r="L61" s="93">
        <f>+L53*G53</f>
        <v>0.03</v>
      </c>
      <c r="M61" s="93">
        <f>+M53*G53</f>
        <v>0.03</v>
      </c>
      <c r="N61" s="93">
        <f>+N53*G53</f>
        <v>0.03</v>
      </c>
      <c r="O61" s="93">
        <f>+SUM(K61:N61)</f>
        <v>0.1</v>
      </c>
      <c r="P61" s="87"/>
      <c r="Q61" s="406"/>
    </row>
    <row r="62" spans="1:17" x14ac:dyDescent="0.2">
      <c r="A62" s="413"/>
      <c r="B62" s="415"/>
      <c r="C62" s="416"/>
      <c r="D62" s="416"/>
      <c r="E62" s="418"/>
      <c r="F62" s="405"/>
      <c r="G62" s="405"/>
      <c r="H62" s="405"/>
      <c r="I62" s="405"/>
      <c r="J62" s="90" t="s">
        <v>52</v>
      </c>
      <c r="K62" s="85">
        <f>+K54*G53</f>
        <v>1.0489999999999999E-2</v>
      </c>
      <c r="L62" s="85">
        <f>+L54*G53</f>
        <v>0</v>
      </c>
      <c r="M62" s="85">
        <f>+M54*G53</f>
        <v>0</v>
      </c>
      <c r="N62" s="85">
        <f>+N54*G53</f>
        <v>0</v>
      </c>
      <c r="O62" s="85">
        <f>+SUM(K62:N62)</f>
        <v>1.0489999999999999E-2</v>
      </c>
      <c r="P62" s="87"/>
      <c r="Q62" s="406"/>
    </row>
    <row r="63" spans="1:17" ht="24" x14ac:dyDescent="0.2">
      <c r="A63" s="413"/>
      <c r="B63" s="415"/>
      <c r="C63" s="416"/>
      <c r="D63" s="416"/>
      <c r="E63" s="418"/>
      <c r="F63" s="405"/>
      <c r="G63" s="405"/>
      <c r="H63" s="405"/>
      <c r="I63" s="405"/>
      <c r="J63" s="90" t="s">
        <v>53</v>
      </c>
      <c r="K63" s="85">
        <f>+K62/K61</f>
        <v>1.0489999999999997</v>
      </c>
      <c r="L63" s="85">
        <f>+L62/L61</f>
        <v>0</v>
      </c>
      <c r="M63" s="85">
        <f>+M62/M61</f>
        <v>0</v>
      </c>
      <c r="N63" s="85">
        <f>+N62/N61</f>
        <v>0</v>
      </c>
      <c r="O63" s="85">
        <f>+O62/O61</f>
        <v>0.10489999999999999</v>
      </c>
      <c r="P63" s="87"/>
      <c r="Q63" s="406"/>
    </row>
    <row r="64" spans="1:17" x14ac:dyDescent="0.2">
      <c r="A64" s="413"/>
      <c r="B64" s="415"/>
      <c r="C64" s="416"/>
      <c r="D64" s="416"/>
      <c r="E64" s="418"/>
      <c r="F64" s="96" t="s">
        <v>301</v>
      </c>
      <c r="G64" s="96">
        <v>0.1</v>
      </c>
      <c r="H64" s="96"/>
      <c r="I64" s="97"/>
      <c r="J64" s="84"/>
      <c r="K64" s="94"/>
      <c r="L64" s="94"/>
      <c r="M64" s="94"/>
      <c r="N64" s="94"/>
      <c r="O64" s="94"/>
      <c r="P64" s="87"/>
      <c r="Q64" s="406"/>
    </row>
    <row r="65" spans="1:19" x14ac:dyDescent="0.2">
      <c r="A65" s="413"/>
      <c r="B65" s="415"/>
      <c r="C65" s="410" t="s">
        <v>302</v>
      </c>
      <c r="D65" s="409"/>
      <c r="E65" s="409"/>
      <c r="F65" s="409"/>
      <c r="G65" s="411">
        <f>+G52+G64</f>
        <v>0.25</v>
      </c>
      <c r="H65" s="411"/>
      <c r="I65" s="405"/>
      <c r="J65" s="90" t="s">
        <v>51</v>
      </c>
      <c r="K65" s="93">
        <f t="shared" ref="K65:N66" si="0">+K15+K27+K38+K49+K61</f>
        <v>3.8766000000000002E-2</v>
      </c>
      <c r="L65" s="93">
        <f t="shared" si="0"/>
        <v>7.4784000000000003E-2</v>
      </c>
      <c r="M65" s="93">
        <f t="shared" si="0"/>
        <v>5.595E-2</v>
      </c>
      <c r="N65" s="93">
        <f t="shared" si="0"/>
        <v>5.6499999999999995E-2</v>
      </c>
      <c r="O65" s="93">
        <f>+SUM(K65:N65)</f>
        <v>0.22600000000000001</v>
      </c>
      <c r="P65" s="87"/>
      <c r="Q65" s="406"/>
    </row>
    <row r="66" spans="1:19" x14ac:dyDescent="0.2">
      <c r="A66" s="413"/>
      <c r="B66" s="415"/>
      <c r="C66" s="409"/>
      <c r="D66" s="409"/>
      <c r="E66" s="409"/>
      <c r="F66" s="409"/>
      <c r="G66" s="411"/>
      <c r="H66" s="411"/>
      <c r="I66" s="405"/>
      <c r="J66" s="90" t="s">
        <v>52</v>
      </c>
      <c r="K66" s="93">
        <f t="shared" si="0"/>
        <v>3.8180000000000006E-2</v>
      </c>
      <c r="L66" s="93">
        <f t="shared" si="0"/>
        <v>0</v>
      </c>
      <c r="M66" s="93">
        <f t="shared" si="0"/>
        <v>0</v>
      </c>
      <c r="N66" s="93">
        <f t="shared" si="0"/>
        <v>0</v>
      </c>
      <c r="O66" s="85">
        <f>+SUM(K66:N66)</f>
        <v>3.8180000000000006E-2</v>
      </c>
      <c r="P66" s="87"/>
      <c r="Q66" s="406"/>
    </row>
    <row r="67" spans="1:19" ht="24" x14ac:dyDescent="0.2">
      <c r="A67" s="413"/>
      <c r="B67" s="415"/>
      <c r="C67" s="409"/>
      <c r="D67" s="409"/>
      <c r="E67" s="409"/>
      <c r="F67" s="409"/>
      <c r="G67" s="411"/>
      <c r="H67" s="411"/>
      <c r="I67" s="405"/>
      <c r="J67" s="90" t="s">
        <v>53</v>
      </c>
      <c r="K67" s="85"/>
      <c r="L67" s="85">
        <f>+L66/L65</f>
        <v>0</v>
      </c>
      <c r="M67" s="85">
        <f>+M66/M65</f>
        <v>0</v>
      </c>
      <c r="N67" s="85">
        <f>+N66/N65</f>
        <v>0</v>
      </c>
      <c r="O67" s="85">
        <f>+O66/O65</f>
        <v>0.16893805309734516</v>
      </c>
      <c r="P67" s="87"/>
      <c r="Q67" s="406"/>
    </row>
    <row r="68" spans="1:19" ht="84" x14ac:dyDescent="0.2">
      <c r="A68" s="413"/>
      <c r="B68" s="98" t="s">
        <v>36</v>
      </c>
      <c r="C68" s="75" t="s">
        <v>263</v>
      </c>
      <c r="D68" s="75" t="s">
        <v>303</v>
      </c>
      <c r="E68" s="75" t="s">
        <v>265</v>
      </c>
      <c r="F68" s="75" t="s">
        <v>266</v>
      </c>
      <c r="G68" s="75" t="s">
        <v>41</v>
      </c>
      <c r="H68" s="75" t="s">
        <v>3</v>
      </c>
      <c r="I68" s="75" t="s">
        <v>0</v>
      </c>
      <c r="J68" s="99" t="s">
        <v>42</v>
      </c>
      <c r="K68" s="100" t="s">
        <v>43</v>
      </c>
      <c r="L68" s="100" t="s">
        <v>44</v>
      </c>
      <c r="M68" s="100" t="s">
        <v>45</v>
      </c>
      <c r="N68" s="100" t="s">
        <v>46</v>
      </c>
      <c r="O68" s="100" t="s">
        <v>47</v>
      </c>
      <c r="P68" s="101"/>
      <c r="Q68" s="102" t="s">
        <v>48</v>
      </c>
    </row>
    <row r="69" spans="1:19" x14ac:dyDescent="0.2">
      <c r="A69" s="413"/>
      <c r="B69" s="419" t="s">
        <v>304</v>
      </c>
      <c r="C69" s="420" t="s">
        <v>305</v>
      </c>
      <c r="D69" s="420" t="s">
        <v>306</v>
      </c>
      <c r="E69" s="420" t="s">
        <v>307</v>
      </c>
      <c r="F69" s="402" t="s">
        <v>308</v>
      </c>
      <c r="G69" s="394">
        <v>0.03</v>
      </c>
      <c r="H69" s="394" t="s">
        <v>273</v>
      </c>
      <c r="I69" s="402" t="s">
        <v>274</v>
      </c>
      <c r="J69" s="103" t="s">
        <v>51</v>
      </c>
      <c r="K69" s="104">
        <v>0.18179999999999999</v>
      </c>
      <c r="L69" s="104">
        <v>0.2727</v>
      </c>
      <c r="M69" s="104">
        <v>0.2727</v>
      </c>
      <c r="N69" s="104">
        <v>0.27279999999999999</v>
      </c>
      <c r="O69" s="105">
        <f>+SUM(K69:N69)</f>
        <v>1</v>
      </c>
      <c r="P69" s="106"/>
      <c r="Q69" s="403" t="s">
        <v>309</v>
      </c>
      <c r="S69" s="65">
        <f>100-72.72</f>
        <v>27.28</v>
      </c>
    </row>
    <row r="70" spans="1:19" x14ac:dyDescent="0.2">
      <c r="A70" s="413"/>
      <c r="B70" s="419"/>
      <c r="C70" s="420"/>
      <c r="D70" s="420"/>
      <c r="E70" s="420"/>
      <c r="F70" s="402"/>
      <c r="G70" s="394"/>
      <c r="H70" s="394"/>
      <c r="I70" s="402"/>
      <c r="J70" s="103" t="s">
        <v>52</v>
      </c>
      <c r="K70" s="107">
        <v>0.18179999999999999</v>
      </c>
      <c r="L70" s="107">
        <v>0</v>
      </c>
      <c r="M70" s="107">
        <v>0</v>
      </c>
      <c r="N70" s="107">
        <v>0</v>
      </c>
      <c r="O70" s="108">
        <f>+SUM(K70:N70)</f>
        <v>0.18179999999999999</v>
      </c>
      <c r="P70" s="106"/>
      <c r="Q70" s="403"/>
    </row>
    <row r="71" spans="1:19" ht="24" x14ac:dyDescent="0.2">
      <c r="A71" s="413"/>
      <c r="B71" s="419"/>
      <c r="C71" s="420"/>
      <c r="D71" s="420"/>
      <c r="E71" s="420"/>
      <c r="F71" s="402"/>
      <c r="G71" s="394"/>
      <c r="H71" s="394"/>
      <c r="I71" s="402"/>
      <c r="J71" s="109" t="s">
        <v>53</v>
      </c>
      <c r="K71" s="91">
        <f>+K70/K69</f>
        <v>1</v>
      </c>
      <c r="L71" s="110">
        <f>+L70/L69</f>
        <v>0</v>
      </c>
      <c r="M71" s="110">
        <f>+M70/M69</f>
        <v>0</v>
      </c>
      <c r="N71" s="110">
        <f>+N70/N69</f>
        <v>0</v>
      </c>
      <c r="O71" s="111">
        <f>+O70/O69</f>
        <v>0.18179999999999999</v>
      </c>
      <c r="P71" s="106"/>
      <c r="Q71" s="403"/>
    </row>
    <row r="72" spans="1:19" x14ac:dyDescent="0.2">
      <c r="A72" s="413"/>
      <c r="B72" s="419"/>
      <c r="C72" s="420"/>
      <c r="D72" s="420"/>
      <c r="E72" s="420"/>
      <c r="F72" s="402"/>
      <c r="G72" s="394"/>
      <c r="H72" s="394"/>
      <c r="I72" s="402"/>
      <c r="J72" s="109" t="s">
        <v>54</v>
      </c>
      <c r="K72" s="110">
        <f>+K69-K70</f>
        <v>0</v>
      </c>
      <c r="L72" s="110">
        <f>+L69-L70</f>
        <v>0.2727</v>
      </c>
      <c r="M72" s="110">
        <f>+M69-M70</f>
        <v>0.2727</v>
      </c>
      <c r="N72" s="110">
        <f>+N69-N70</f>
        <v>0.27279999999999999</v>
      </c>
      <c r="O72" s="110">
        <f>+O69-O70</f>
        <v>0.81820000000000004</v>
      </c>
      <c r="P72" s="106"/>
      <c r="Q72" s="403"/>
    </row>
    <row r="73" spans="1:19" ht="24" x14ac:dyDescent="0.2">
      <c r="A73" s="413"/>
      <c r="B73" s="419"/>
      <c r="C73" s="420"/>
      <c r="D73" s="420"/>
      <c r="E73" s="420"/>
      <c r="F73" s="402"/>
      <c r="G73" s="394"/>
      <c r="H73" s="394"/>
      <c r="I73" s="402"/>
      <c r="J73" s="103" t="s">
        <v>55</v>
      </c>
      <c r="K73" s="108" t="s">
        <v>310</v>
      </c>
      <c r="L73" s="112"/>
      <c r="M73" s="112"/>
      <c r="N73" s="112"/>
      <c r="O73" s="108"/>
      <c r="P73" s="106"/>
      <c r="Q73" s="403"/>
    </row>
    <row r="74" spans="1:19" ht="244.5" customHeight="1" x14ac:dyDescent="0.2">
      <c r="A74" s="413"/>
      <c r="B74" s="419"/>
      <c r="C74" s="420"/>
      <c r="D74" s="420"/>
      <c r="E74" s="420"/>
      <c r="F74" s="402"/>
      <c r="G74" s="394"/>
      <c r="H74" s="394"/>
      <c r="I74" s="402"/>
      <c r="J74" s="103" t="s">
        <v>56</v>
      </c>
      <c r="K74" s="103" t="s">
        <v>311</v>
      </c>
      <c r="L74" s="112"/>
      <c r="M74" s="112"/>
      <c r="N74" s="112"/>
      <c r="O74" s="108"/>
      <c r="P74" s="106"/>
      <c r="Q74" s="403"/>
    </row>
    <row r="75" spans="1:19" ht="48" x14ac:dyDescent="0.2">
      <c r="A75" s="413"/>
      <c r="B75" s="419"/>
      <c r="C75" s="420"/>
      <c r="D75" s="420"/>
      <c r="E75" s="420"/>
      <c r="F75" s="402"/>
      <c r="G75" s="394"/>
      <c r="H75" s="394"/>
      <c r="I75" s="402"/>
      <c r="J75" s="103" t="s">
        <v>278</v>
      </c>
      <c r="K75" s="103"/>
      <c r="L75" s="112"/>
      <c r="M75" s="112"/>
      <c r="N75" s="112"/>
      <c r="O75" s="108"/>
      <c r="P75" s="106"/>
      <c r="Q75" s="403"/>
    </row>
    <row r="76" spans="1:19" x14ac:dyDescent="0.2">
      <c r="A76" s="413"/>
      <c r="B76" s="419"/>
      <c r="C76" s="420"/>
      <c r="D76" s="420"/>
      <c r="E76" s="420"/>
      <c r="F76" s="402"/>
      <c r="G76" s="394"/>
      <c r="H76" s="394"/>
      <c r="I76" s="402"/>
      <c r="J76" s="103"/>
      <c r="K76" s="112"/>
      <c r="L76" s="112"/>
      <c r="M76" s="112"/>
      <c r="N76" s="112"/>
      <c r="O76" s="108"/>
      <c r="P76" s="106"/>
      <c r="Q76" s="403"/>
    </row>
    <row r="77" spans="1:19" x14ac:dyDescent="0.2">
      <c r="A77" s="413"/>
      <c r="B77" s="419"/>
      <c r="C77" s="420"/>
      <c r="D77" s="420"/>
      <c r="E77" s="420"/>
      <c r="F77" s="402"/>
      <c r="G77" s="394"/>
      <c r="H77" s="394"/>
      <c r="I77" s="402"/>
      <c r="J77" s="109" t="s">
        <v>51</v>
      </c>
      <c r="K77" s="104">
        <f>+K69*G69</f>
        <v>5.4539999999999996E-3</v>
      </c>
      <c r="L77" s="104">
        <f>+L69*G69</f>
        <v>8.180999999999999E-3</v>
      </c>
      <c r="M77" s="104">
        <f>+M69*G69</f>
        <v>8.180999999999999E-3</v>
      </c>
      <c r="N77" s="104">
        <f>+N69*G69</f>
        <v>8.1839999999999986E-3</v>
      </c>
      <c r="O77" s="105">
        <f>+SUM(K77:N77)</f>
        <v>2.9999999999999992E-2</v>
      </c>
      <c r="P77" s="106"/>
      <c r="Q77" s="403"/>
    </row>
    <row r="78" spans="1:19" x14ac:dyDescent="0.2">
      <c r="A78" s="413"/>
      <c r="B78" s="419"/>
      <c r="C78" s="420"/>
      <c r="D78" s="420"/>
      <c r="E78" s="420"/>
      <c r="F78" s="402"/>
      <c r="G78" s="394"/>
      <c r="H78" s="394"/>
      <c r="I78" s="402"/>
      <c r="J78" s="109" t="s">
        <v>52</v>
      </c>
      <c r="K78" s="104">
        <f>+K70*G69</f>
        <v>5.4539999999999996E-3</v>
      </c>
      <c r="L78" s="104">
        <f>+L70*G69</f>
        <v>0</v>
      </c>
      <c r="M78" s="104">
        <f>+M70*G69</f>
        <v>0</v>
      </c>
      <c r="N78" s="104">
        <f>+N70*G69</f>
        <v>0</v>
      </c>
      <c r="O78" s="105">
        <f>+SUM(K78:N78)</f>
        <v>5.4539999999999996E-3</v>
      </c>
      <c r="P78" s="106"/>
      <c r="Q78" s="403"/>
    </row>
    <row r="79" spans="1:19" ht="24" x14ac:dyDescent="0.2">
      <c r="A79" s="413"/>
      <c r="B79" s="419"/>
      <c r="C79" s="420"/>
      <c r="D79" s="420"/>
      <c r="E79" s="420"/>
      <c r="F79" s="402"/>
      <c r="G79" s="394"/>
      <c r="H79" s="394"/>
      <c r="I79" s="402"/>
      <c r="J79" s="109" t="s">
        <v>53</v>
      </c>
      <c r="K79" s="110">
        <f>+K78/K77</f>
        <v>1</v>
      </c>
      <c r="L79" s="110">
        <f>+L78/L77</f>
        <v>0</v>
      </c>
      <c r="M79" s="110">
        <f>+M78/M77</f>
        <v>0</v>
      </c>
      <c r="N79" s="110">
        <f>+N78/N77</f>
        <v>0</v>
      </c>
      <c r="O79" s="111">
        <f>+O78/O77</f>
        <v>0.18180000000000004</v>
      </c>
      <c r="P79" s="106"/>
      <c r="Q79" s="403"/>
    </row>
    <row r="80" spans="1:19" x14ac:dyDescent="0.2">
      <c r="A80" s="413"/>
      <c r="B80" s="419"/>
      <c r="C80" s="420"/>
      <c r="D80" s="420"/>
      <c r="E80" s="420"/>
      <c r="F80" s="402" t="s">
        <v>312</v>
      </c>
      <c r="G80" s="394">
        <v>0.03</v>
      </c>
      <c r="H80" s="394" t="s">
        <v>273</v>
      </c>
      <c r="I80" s="394" t="s">
        <v>274</v>
      </c>
      <c r="J80" s="103" t="s">
        <v>51</v>
      </c>
      <c r="K80" s="104">
        <v>0.16</v>
      </c>
      <c r="L80" s="104">
        <v>0.3</v>
      </c>
      <c r="M80" s="104">
        <v>0.3</v>
      </c>
      <c r="N80" s="104">
        <v>0.24</v>
      </c>
      <c r="O80" s="105">
        <f>+K80+L80+M80+N80</f>
        <v>1</v>
      </c>
      <c r="P80" s="106"/>
      <c r="Q80" s="403"/>
    </row>
    <row r="81" spans="1:17" x14ac:dyDescent="0.2">
      <c r="A81" s="413"/>
      <c r="B81" s="419"/>
      <c r="C81" s="420"/>
      <c r="D81" s="420"/>
      <c r="E81" s="420"/>
      <c r="F81" s="402"/>
      <c r="G81" s="394"/>
      <c r="H81" s="394"/>
      <c r="I81" s="394"/>
      <c r="J81" s="103" t="s">
        <v>52</v>
      </c>
      <c r="K81" s="107">
        <v>0.16</v>
      </c>
      <c r="L81" s="107">
        <v>0</v>
      </c>
      <c r="M81" s="107">
        <v>0</v>
      </c>
      <c r="N81" s="107">
        <v>0</v>
      </c>
      <c r="O81" s="112">
        <f>+K81+L81+M81+N81</f>
        <v>0.16</v>
      </c>
      <c r="P81" s="106"/>
      <c r="Q81" s="403"/>
    </row>
    <row r="82" spans="1:17" ht="24" x14ac:dyDescent="0.2">
      <c r="A82" s="413"/>
      <c r="B82" s="419"/>
      <c r="C82" s="420"/>
      <c r="D82" s="420"/>
      <c r="E82" s="420"/>
      <c r="F82" s="402"/>
      <c r="G82" s="394"/>
      <c r="H82" s="394"/>
      <c r="I82" s="394"/>
      <c r="J82" s="109" t="s">
        <v>53</v>
      </c>
      <c r="K82" s="113">
        <f>+K81/K80</f>
        <v>1</v>
      </c>
      <c r="L82" s="110">
        <f>+L81/L80</f>
        <v>0</v>
      </c>
      <c r="M82" s="110">
        <f>+M81/M80</f>
        <v>0</v>
      </c>
      <c r="N82" s="110">
        <f>+N81/N80</f>
        <v>0</v>
      </c>
      <c r="O82" s="111">
        <f>+O81/O80</f>
        <v>0.16</v>
      </c>
      <c r="P82" s="106"/>
      <c r="Q82" s="403"/>
    </row>
    <row r="83" spans="1:17" x14ac:dyDescent="0.2">
      <c r="A83" s="413"/>
      <c r="B83" s="419"/>
      <c r="C83" s="420"/>
      <c r="D83" s="420"/>
      <c r="E83" s="420"/>
      <c r="F83" s="402"/>
      <c r="G83" s="394"/>
      <c r="H83" s="394"/>
      <c r="I83" s="394"/>
      <c r="J83" s="109" t="s">
        <v>54</v>
      </c>
      <c r="K83" s="110">
        <f>+K80-K81</f>
        <v>0</v>
      </c>
      <c r="L83" s="110">
        <f>+L80-L81</f>
        <v>0.3</v>
      </c>
      <c r="M83" s="110">
        <f>+M80-M81</f>
        <v>0.3</v>
      </c>
      <c r="N83" s="110">
        <f>+N80-N81</f>
        <v>0.24</v>
      </c>
      <c r="O83" s="110">
        <f>+O80-O81</f>
        <v>0.84</v>
      </c>
      <c r="P83" s="106"/>
      <c r="Q83" s="403"/>
    </row>
    <row r="84" spans="1:17" ht="24" x14ac:dyDescent="0.2">
      <c r="A84" s="413"/>
      <c r="B84" s="419"/>
      <c r="C84" s="420"/>
      <c r="D84" s="420"/>
      <c r="E84" s="420"/>
      <c r="F84" s="402"/>
      <c r="G84" s="394"/>
      <c r="H84" s="394"/>
      <c r="I84" s="394"/>
      <c r="J84" s="103" t="s">
        <v>55</v>
      </c>
      <c r="K84" s="107" t="s">
        <v>313</v>
      </c>
      <c r="L84" s="112"/>
      <c r="M84" s="112"/>
      <c r="N84" s="112"/>
      <c r="O84" s="108"/>
      <c r="P84" s="106"/>
      <c r="Q84" s="403"/>
    </row>
    <row r="85" spans="1:17" ht="163.5" customHeight="1" x14ac:dyDescent="0.2">
      <c r="A85" s="413"/>
      <c r="B85" s="419"/>
      <c r="C85" s="420"/>
      <c r="D85" s="420"/>
      <c r="E85" s="420"/>
      <c r="F85" s="402"/>
      <c r="G85" s="394"/>
      <c r="H85" s="394"/>
      <c r="I85" s="394"/>
      <c r="J85" s="103" t="s">
        <v>56</v>
      </c>
      <c r="K85" s="107" t="s">
        <v>314</v>
      </c>
      <c r="L85" s="112"/>
      <c r="M85" s="112"/>
      <c r="N85" s="112"/>
      <c r="O85" s="108"/>
      <c r="P85" s="106"/>
      <c r="Q85" s="403"/>
    </row>
    <row r="86" spans="1:17" ht="48" x14ac:dyDescent="0.2">
      <c r="A86" s="413"/>
      <c r="B86" s="419"/>
      <c r="C86" s="420"/>
      <c r="D86" s="420"/>
      <c r="E86" s="420"/>
      <c r="F86" s="402"/>
      <c r="G86" s="394"/>
      <c r="H86" s="394"/>
      <c r="I86" s="394"/>
      <c r="J86" s="103" t="s">
        <v>278</v>
      </c>
      <c r="K86" s="103"/>
      <c r="L86" s="112"/>
      <c r="M86" s="112"/>
      <c r="N86" s="112"/>
      <c r="O86" s="108"/>
      <c r="P86" s="106"/>
      <c r="Q86" s="403"/>
    </row>
    <row r="87" spans="1:17" x14ac:dyDescent="0.2">
      <c r="A87" s="413"/>
      <c r="B87" s="419"/>
      <c r="C87" s="420"/>
      <c r="D87" s="420"/>
      <c r="E87" s="420"/>
      <c r="F87" s="402"/>
      <c r="G87" s="394"/>
      <c r="H87" s="394"/>
      <c r="I87" s="394"/>
      <c r="J87" s="103"/>
      <c r="K87" s="108"/>
      <c r="L87" s="108"/>
      <c r="M87" s="108"/>
      <c r="N87" s="108"/>
      <c r="O87" s="108"/>
      <c r="P87" s="106"/>
      <c r="Q87" s="403"/>
    </row>
    <row r="88" spans="1:17" x14ac:dyDescent="0.2">
      <c r="A88" s="413"/>
      <c r="B88" s="419"/>
      <c r="C88" s="420"/>
      <c r="D88" s="420"/>
      <c r="E88" s="420"/>
      <c r="F88" s="402"/>
      <c r="G88" s="394"/>
      <c r="H88" s="394"/>
      <c r="I88" s="394"/>
      <c r="J88" s="109" t="s">
        <v>51</v>
      </c>
      <c r="K88" s="104">
        <f>+K80*G80</f>
        <v>4.7999999999999996E-3</v>
      </c>
      <c r="L88" s="104">
        <f>+L80*G80</f>
        <v>8.9999999999999993E-3</v>
      </c>
      <c r="M88" s="104">
        <f>+M80*G80</f>
        <v>8.9999999999999993E-3</v>
      </c>
      <c r="N88" s="104">
        <f>+N80*G80</f>
        <v>7.1999999999999998E-3</v>
      </c>
      <c r="O88" s="104">
        <f>+SUM(K88:N88)</f>
        <v>0.03</v>
      </c>
      <c r="P88" s="106"/>
      <c r="Q88" s="403"/>
    </row>
    <row r="89" spans="1:17" x14ac:dyDescent="0.2">
      <c r="A89" s="413"/>
      <c r="B89" s="419"/>
      <c r="C89" s="420"/>
      <c r="D89" s="420"/>
      <c r="E89" s="420"/>
      <c r="F89" s="402"/>
      <c r="G89" s="394"/>
      <c r="H89" s="394"/>
      <c r="I89" s="394"/>
      <c r="J89" s="109" t="s">
        <v>52</v>
      </c>
      <c r="K89" s="110">
        <f>+K81*G80</f>
        <v>4.7999999999999996E-3</v>
      </c>
      <c r="L89" s="110">
        <f>+L81*G80</f>
        <v>0</v>
      </c>
      <c r="M89" s="110">
        <f>+M81*G80</f>
        <v>0</v>
      </c>
      <c r="N89" s="110">
        <f>+N81*G80</f>
        <v>0</v>
      </c>
      <c r="O89" s="110">
        <f>+SUM(K89:N89)</f>
        <v>4.7999999999999996E-3</v>
      </c>
      <c r="P89" s="106"/>
      <c r="Q89" s="403"/>
    </row>
    <row r="90" spans="1:17" ht="24" x14ac:dyDescent="0.2">
      <c r="A90" s="413"/>
      <c r="B90" s="419"/>
      <c r="C90" s="420"/>
      <c r="D90" s="420"/>
      <c r="E90" s="420"/>
      <c r="F90" s="402"/>
      <c r="G90" s="394"/>
      <c r="H90" s="394"/>
      <c r="I90" s="394"/>
      <c r="J90" s="109" t="s">
        <v>53</v>
      </c>
      <c r="K90" s="110">
        <f>+K89/K88</f>
        <v>1</v>
      </c>
      <c r="L90" s="110">
        <f>+L89/L88</f>
        <v>0</v>
      </c>
      <c r="M90" s="110">
        <f>+M89/M88</f>
        <v>0</v>
      </c>
      <c r="N90" s="110">
        <f>+N89/N88</f>
        <v>0</v>
      </c>
      <c r="O90" s="110">
        <f>+O89/O88</f>
        <v>0.16</v>
      </c>
      <c r="P90" s="106"/>
      <c r="Q90" s="403"/>
    </row>
    <row r="91" spans="1:17" x14ac:dyDescent="0.2">
      <c r="A91" s="413"/>
      <c r="B91" s="419"/>
      <c r="C91" s="420"/>
      <c r="D91" s="420"/>
      <c r="E91" s="420"/>
      <c r="F91" s="402" t="s">
        <v>315</v>
      </c>
      <c r="G91" s="394">
        <v>0.03</v>
      </c>
      <c r="H91" s="394" t="s">
        <v>273</v>
      </c>
      <c r="I91" s="394" t="s">
        <v>274</v>
      </c>
      <c r="J91" s="103" t="s">
        <v>51</v>
      </c>
      <c r="K91" s="104">
        <v>0.15</v>
      </c>
      <c r="L91" s="104">
        <v>0.3</v>
      </c>
      <c r="M91" s="104">
        <v>0.3</v>
      </c>
      <c r="N91" s="104">
        <v>0.25</v>
      </c>
      <c r="O91" s="105">
        <f>+SUM(K91:N91)</f>
        <v>1</v>
      </c>
      <c r="P91" s="106"/>
      <c r="Q91" s="403"/>
    </row>
    <row r="92" spans="1:17" x14ac:dyDescent="0.2">
      <c r="A92" s="413"/>
      <c r="B92" s="419"/>
      <c r="C92" s="420"/>
      <c r="D92" s="420"/>
      <c r="E92" s="420"/>
      <c r="F92" s="402"/>
      <c r="G92" s="394"/>
      <c r="H92" s="394"/>
      <c r="I92" s="394"/>
      <c r="J92" s="103" t="s">
        <v>52</v>
      </c>
      <c r="K92" s="107">
        <v>0.15</v>
      </c>
      <c r="L92" s="107">
        <v>0</v>
      </c>
      <c r="M92" s="107">
        <v>0</v>
      </c>
      <c r="N92" s="107">
        <v>0</v>
      </c>
      <c r="O92" s="108">
        <f>+SUM(K92:N92)</f>
        <v>0.15</v>
      </c>
      <c r="P92" s="106"/>
      <c r="Q92" s="403"/>
    </row>
    <row r="93" spans="1:17" ht="24" x14ac:dyDescent="0.2">
      <c r="A93" s="413"/>
      <c r="B93" s="419"/>
      <c r="C93" s="420"/>
      <c r="D93" s="420"/>
      <c r="E93" s="420"/>
      <c r="F93" s="402"/>
      <c r="G93" s="394"/>
      <c r="H93" s="394"/>
      <c r="I93" s="394"/>
      <c r="J93" s="109" t="s">
        <v>53</v>
      </c>
      <c r="K93" s="91">
        <f>+K92/K91</f>
        <v>1</v>
      </c>
      <c r="L93" s="110">
        <f>+L92/L91</f>
        <v>0</v>
      </c>
      <c r="M93" s="110">
        <f>+M92/M91</f>
        <v>0</v>
      </c>
      <c r="N93" s="110">
        <f>+N92/N91</f>
        <v>0</v>
      </c>
      <c r="O93" s="110">
        <f>+O92/O91</f>
        <v>0.15</v>
      </c>
      <c r="P93" s="106"/>
      <c r="Q93" s="403"/>
    </row>
    <row r="94" spans="1:17" x14ac:dyDescent="0.2">
      <c r="A94" s="413"/>
      <c r="B94" s="419"/>
      <c r="C94" s="420"/>
      <c r="D94" s="420"/>
      <c r="E94" s="420"/>
      <c r="F94" s="402"/>
      <c r="G94" s="394"/>
      <c r="H94" s="394"/>
      <c r="I94" s="394"/>
      <c r="J94" s="109" t="s">
        <v>54</v>
      </c>
      <c r="K94" s="110">
        <f>+K91-K92</f>
        <v>0</v>
      </c>
      <c r="L94" s="110">
        <f>+L91-L92</f>
        <v>0.3</v>
      </c>
      <c r="M94" s="110">
        <f>+M91-M92</f>
        <v>0.3</v>
      </c>
      <c r="N94" s="110">
        <f>+N91-N92</f>
        <v>0.25</v>
      </c>
      <c r="O94" s="110">
        <f>+O91-O92</f>
        <v>0.85</v>
      </c>
      <c r="P94" s="106"/>
      <c r="Q94" s="403"/>
    </row>
    <row r="95" spans="1:17" ht="24" x14ac:dyDescent="0.2">
      <c r="A95" s="413"/>
      <c r="B95" s="419"/>
      <c r="C95" s="420"/>
      <c r="D95" s="420"/>
      <c r="E95" s="420"/>
      <c r="F95" s="402"/>
      <c r="G95" s="394"/>
      <c r="H95" s="394"/>
      <c r="I95" s="394"/>
      <c r="J95" s="103" t="s">
        <v>55</v>
      </c>
      <c r="K95" s="107" t="s">
        <v>316</v>
      </c>
      <c r="L95" s="112"/>
      <c r="M95" s="112"/>
      <c r="N95" s="112"/>
      <c r="O95" s="112"/>
      <c r="P95" s="106"/>
      <c r="Q95" s="403"/>
    </row>
    <row r="96" spans="1:17" ht="72" x14ac:dyDescent="0.2">
      <c r="A96" s="413"/>
      <c r="B96" s="419"/>
      <c r="C96" s="420"/>
      <c r="D96" s="420"/>
      <c r="E96" s="420"/>
      <c r="F96" s="402"/>
      <c r="G96" s="394"/>
      <c r="H96" s="394"/>
      <c r="I96" s="394"/>
      <c r="J96" s="103" t="s">
        <v>56</v>
      </c>
      <c r="K96" s="108" t="s">
        <v>317</v>
      </c>
      <c r="L96" s="112"/>
      <c r="M96" s="112"/>
      <c r="N96" s="112"/>
      <c r="O96" s="112"/>
      <c r="P96" s="106"/>
      <c r="Q96" s="403"/>
    </row>
    <row r="97" spans="1:17" ht="48" x14ac:dyDescent="0.2">
      <c r="A97" s="413"/>
      <c r="B97" s="419"/>
      <c r="C97" s="420"/>
      <c r="D97" s="420"/>
      <c r="E97" s="420"/>
      <c r="F97" s="402"/>
      <c r="G97" s="394"/>
      <c r="H97" s="394"/>
      <c r="I97" s="394"/>
      <c r="J97" s="103" t="s">
        <v>278</v>
      </c>
      <c r="K97" s="103"/>
      <c r="L97" s="112"/>
      <c r="M97" s="112"/>
      <c r="N97" s="112"/>
      <c r="O97" s="112"/>
      <c r="P97" s="106"/>
      <c r="Q97" s="403"/>
    </row>
    <row r="98" spans="1:17" x14ac:dyDescent="0.2">
      <c r="A98" s="413"/>
      <c r="B98" s="419"/>
      <c r="C98" s="420"/>
      <c r="D98" s="420"/>
      <c r="E98" s="420"/>
      <c r="F98" s="402"/>
      <c r="G98" s="394"/>
      <c r="H98" s="394"/>
      <c r="I98" s="394"/>
      <c r="J98" s="103"/>
      <c r="K98" s="112"/>
      <c r="L98" s="112"/>
      <c r="M98" s="112"/>
      <c r="N98" s="112"/>
      <c r="O98" s="112"/>
      <c r="P98" s="106"/>
      <c r="Q98" s="403"/>
    </row>
    <row r="99" spans="1:17" x14ac:dyDescent="0.2">
      <c r="A99" s="413"/>
      <c r="B99" s="419"/>
      <c r="C99" s="420"/>
      <c r="D99" s="420"/>
      <c r="E99" s="420"/>
      <c r="F99" s="402"/>
      <c r="G99" s="394"/>
      <c r="H99" s="394"/>
      <c r="I99" s="394"/>
      <c r="J99" s="109" t="s">
        <v>51</v>
      </c>
      <c r="K99" s="104">
        <f>+K91*G91</f>
        <v>4.4999999999999997E-3</v>
      </c>
      <c r="L99" s="104">
        <f>+L91*G91</f>
        <v>8.9999999999999993E-3</v>
      </c>
      <c r="M99" s="104">
        <f>+M91*G91</f>
        <v>8.9999999999999993E-3</v>
      </c>
      <c r="N99" s="104">
        <f>+N91*G91</f>
        <v>7.4999999999999997E-3</v>
      </c>
      <c r="O99" s="104">
        <f>+SUM(K99:N99)</f>
        <v>0.03</v>
      </c>
      <c r="P99" s="106"/>
      <c r="Q99" s="403"/>
    </row>
    <row r="100" spans="1:17" x14ac:dyDescent="0.2">
      <c r="A100" s="413"/>
      <c r="B100" s="419"/>
      <c r="C100" s="420"/>
      <c r="D100" s="420"/>
      <c r="E100" s="420"/>
      <c r="F100" s="402"/>
      <c r="G100" s="394"/>
      <c r="H100" s="394"/>
      <c r="I100" s="394"/>
      <c r="J100" s="109" t="s">
        <v>52</v>
      </c>
      <c r="K100" s="110">
        <f>+K92*G91</f>
        <v>4.4999999999999997E-3</v>
      </c>
      <c r="L100" s="110">
        <f>+L92*G91</f>
        <v>0</v>
      </c>
      <c r="M100" s="110">
        <f>+M92*G91</f>
        <v>0</v>
      </c>
      <c r="N100" s="110">
        <f>+N92*G91</f>
        <v>0</v>
      </c>
      <c r="O100" s="110">
        <f>+SUM(K100:N100)</f>
        <v>4.4999999999999997E-3</v>
      </c>
      <c r="P100" s="106"/>
      <c r="Q100" s="403"/>
    </row>
    <row r="101" spans="1:17" ht="24" x14ac:dyDescent="0.2">
      <c r="A101" s="413"/>
      <c r="B101" s="419"/>
      <c r="C101" s="420"/>
      <c r="D101" s="420"/>
      <c r="E101" s="420"/>
      <c r="F101" s="402"/>
      <c r="G101" s="394"/>
      <c r="H101" s="394"/>
      <c r="I101" s="394"/>
      <c r="J101" s="109" t="s">
        <v>53</v>
      </c>
      <c r="K101" s="110">
        <f>+K100/K99</f>
        <v>1</v>
      </c>
      <c r="L101" s="110">
        <f>+L100/L99</f>
        <v>0</v>
      </c>
      <c r="M101" s="110">
        <f>+M100/M99</f>
        <v>0</v>
      </c>
      <c r="N101" s="110">
        <f>+N100/N99</f>
        <v>0</v>
      </c>
      <c r="O101" s="110">
        <f>+O100/O99</f>
        <v>0.15</v>
      </c>
      <c r="P101" s="106"/>
      <c r="Q101" s="403"/>
    </row>
    <row r="102" spans="1:17" x14ac:dyDescent="0.2">
      <c r="A102" s="413"/>
      <c r="B102" s="419"/>
      <c r="C102" s="420"/>
      <c r="D102" s="420"/>
      <c r="E102" s="420"/>
      <c r="F102" s="402" t="s">
        <v>318</v>
      </c>
      <c r="G102" s="394">
        <v>0.03</v>
      </c>
      <c r="H102" s="394" t="s">
        <v>273</v>
      </c>
      <c r="I102" s="394" t="s">
        <v>274</v>
      </c>
      <c r="J102" s="103" t="s">
        <v>51</v>
      </c>
      <c r="K102" s="104">
        <v>0.15</v>
      </c>
      <c r="L102" s="104">
        <v>0.15</v>
      </c>
      <c r="M102" s="104">
        <v>0.3</v>
      </c>
      <c r="N102" s="104">
        <v>0.4</v>
      </c>
      <c r="O102" s="104">
        <f>+N102+M102+L102+K102</f>
        <v>1</v>
      </c>
      <c r="P102" s="106"/>
      <c r="Q102" s="403"/>
    </row>
    <row r="103" spans="1:17" x14ac:dyDescent="0.2">
      <c r="A103" s="413"/>
      <c r="B103" s="419"/>
      <c r="C103" s="420"/>
      <c r="D103" s="420"/>
      <c r="E103" s="420"/>
      <c r="F103" s="402"/>
      <c r="G103" s="394"/>
      <c r="H103" s="394"/>
      <c r="I103" s="394"/>
      <c r="J103" s="103" t="s">
        <v>52</v>
      </c>
      <c r="K103" s="107">
        <v>0.15</v>
      </c>
      <c r="L103" s="107">
        <v>0</v>
      </c>
      <c r="M103" s="107">
        <v>0</v>
      </c>
      <c r="N103" s="107">
        <v>0</v>
      </c>
      <c r="O103" s="107">
        <f>+SUM(K103:N103)</f>
        <v>0.15</v>
      </c>
      <c r="P103" s="106"/>
      <c r="Q103" s="403"/>
    </row>
    <row r="104" spans="1:17" ht="24" x14ac:dyDescent="0.2">
      <c r="A104" s="413"/>
      <c r="B104" s="419"/>
      <c r="C104" s="420"/>
      <c r="D104" s="420"/>
      <c r="E104" s="420"/>
      <c r="F104" s="402"/>
      <c r="G104" s="394"/>
      <c r="H104" s="394"/>
      <c r="I104" s="394"/>
      <c r="J104" s="109" t="s">
        <v>53</v>
      </c>
      <c r="K104" s="110">
        <f>+K103/K102</f>
        <v>1</v>
      </c>
      <c r="L104" s="110">
        <f>+L103/L102</f>
        <v>0</v>
      </c>
      <c r="M104" s="110">
        <f>+M103/M102</f>
        <v>0</v>
      </c>
      <c r="N104" s="110">
        <f>+N103/N102</f>
        <v>0</v>
      </c>
      <c r="O104" s="110">
        <f>+O103/O102</f>
        <v>0.15</v>
      </c>
      <c r="P104" s="106"/>
      <c r="Q104" s="403"/>
    </row>
    <row r="105" spans="1:17" x14ac:dyDescent="0.2">
      <c r="A105" s="413"/>
      <c r="B105" s="419"/>
      <c r="C105" s="420"/>
      <c r="D105" s="420"/>
      <c r="E105" s="420"/>
      <c r="F105" s="402"/>
      <c r="G105" s="394"/>
      <c r="H105" s="394"/>
      <c r="I105" s="394"/>
      <c r="J105" s="109" t="s">
        <v>54</v>
      </c>
      <c r="K105" s="110">
        <f>+K102-K103</f>
        <v>0</v>
      </c>
      <c r="L105" s="110">
        <f>+L102-L103</f>
        <v>0.15</v>
      </c>
      <c r="M105" s="110">
        <f>+M102-M103</f>
        <v>0.3</v>
      </c>
      <c r="N105" s="110">
        <f>+N102-N103</f>
        <v>0.4</v>
      </c>
      <c r="O105" s="110">
        <f>+O102-O103</f>
        <v>0.85</v>
      </c>
      <c r="P105" s="106"/>
      <c r="Q105" s="403"/>
    </row>
    <row r="106" spans="1:17" ht="24" x14ac:dyDescent="0.2">
      <c r="A106" s="413"/>
      <c r="B106" s="419"/>
      <c r="C106" s="420"/>
      <c r="D106" s="420"/>
      <c r="E106" s="420"/>
      <c r="F106" s="402"/>
      <c r="G106" s="394"/>
      <c r="H106" s="394"/>
      <c r="I106" s="394"/>
      <c r="J106" s="103" t="s">
        <v>55</v>
      </c>
      <c r="K106" s="107" t="s">
        <v>319</v>
      </c>
      <c r="L106" s="112"/>
      <c r="M106" s="112"/>
      <c r="N106" s="112"/>
      <c r="O106" s="112"/>
      <c r="P106" s="106"/>
      <c r="Q106" s="403"/>
    </row>
    <row r="107" spans="1:17" ht="72" x14ac:dyDescent="0.2">
      <c r="A107" s="413"/>
      <c r="B107" s="419"/>
      <c r="C107" s="420"/>
      <c r="D107" s="420"/>
      <c r="E107" s="420"/>
      <c r="F107" s="402"/>
      <c r="G107" s="394"/>
      <c r="H107" s="394"/>
      <c r="I107" s="394"/>
      <c r="J107" s="103" t="s">
        <v>56</v>
      </c>
      <c r="K107" s="108" t="s">
        <v>320</v>
      </c>
      <c r="L107" s="112"/>
      <c r="M107" s="112"/>
      <c r="N107" s="112"/>
      <c r="O107" s="112"/>
      <c r="P107" s="106"/>
      <c r="Q107" s="403"/>
    </row>
    <row r="108" spans="1:17" ht="48" x14ac:dyDescent="0.2">
      <c r="A108" s="413"/>
      <c r="B108" s="419"/>
      <c r="C108" s="420"/>
      <c r="D108" s="420"/>
      <c r="E108" s="420"/>
      <c r="F108" s="402"/>
      <c r="G108" s="394"/>
      <c r="H108" s="394"/>
      <c r="I108" s="394"/>
      <c r="J108" s="103" t="s">
        <v>278</v>
      </c>
      <c r="K108" s="103"/>
      <c r="L108" s="112"/>
      <c r="M108" s="112"/>
      <c r="N108" s="112"/>
      <c r="O108" s="112"/>
      <c r="P108" s="106"/>
      <c r="Q108" s="403"/>
    </row>
    <row r="109" spans="1:17" x14ac:dyDescent="0.2">
      <c r="A109" s="413"/>
      <c r="B109" s="419"/>
      <c r="C109" s="420"/>
      <c r="D109" s="420"/>
      <c r="E109" s="420"/>
      <c r="F109" s="402"/>
      <c r="G109" s="394"/>
      <c r="H109" s="394"/>
      <c r="I109" s="394"/>
      <c r="J109" s="103"/>
      <c r="K109" s="112"/>
      <c r="L109" s="112"/>
      <c r="M109" s="112"/>
      <c r="N109" s="112"/>
      <c r="O109" s="112"/>
      <c r="P109" s="106"/>
      <c r="Q109" s="403"/>
    </row>
    <row r="110" spans="1:17" x14ac:dyDescent="0.2">
      <c r="A110" s="413"/>
      <c r="B110" s="419"/>
      <c r="C110" s="420"/>
      <c r="D110" s="420"/>
      <c r="E110" s="420"/>
      <c r="F110" s="402"/>
      <c r="G110" s="394"/>
      <c r="H110" s="394"/>
      <c r="I110" s="394"/>
      <c r="J110" s="109" t="s">
        <v>51</v>
      </c>
      <c r="K110" s="104">
        <f>+K102*G102</f>
        <v>4.4999999999999997E-3</v>
      </c>
      <c r="L110" s="104">
        <f>+L102*G102</f>
        <v>4.4999999999999997E-3</v>
      </c>
      <c r="M110" s="104">
        <f>+M102*G102</f>
        <v>8.9999999999999993E-3</v>
      </c>
      <c r="N110" s="104">
        <f>+N102*G102</f>
        <v>1.2E-2</v>
      </c>
      <c r="O110" s="104">
        <f>+SUM(K110:N110)</f>
        <v>0.03</v>
      </c>
      <c r="P110" s="106"/>
      <c r="Q110" s="403"/>
    </row>
    <row r="111" spans="1:17" x14ac:dyDescent="0.2">
      <c r="A111" s="413"/>
      <c r="B111" s="419"/>
      <c r="C111" s="420"/>
      <c r="D111" s="420"/>
      <c r="E111" s="420"/>
      <c r="F111" s="402"/>
      <c r="G111" s="394"/>
      <c r="H111" s="394"/>
      <c r="I111" s="394"/>
      <c r="J111" s="109" t="s">
        <v>52</v>
      </c>
      <c r="K111" s="110">
        <f>+K103*G102</f>
        <v>4.4999999999999997E-3</v>
      </c>
      <c r="L111" s="110">
        <f>+L103*G102</f>
        <v>0</v>
      </c>
      <c r="M111" s="110">
        <f>+M103*G102</f>
        <v>0</v>
      </c>
      <c r="N111" s="110">
        <f>+N103*G102</f>
        <v>0</v>
      </c>
      <c r="O111" s="110">
        <f>+SUM(K111:N111)</f>
        <v>4.4999999999999997E-3</v>
      </c>
      <c r="P111" s="106"/>
      <c r="Q111" s="403"/>
    </row>
    <row r="112" spans="1:17" ht="24" x14ac:dyDescent="0.2">
      <c r="A112" s="413"/>
      <c r="B112" s="419"/>
      <c r="C112" s="420"/>
      <c r="D112" s="420"/>
      <c r="E112" s="420"/>
      <c r="F112" s="402"/>
      <c r="G112" s="394"/>
      <c r="H112" s="394"/>
      <c r="I112" s="394"/>
      <c r="J112" s="109" t="s">
        <v>53</v>
      </c>
      <c r="K112" s="110">
        <f>+K111/K110</f>
        <v>1</v>
      </c>
      <c r="L112" s="110">
        <f>+L111/L110</f>
        <v>0</v>
      </c>
      <c r="M112" s="110">
        <f>+M111/M110</f>
        <v>0</v>
      </c>
      <c r="N112" s="110">
        <f>+N111/N110</f>
        <v>0</v>
      </c>
      <c r="O112" s="110">
        <f>+O111/O110</f>
        <v>0.15</v>
      </c>
      <c r="P112" s="106"/>
      <c r="Q112" s="403"/>
    </row>
    <row r="113" spans="1:17" x14ac:dyDescent="0.2">
      <c r="A113" s="413"/>
      <c r="B113" s="419"/>
      <c r="C113" s="420"/>
      <c r="D113" s="420"/>
      <c r="E113" s="420"/>
      <c r="F113" s="402" t="s">
        <v>321</v>
      </c>
      <c r="G113" s="394">
        <v>0.03</v>
      </c>
      <c r="H113" s="394" t="s">
        <v>273</v>
      </c>
      <c r="I113" s="394" t="s">
        <v>274</v>
      </c>
      <c r="J113" s="103" t="s">
        <v>51</v>
      </c>
      <c r="K113" s="104">
        <v>0.03</v>
      </c>
      <c r="L113" s="104">
        <v>0.3</v>
      </c>
      <c r="M113" s="104">
        <v>0.35</v>
      </c>
      <c r="N113" s="104">
        <v>0.32</v>
      </c>
      <c r="O113" s="104">
        <f>+SUM(K113:N113)</f>
        <v>1</v>
      </c>
      <c r="P113" s="106"/>
      <c r="Q113" s="403"/>
    </row>
    <row r="114" spans="1:17" x14ac:dyDescent="0.2">
      <c r="A114" s="413"/>
      <c r="B114" s="419"/>
      <c r="C114" s="420"/>
      <c r="D114" s="420"/>
      <c r="E114" s="420"/>
      <c r="F114" s="402"/>
      <c r="G114" s="394"/>
      <c r="H114" s="394"/>
      <c r="I114" s="394"/>
      <c r="J114" s="103" t="s">
        <v>52</v>
      </c>
      <c r="K114" s="107">
        <v>0.03</v>
      </c>
      <c r="L114" s="107">
        <v>0</v>
      </c>
      <c r="M114" s="107">
        <v>0</v>
      </c>
      <c r="N114" s="107">
        <v>0</v>
      </c>
      <c r="O114" s="107">
        <f>+SUM(K114:N114)</f>
        <v>0.03</v>
      </c>
      <c r="P114" s="106"/>
      <c r="Q114" s="403"/>
    </row>
    <row r="115" spans="1:17" ht="24" x14ac:dyDescent="0.2">
      <c r="A115" s="413"/>
      <c r="B115" s="419"/>
      <c r="C115" s="420"/>
      <c r="D115" s="420"/>
      <c r="E115" s="420"/>
      <c r="F115" s="402"/>
      <c r="G115" s="394"/>
      <c r="H115" s="394"/>
      <c r="I115" s="394"/>
      <c r="J115" s="109" t="s">
        <v>53</v>
      </c>
      <c r="K115" s="110">
        <f>+K114/K113</f>
        <v>1</v>
      </c>
      <c r="L115" s="110">
        <f>+L114/L113</f>
        <v>0</v>
      </c>
      <c r="M115" s="110">
        <f>+M114/M113</f>
        <v>0</v>
      </c>
      <c r="N115" s="110">
        <f>+N114/N113</f>
        <v>0</v>
      </c>
      <c r="O115" s="110">
        <f>+O114/O113</f>
        <v>0.03</v>
      </c>
      <c r="P115" s="106"/>
      <c r="Q115" s="403"/>
    </row>
    <row r="116" spans="1:17" x14ac:dyDescent="0.2">
      <c r="A116" s="413"/>
      <c r="B116" s="419"/>
      <c r="C116" s="420"/>
      <c r="D116" s="420"/>
      <c r="E116" s="420"/>
      <c r="F116" s="402"/>
      <c r="G116" s="394"/>
      <c r="H116" s="394"/>
      <c r="I116" s="394"/>
      <c r="J116" s="109" t="s">
        <v>54</v>
      </c>
      <c r="K116" s="110">
        <f>+K113-K114</f>
        <v>0</v>
      </c>
      <c r="L116" s="110">
        <f>+L113-L114</f>
        <v>0.3</v>
      </c>
      <c r="M116" s="110">
        <f>+M113-M114</f>
        <v>0.35</v>
      </c>
      <c r="N116" s="110">
        <f>+N113-N114</f>
        <v>0.32</v>
      </c>
      <c r="O116" s="110">
        <f>+O113-O114</f>
        <v>0.97</v>
      </c>
      <c r="P116" s="106"/>
      <c r="Q116" s="403"/>
    </row>
    <row r="117" spans="1:17" ht="24" x14ac:dyDescent="0.2">
      <c r="A117" s="413"/>
      <c r="B117" s="419"/>
      <c r="C117" s="420"/>
      <c r="D117" s="420"/>
      <c r="E117" s="420"/>
      <c r="F117" s="402"/>
      <c r="G117" s="394"/>
      <c r="H117" s="394"/>
      <c r="I117" s="394"/>
      <c r="J117" s="103" t="s">
        <v>55</v>
      </c>
      <c r="K117" s="107" t="s">
        <v>322</v>
      </c>
      <c r="L117" s="112"/>
      <c r="M117" s="112"/>
      <c r="N117" s="112"/>
      <c r="O117" s="112"/>
      <c r="P117" s="106"/>
      <c r="Q117" s="403"/>
    </row>
    <row r="118" spans="1:17" ht="96" x14ac:dyDescent="0.2">
      <c r="A118" s="413"/>
      <c r="B118" s="419"/>
      <c r="C118" s="420"/>
      <c r="D118" s="420"/>
      <c r="E118" s="420"/>
      <c r="F118" s="402"/>
      <c r="G118" s="394"/>
      <c r="H118" s="394"/>
      <c r="I118" s="394"/>
      <c r="J118" s="103" t="s">
        <v>56</v>
      </c>
      <c r="K118" s="108" t="s">
        <v>323</v>
      </c>
      <c r="L118" s="112"/>
      <c r="M118" s="112"/>
      <c r="N118" s="112"/>
      <c r="O118" s="112"/>
      <c r="P118" s="106"/>
      <c r="Q118" s="403"/>
    </row>
    <row r="119" spans="1:17" ht="84" x14ac:dyDescent="0.2">
      <c r="A119" s="413"/>
      <c r="B119" s="419"/>
      <c r="C119" s="420"/>
      <c r="D119" s="420"/>
      <c r="E119" s="420"/>
      <c r="F119" s="402"/>
      <c r="G119" s="394"/>
      <c r="H119" s="394"/>
      <c r="I119" s="394"/>
      <c r="J119" s="103" t="s">
        <v>278</v>
      </c>
      <c r="K119" s="108" t="s">
        <v>324</v>
      </c>
      <c r="L119" s="112"/>
      <c r="M119" s="112"/>
      <c r="N119" s="112"/>
      <c r="O119" s="112"/>
      <c r="P119" s="106"/>
      <c r="Q119" s="403"/>
    </row>
    <row r="120" spans="1:17" x14ac:dyDescent="0.2">
      <c r="A120" s="413"/>
      <c r="B120" s="419"/>
      <c r="C120" s="420"/>
      <c r="D120" s="420"/>
      <c r="E120" s="420"/>
      <c r="F120" s="402"/>
      <c r="G120" s="394"/>
      <c r="H120" s="394"/>
      <c r="I120" s="394"/>
      <c r="J120" s="103"/>
      <c r="K120" s="112"/>
      <c r="L120" s="112"/>
      <c r="M120" s="112"/>
      <c r="N120" s="112"/>
      <c r="O120" s="112"/>
      <c r="P120" s="106"/>
      <c r="Q120" s="403"/>
    </row>
    <row r="121" spans="1:17" x14ac:dyDescent="0.2">
      <c r="A121" s="413"/>
      <c r="B121" s="419"/>
      <c r="C121" s="420"/>
      <c r="D121" s="420"/>
      <c r="E121" s="420"/>
      <c r="F121" s="402"/>
      <c r="G121" s="394"/>
      <c r="H121" s="394"/>
      <c r="I121" s="394"/>
      <c r="J121" s="109" t="s">
        <v>51</v>
      </c>
      <c r="K121" s="104">
        <f>+K113*G113</f>
        <v>8.9999999999999998E-4</v>
      </c>
      <c r="L121" s="104">
        <f>+L113*G113</f>
        <v>8.9999999999999993E-3</v>
      </c>
      <c r="M121" s="104">
        <f>+M113*G113</f>
        <v>1.0499999999999999E-2</v>
      </c>
      <c r="N121" s="104">
        <f>+N113*G113</f>
        <v>9.5999999999999992E-3</v>
      </c>
      <c r="O121" s="104">
        <f>+SUM(K121:N121)</f>
        <v>0.03</v>
      </c>
      <c r="P121" s="106"/>
      <c r="Q121" s="403"/>
    </row>
    <row r="122" spans="1:17" x14ac:dyDescent="0.2">
      <c r="A122" s="413"/>
      <c r="B122" s="419"/>
      <c r="C122" s="420"/>
      <c r="D122" s="420"/>
      <c r="E122" s="420"/>
      <c r="F122" s="402"/>
      <c r="G122" s="394"/>
      <c r="H122" s="394"/>
      <c r="I122" s="394"/>
      <c r="J122" s="109" t="s">
        <v>52</v>
      </c>
      <c r="K122" s="110">
        <f>+K114*G113</f>
        <v>8.9999999999999998E-4</v>
      </c>
      <c r="L122" s="110">
        <f>+L114*G113</f>
        <v>0</v>
      </c>
      <c r="M122" s="110">
        <f>+M114*G113</f>
        <v>0</v>
      </c>
      <c r="N122" s="110">
        <f>+N114*G113</f>
        <v>0</v>
      </c>
      <c r="O122" s="110">
        <f>+SUM(K122:N122)</f>
        <v>8.9999999999999998E-4</v>
      </c>
      <c r="P122" s="106"/>
      <c r="Q122" s="403"/>
    </row>
    <row r="123" spans="1:17" ht="24" x14ac:dyDescent="0.2">
      <c r="A123" s="413"/>
      <c r="B123" s="419"/>
      <c r="C123" s="420"/>
      <c r="D123" s="420"/>
      <c r="E123" s="420"/>
      <c r="F123" s="402"/>
      <c r="G123" s="394"/>
      <c r="H123" s="394"/>
      <c r="I123" s="394"/>
      <c r="J123" s="109" t="s">
        <v>53</v>
      </c>
      <c r="K123" s="110">
        <f>+K122/K121</f>
        <v>1</v>
      </c>
      <c r="L123" s="110">
        <f>+L122/L121</f>
        <v>0</v>
      </c>
      <c r="M123" s="110">
        <f>+M122/M121</f>
        <v>0</v>
      </c>
      <c r="N123" s="110">
        <f>+N122/N121</f>
        <v>0</v>
      </c>
      <c r="O123" s="110">
        <f>+O122/O121</f>
        <v>0.03</v>
      </c>
      <c r="P123" s="106"/>
      <c r="Q123" s="403"/>
    </row>
    <row r="124" spans="1:17" x14ac:dyDescent="0.2">
      <c r="A124" s="413"/>
      <c r="B124" s="419"/>
      <c r="C124" s="420"/>
      <c r="D124" s="422"/>
      <c r="E124" s="420"/>
      <c r="F124" s="114" t="s">
        <v>292</v>
      </c>
      <c r="G124" s="115">
        <f>+G113+G102+G91+G80+G69</f>
        <v>0.15</v>
      </c>
      <c r="H124" s="114"/>
      <c r="I124" s="116"/>
      <c r="J124" s="109"/>
      <c r="K124" s="104"/>
      <c r="L124" s="104"/>
      <c r="M124" s="104"/>
      <c r="N124" s="104"/>
      <c r="O124" s="104"/>
      <c r="P124" s="117"/>
      <c r="Q124" s="404"/>
    </row>
    <row r="125" spans="1:17" x14ac:dyDescent="0.2">
      <c r="A125" s="413"/>
      <c r="B125" s="419"/>
      <c r="C125" s="420" t="s">
        <v>325</v>
      </c>
      <c r="D125" s="420" t="s">
        <v>326</v>
      </c>
      <c r="E125" s="420"/>
      <c r="F125" s="402" t="s">
        <v>327</v>
      </c>
      <c r="G125" s="394">
        <v>0.1</v>
      </c>
      <c r="H125" s="394" t="s">
        <v>296</v>
      </c>
      <c r="I125" s="394" t="s">
        <v>297</v>
      </c>
      <c r="J125" s="103" t="s">
        <v>51</v>
      </c>
      <c r="K125" s="104">
        <v>0.25</v>
      </c>
      <c r="L125" s="104">
        <v>0.25</v>
      </c>
      <c r="M125" s="104">
        <v>0.25</v>
      </c>
      <c r="N125" s="104">
        <v>0.25</v>
      </c>
      <c r="O125" s="104">
        <f>+SUM(K125:N125)</f>
        <v>1</v>
      </c>
      <c r="P125" s="117"/>
      <c r="Q125" s="404"/>
    </row>
    <row r="126" spans="1:17" x14ac:dyDescent="0.2">
      <c r="A126" s="413"/>
      <c r="B126" s="419"/>
      <c r="C126" s="421"/>
      <c r="D126" s="421"/>
      <c r="E126" s="420"/>
      <c r="F126" s="402" t="s">
        <v>328</v>
      </c>
      <c r="G126" s="394"/>
      <c r="H126" s="394"/>
      <c r="I126" s="394"/>
      <c r="J126" s="103" t="s">
        <v>52</v>
      </c>
      <c r="K126" s="107">
        <v>0.25</v>
      </c>
      <c r="L126" s="107">
        <v>0</v>
      </c>
      <c r="M126" s="107">
        <v>0</v>
      </c>
      <c r="N126" s="107">
        <v>0</v>
      </c>
      <c r="O126" s="107">
        <f>+SUM(K126:N126)</f>
        <v>0.25</v>
      </c>
      <c r="P126" s="117"/>
      <c r="Q126" s="404"/>
    </row>
    <row r="127" spans="1:17" ht="24" x14ac:dyDescent="0.2">
      <c r="A127" s="413"/>
      <c r="B127" s="419"/>
      <c r="C127" s="421"/>
      <c r="D127" s="421"/>
      <c r="E127" s="420"/>
      <c r="F127" s="402"/>
      <c r="G127" s="394"/>
      <c r="H127" s="394"/>
      <c r="I127" s="394"/>
      <c r="J127" s="109" t="s">
        <v>53</v>
      </c>
      <c r="K127" s="110">
        <f>+K126/K125</f>
        <v>1</v>
      </c>
      <c r="L127" s="110">
        <f>+L126/L125</f>
        <v>0</v>
      </c>
      <c r="M127" s="110">
        <f>+M126/M125</f>
        <v>0</v>
      </c>
      <c r="N127" s="110">
        <f>+N126/N125</f>
        <v>0</v>
      </c>
      <c r="O127" s="110">
        <f>+O126/O125</f>
        <v>0.25</v>
      </c>
      <c r="P127" s="117"/>
      <c r="Q127" s="404"/>
    </row>
    <row r="128" spans="1:17" x14ac:dyDescent="0.2">
      <c r="A128" s="413"/>
      <c r="B128" s="419"/>
      <c r="C128" s="421"/>
      <c r="D128" s="421"/>
      <c r="E128" s="420"/>
      <c r="F128" s="402"/>
      <c r="G128" s="394"/>
      <c r="H128" s="394"/>
      <c r="I128" s="394"/>
      <c r="J128" s="109" t="s">
        <v>54</v>
      </c>
      <c r="K128" s="110">
        <f>+K125-K126</f>
        <v>0</v>
      </c>
      <c r="L128" s="110">
        <f>+L125-L126</f>
        <v>0.25</v>
      </c>
      <c r="M128" s="110">
        <f>+M125-M126</f>
        <v>0.25</v>
      </c>
      <c r="N128" s="110">
        <f>+N125-N126</f>
        <v>0.25</v>
      </c>
      <c r="O128" s="110">
        <f>+O125-O126</f>
        <v>0.75</v>
      </c>
      <c r="P128" s="117"/>
      <c r="Q128" s="404"/>
    </row>
    <row r="129" spans="1:17" ht="24" x14ac:dyDescent="0.2">
      <c r="A129" s="413"/>
      <c r="B129" s="419"/>
      <c r="C129" s="421"/>
      <c r="D129" s="421"/>
      <c r="E129" s="420"/>
      <c r="F129" s="402"/>
      <c r="G129" s="394"/>
      <c r="H129" s="394"/>
      <c r="I129" s="394"/>
      <c r="J129" s="103" t="s">
        <v>55</v>
      </c>
      <c r="K129" s="107" t="s">
        <v>319</v>
      </c>
      <c r="L129" s="112"/>
      <c r="M129" s="112"/>
      <c r="N129" s="112"/>
      <c r="O129" s="112"/>
      <c r="P129" s="117"/>
      <c r="Q129" s="404"/>
    </row>
    <row r="130" spans="1:17" ht="168" x14ac:dyDescent="0.2">
      <c r="A130" s="413"/>
      <c r="B130" s="419"/>
      <c r="C130" s="421"/>
      <c r="D130" s="421"/>
      <c r="E130" s="420"/>
      <c r="F130" s="402" t="s">
        <v>329</v>
      </c>
      <c r="G130" s="394"/>
      <c r="H130" s="394"/>
      <c r="I130" s="394"/>
      <c r="J130" s="103" t="s">
        <v>56</v>
      </c>
      <c r="K130" s="108" t="s">
        <v>330</v>
      </c>
      <c r="L130" s="112"/>
      <c r="M130" s="112"/>
      <c r="N130" s="112"/>
      <c r="O130" s="112"/>
      <c r="P130" s="117"/>
      <c r="Q130" s="404"/>
    </row>
    <row r="131" spans="1:17" ht="48" x14ac:dyDescent="0.2">
      <c r="A131" s="413"/>
      <c r="B131" s="419"/>
      <c r="C131" s="421"/>
      <c r="D131" s="421"/>
      <c r="E131" s="420"/>
      <c r="F131" s="402" t="s">
        <v>331</v>
      </c>
      <c r="G131" s="394"/>
      <c r="H131" s="394"/>
      <c r="I131" s="394"/>
      <c r="J131" s="103" t="s">
        <v>278</v>
      </c>
      <c r="K131" s="103"/>
      <c r="L131" s="112"/>
      <c r="M131" s="112"/>
      <c r="N131" s="112"/>
      <c r="O131" s="112"/>
      <c r="P131" s="117"/>
      <c r="Q131" s="404"/>
    </row>
    <row r="132" spans="1:17" x14ac:dyDescent="0.2">
      <c r="A132" s="413"/>
      <c r="B132" s="419"/>
      <c r="C132" s="421"/>
      <c r="D132" s="421"/>
      <c r="E132" s="420"/>
      <c r="F132" s="402" t="s">
        <v>332</v>
      </c>
      <c r="G132" s="394"/>
      <c r="H132" s="394"/>
      <c r="I132" s="394"/>
      <c r="J132" s="103"/>
      <c r="K132" s="112"/>
      <c r="L132" s="112"/>
      <c r="M132" s="112"/>
      <c r="N132" s="112"/>
      <c r="O132" s="112"/>
      <c r="P132" s="117"/>
      <c r="Q132" s="404"/>
    </row>
    <row r="133" spans="1:17" x14ac:dyDescent="0.2">
      <c r="A133" s="413"/>
      <c r="B133" s="419"/>
      <c r="C133" s="421"/>
      <c r="D133" s="421"/>
      <c r="E133" s="420"/>
      <c r="F133" s="402" t="s">
        <v>333</v>
      </c>
      <c r="G133" s="394"/>
      <c r="H133" s="394"/>
      <c r="I133" s="394"/>
      <c r="J133" s="109" t="s">
        <v>51</v>
      </c>
      <c r="K133" s="104">
        <f>+K125*G125</f>
        <v>2.5000000000000001E-2</v>
      </c>
      <c r="L133" s="104">
        <f>+L125*G125</f>
        <v>2.5000000000000001E-2</v>
      </c>
      <c r="M133" s="104">
        <f>+M125*G125</f>
        <v>2.5000000000000001E-2</v>
      </c>
      <c r="N133" s="104">
        <f>+N125*G125</f>
        <v>2.5000000000000001E-2</v>
      </c>
      <c r="O133" s="104">
        <f>+SUM(K133:N133)</f>
        <v>0.1</v>
      </c>
      <c r="P133" s="117"/>
      <c r="Q133" s="404"/>
    </row>
    <row r="134" spans="1:17" x14ac:dyDescent="0.2">
      <c r="A134" s="413"/>
      <c r="B134" s="419"/>
      <c r="C134" s="421"/>
      <c r="D134" s="421"/>
      <c r="E134" s="420"/>
      <c r="F134" s="402" t="s">
        <v>334</v>
      </c>
      <c r="G134" s="394"/>
      <c r="H134" s="394"/>
      <c r="I134" s="394"/>
      <c r="J134" s="109" t="s">
        <v>52</v>
      </c>
      <c r="K134" s="104">
        <f>+K126*G125</f>
        <v>2.5000000000000001E-2</v>
      </c>
      <c r="L134" s="104">
        <f>+L126*G125</f>
        <v>0</v>
      </c>
      <c r="M134" s="104">
        <f>+M126*G125</f>
        <v>0</v>
      </c>
      <c r="N134" s="104">
        <f>+N126*G125</f>
        <v>0</v>
      </c>
      <c r="O134" s="104">
        <f>+SUM(K134:N134)</f>
        <v>2.5000000000000001E-2</v>
      </c>
      <c r="P134" s="117"/>
      <c r="Q134" s="404"/>
    </row>
    <row r="135" spans="1:17" ht="24" x14ac:dyDescent="0.2">
      <c r="A135" s="413"/>
      <c r="B135" s="419"/>
      <c r="C135" s="421"/>
      <c r="D135" s="421"/>
      <c r="E135" s="420"/>
      <c r="F135" s="402" t="s">
        <v>335</v>
      </c>
      <c r="G135" s="394"/>
      <c r="H135" s="394"/>
      <c r="I135" s="394"/>
      <c r="J135" s="109" t="s">
        <v>53</v>
      </c>
      <c r="K135" s="104">
        <f>+K134/K133</f>
        <v>1</v>
      </c>
      <c r="L135" s="104">
        <f>+L134/L133</f>
        <v>0</v>
      </c>
      <c r="M135" s="104">
        <f>+M134/M133</f>
        <v>0</v>
      </c>
      <c r="N135" s="104">
        <f>+N134/N133</f>
        <v>0</v>
      </c>
      <c r="O135" s="110">
        <f>+O134/O133</f>
        <v>0.25</v>
      </c>
      <c r="P135" s="117"/>
      <c r="Q135" s="404"/>
    </row>
    <row r="136" spans="1:17" x14ac:dyDescent="0.2">
      <c r="A136" s="413"/>
      <c r="B136" s="419"/>
      <c r="C136" s="118"/>
      <c r="D136" s="118"/>
      <c r="E136" s="420"/>
      <c r="F136" s="119" t="s">
        <v>336</v>
      </c>
      <c r="G136" s="115">
        <f>+G125</f>
        <v>0.1</v>
      </c>
      <c r="H136" s="115"/>
      <c r="I136" s="116"/>
      <c r="J136" s="103"/>
      <c r="K136" s="104"/>
      <c r="L136" s="104"/>
      <c r="M136" s="104"/>
      <c r="N136" s="104"/>
      <c r="O136" s="110"/>
      <c r="P136" s="117"/>
      <c r="Q136" s="404"/>
    </row>
    <row r="137" spans="1:17" x14ac:dyDescent="0.2">
      <c r="A137" s="413"/>
      <c r="B137" s="419"/>
      <c r="C137" s="395" t="s">
        <v>337</v>
      </c>
      <c r="D137" s="395"/>
      <c r="E137" s="395"/>
      <c r="F137" s="395"/>
      <c r="G137" s="396">
        <f>+G136+G124</f>
        <v>0.25</v>
      </c>
      <c r="H137" s="397"/>
      <c r="I137" s="397"/>
      <c r="J137" s="109" t="s">
        <v>51</v>
      </c>
      <c r="K137" s="104">
        <f t="shared" ref="K137:N138" si="1">+K77+K88+K99+K110+K133+K121</f>
        <v>4.5154E-2</v>
      </c>
      <c r="L137" s="104">
        <f t="shared" si="1"/>
        <v>6.4680999999999989E-2</v>
      </c>
      <c r="M137" s="104">
        <f t="shared" si="1"/>
        <v>7.0680999999999994E-2</v>
      </c>
      <c r="N137" s="104">
        <f t="shared" si="1"/>
        <v>6.9484000000000004E-2</v>
      </c>
      <c r="O137" s="105">
        <f>+K137+L137+M137+N137</f>
        <v>0.25</v>
      </c>
      <c r="P137" s="117"/>
      <c r="Q137" s="404"/>
    </row>
    <row r="138" spans="1:17" x14ac:dyDescent="0.2">
      <c r="A138" s="413"/>
      <c r="B138" s="419"/>
      <c r="C138" s="395"/>
      <c r="D138" s="395"/>
      <c r="E138" s="395"/>
      <c r="F138" s="395"/>
      <c r="G138" s="395"/>
      <c r="H138" s="397"/>
      <c r="I138" s="397"/>
      <c r="J138" s="109" t="s">
        <v>52</v>
      </c>
      <c r="K138" s="104">
        <f t="shared" si="1"/>
        <v>4.5154E-2</v>
      </c>
      <c r="L138" s="104">
        <v>0</v>
      </c>
      <c r="M138" s="104">
        <f t="shared" si="1"/>
        <v>0</v>
      </c>
      <c r="N138" s="104">
        <f t="shared" si="1"/>
        <v>0</v>
      </c>
      <c r="O138" s="105">
        <f>+K138+L138+M138+N138</f>
        <v>4.5154E-2</v>
      </c>
      <c r="P138" s="117"/>
      <c r="Q138" s="404"/>
    </row>
    <row r="139" spans="1:17" ht="24" x14ac:dyDescent="0.2">
      <c r="A139" s="413"/>
      <c r="B139" s="419"/>
      <c r="C139" s="395"/>
      <c r="D139" s="395"/>
      <c r="E139" s="395"/>
      <c r="F139" s="395"/>
      <c r="G139" s="395"/>
      <c r="H139" s="397"/>
      <c r="I139" s="397"/>
      <c r="J139" s="109" t="s">
        <v>53</v>
      </c>
      <c r="K139" s="110">
        <f>+K138/K137</f>
        <v>1</v>
      </c>
      <c r="L139" s="110">
        <f>+L138/L137</f>
        <v>0</v>
      </c>
      <c r="M139" s="110">
        <f>+M138/M137</f>
        <v>0</v>
      </c>
      <c r="N139" s="110">
        <f>+N138/N137</f>
        <v>0</v>
      </c>
      <c r="O139" s="111">
        <f>+O138/O137</f>
        <v>0.180616</v>
      </c>
      <c r="P139" s="117"/>
      <c r="Q139" s="404"/>
    </row>
    <row r="140" spans="1:17" ht="84" x14ac:dyDescent="0.2">
      <c r="A140" s="413"/>
      <c r="B140" s="391" t="s">
        <v>338</v>
      </c>
      <c r="C140" s="120" t="s">
        <v>263</v>
      </c>
      <c r="D140" s="120" t="s">
        <v>303</v>
      </c>
      <c r="E140" s="120" t="s">
        <v>265</v>
      </c>
      <c r="F140" s="120" t="s">
        <v>266</v>
      </c>
      <c r="G140" s="120" t="s">
        <v>41</v>
      </c>
      <c r="H140" s="120" t="s">
        <v>3</v>
      </c>
      <c r="I140" s="120" t="s">
        <v>0</v>
      </c>
      <c r="J140" s="121" t="s">
        <v>42</v>
      </c>
      <c r="K140" s="122" t="s">
        <v>43</v>
      </c>
      <c r="L140" s="122" t="s">
        <v>44</v>
      </c>
      <c r="M140" s="122" t="s">
        <v>45</v>
      </c>
      <c r="N140" s="122" t="s">
        <v>46</v>
      </c>
      <c r="O140" s="122" t="s">
        <v>47</v>
      </c>
      <c r="P140" s="123"/>
      <c r="Q140" s="124" t="s">
        <v>48</v>
      </c>
    </row>
    <row r="141" spans="1:17" x14ac:dyDescent="0.2">
      <c r="A141" s="413"/>
      <c r="B141" s="391"/>
      <c r="C141" s="398" t="s">
        <v>339</v>
      </c>
      <c r="D141" s="398" t="s">
        <v>340</v>
      </c>
      <c r="E141" s="400" t="s">
        <v>341</v>
      </c>
      <c r="F141" s="384" t="s">
        <v>342</v>
      </c>
      <c r="G141" s="383">
        <v>0.05</v>
      </c>
      <c r="H141" s="383" t="s">
        <v>273</v>
      </c>
      <c r="I141" s="384" t="s">
        <v>274</v>
      </c>
      <c r="J141" s="121" t="s">
        <v>51</v>
      </c>
      <c r="K141" s="125">
        <v>0.18</v>
      </c>
      <c r="L141" s="125">
        <v>0.27329999999999999</v>
      </c>
      <c r="M141" s="125">
        <v>0.27329999999999999</v>
      </c>
      <c r="N141" s="125">
        <v>0.27339999999999998</v>
      </c>
      <c r="O141" s="126">
        <f>+SUM(K141:N141)</f>
        <v>0.99999999999999989</v>
      </c>
      <c r="P141" s="127"/>
      <c r="Q141" s="392" t="s">
        <v>343</v>
      </c>
    </row>
    <row r="142" spans="1:17" x14ac:dyDescent="0.2">
      <c r="A142" s="413"/>
      <c r="B142" s="391"/>
      <c r="C142" s="398"/>
      <c r="D142" s="398"/>
      <c r="E142" s="400"/>
      <c r="F142" s="384"/>
      <c r="G142" s="383"/>
      <c r="H142" s="383"/>
      <c r="I142" s="384"/>
      <c r="J142" s="121" t="s">
        <v>52</v>
      </c>
      <c r="K142" s="128">
        <v>0.18</v>
      </c>
      <c r="L142" s="128">
        <v>0</v>
      </c>
      <c r="M142" s="128">
        <v>0</v>
      </c>
      <c r="N142" s="128">
        <v>0</v>
      </c>
      <c r="O142" s="129">
        <f>+SUM(K142:N142)</f>
        <v>0.18</v>
      </c>
      <c r="P142" s="127"/>
      <c r="Q142" s="392"/>
    </row>
    <row r="143" spans="1:17" ht="24" x14ac:dyDescent="0.2">
      <c r="A143" s="413"/>
      <c r="B143" s="391"/>
      <c r="C143" s="398"/>
      <c r="D143" s="398"/>
      <c r="E143" s="400"/>
      <c r="F143" s="384"/>
      <c r="G143" s="383"/>
      <c r="H143" s="383"/>
      <c r="I143" s="384"/>
      <c r="J143" s="130" t="s">
        <v>53</v>
      </c>
      <c r="K143" s="131">
        <f>+K142/K141</f>
        <v>1</v>
      </c>
      <c r="L143" s="131">
        <f>+L142/L141</f>
        <v>0</v>
      </c>
      <c r="M143" s="131">
        <f>+M142/M141</f>
        <v>0</v>
      </c>
      <c r="N143" s="131">
        <f>+N142/N141</f>
        <v>0</v>
      </c>
      <c r="O143" s="132">
        <f>+O142/O141</f>
        <v>0.18000000000000002</v>
      </c>
      <c r="P143" s="127"/>
      <c r="Q143" s="392"/>
    </row>
    <row r="144" spans="1:17" x14ac:dyDescent="0.2">
      <c r="A144" s="413"/>
      <c r="B144" s="391"/>
      <c r="C144" s="398"/>
      <c r="D144" s="398"/>
      <c r="E144" s="400"/>
      <c r="F144" s="384"/>
      <c r="G144" s="383"/>
      <c r="H144" s="383"/>
      <c r="I144" s="384"/>
      <c r="J144" s="130" t="s">
        <v>54</v>
      </c>
      <c r="K144" s="131">
        <f>+K141-K142</f>
        <v>0</v>
      </c>
      <c r="L144" s="131">
        <f>+L141-L142</f>
        <v>0.27329999999999999</v>
      </c>
      <c r="M144" s="131">
        <f>+M141-M142</f>
        <v>0.27329999999999999</v>
      </c>
      <c r="N144" s="131">
        <f>+N141-N142</f>
        <v>0.27339999999999998</v>
      </c>
      <c r="O144" s="131">
        <f>+O141-O142</f>
        <v>0.81999999999999984</v>
      </c>
      <c r="P144" s="127"/>
      <c r="Q144" s="392"/>
    </row>
    <row r="145" spans="1:17" ht="24" x14ac:dyDescent="0.2">
      <c r="A145" s="413"/>
      <c r="B145" s="391"/>
      <c r="C145" s="398"/>
      <c r="D145" s="398"/>
      <c r="E145" s="400"/>
      <c r="F145" s="384"/>
      <c r="G145" s="383"/>
      <c r="H145" s="383"/>
      <c r="I145" s="384"/>
      <c r="J145" s="121" t="s">
        <v>55</v>
      </c>
      <c r="K145" s="129" t="s">
        <v>344</v>
      </c>
      <c r="L145" s="122"/>
      <c r="M145" s="122"/>
      <c r="N145" s="122"/>
      <c r="O145" s="129"/>
      <c r="P145" s="127"/>
      <c r="Q145" s="392"/>
    </row>
    <row r="146" spans="1:17" ht="240.75" customHeight="1" x14ac:dyDescent="0.2">
      <c r="A146" s="413"/>
      <c r="B146" s="391"/>
      <c r="C146" s="398"/>
      <c r="D146" s="398"/>
      <c r="E146" s="400"/>
      <c r="F146" s="384"/>
      <c r="G146" s="383"/>
      <c r="H146" s="383"/>
      <c r="I146" s="384"/>
      <c r="J146" s="121" t="s">
        <v>56</v>
      </c>
      <c r="K146" s="129" t="s">
        <v>345</v>
      </c>
      <c r="L146" s="122"/>
      <c r="M146" s="122"/>
      <c r="N146" s="122"/>
      <c r="O146" s="129"/>
      <c r="P146" s="127"/>
      <c r="Q146" s="392"/>
    </row>
    <row r="147" spans="1:17" ht="48" x14ac:dyDescent="0.2">
      <c r="A147" s="413"/>
      <c r="B147" s="391"/>
      <c r="C147" s="398"/>
      <c r="D147" s="398"/>
      <c r="E147" s="400"/>
      <c r="F147" s="384"/>
      <c r="G147" s="383"/>
      <c r="H147" s="383"/>
      <c r="I147" s="384"/>
      <c r="J147" s="121" t="s">
        <v>278</v>
      </c>
      <c r="K147" s="122"/>
      <c r="L147" s="122"/>
      <c r="M147" s="122"/>
      <c r="N147" s="122"/>
      <c r="O147" s="129"/>
      <c r="P147" s="127"/>
      <c r="Q147" s="392"/>
    </row>
    <row r="148" spans="1:17" x14ac:dyDescent="0.2">
      <c r="A148" s="413"/>
      <c r="B148" s="391"/>
      <c r="C148" s="398"/>
      <c r="D148" s="398"/>
      <c r="E148" s="400"/>
      <c r="F148" s="384"/>
      <c r="G148" s="383"/>
      <c r="H148" s="383"/>
      <c r="I148" s="384"/>
      <c r="J148" s="121"/>
      <c r="K148" s="122"/>
      <c r="L148" s="122"/>
      <c r="M148" s="122"/>
      <c r="N148" s="122"/>
      <c r="O148" s="129"/>
      <c r="P148" s="127"/>
      <c r="Q148" s="392"/>
    </row>
    <row r="149" spans="1:17" x14ac:dyDescent="0.2">
      <c r="A149" s="413"/>
      <c r="B149" s="391"/>
      <c r="C149" s="398"/>
      <c r="D149" s="398"/>
      <c r="E149" s="400"/>
      <c r="F149" s="384"/>
      <c r="G149" s="383"/>
      <c r="H149" s="383"/>
      <c r="I149" s="384"/>
      <c r="J149" s="130" t="s">
        <v>51</v>
      </c>
      <c r="K149" s="125">
        <f>+K141*G141</f>
        <v>8.9999999999999993E-3</v>
      </c>
      <c r="L149" s="125">
        <f>+L141*G141</f>
        <v>1.3665E-2</v>
      </c>
      <c r="M149" s="125">
        <f>+M141*G141</f>
        <v>1.3665E-2</v>
      </c>
      <c r="N149" s="125">
        <f>+N141*G141</f>
        <v>1.367E-2</v>
      </c>
      <c r="O149" s="126">
        <f>+SUM(K149:N149)</f>
        <v>0.05</v>
      </c>
      <c r="P149" s="127"/>
      <c r="Q149" s="392"/>
    </row>
    <row r="150" spans="1:17" x14ac:dyDescent="0.2">
      <c r="A150" s="413"/>
      <c r="B150" s="391"/>
      <c r="C150" s="398"/>
      <c r="D150" s="398"/>
      <c r="E150" s="400"/>
      <c r="F150" s="384"/>
      <c r="G150" s="383"/>
      <c r="H150" s="383"/>
      <c r="I150" s="384"/>
      <c r="J150" s="130" t="s">
        <v>52</v>
      </c>
      <c r="K150" s="125">
        <f>+K142*G141</f>
        <v>8.9999999999999993E-3</v>
      </c>
      <c r="L150" s="125">
        <f>+L142*G141</f>
        <v>0</v>
      </c>
      <c r="M150" s="125">
        <f>+M142*G141</f>
        <v>0</v>
      </c>
      <c r="N150" s="125">
        <f>+N142*G141</f>
        <v>0</v>
      </c>
      <c r="O150" s="132">
        <f>+SUM(K150:N150)</f>
        <v>8.9999999999999993E-3</v>
      </c>
      <c r="P150" s="127"/>
      <c r="Q150" s="392"/>
    </row>
    <row r="151" spans="1:17" ht="24" x14ac:dyDescent="0.2">
      <c r="A151" s="413"/>
      <c r="B151" s="391"/>
      <c r="C151" s="398"/>
      <c r="D151" s="398"/>
      <c r="E151" s="400"/>
      <c r="F151" s="384"/>
      <c r="G151" s="383"/>
      <c r="H151" s="383"/>
      <c r="I151" s="384"/>
      <c r="J151" s="130" t="s">
        <v>53</v>
      </c>
      <c r="K151" s="125">
        <f>+K150/K149</f>
        <v>1</v>
      </c>
      <c r="L151" s="125">
        <f>+L150/L149</f>
        <v>0</v>
      </c>
      <c r="M151" s="125">
        <f>+M150/M149</f>
        <v>0</v>
      </c>
      <c r="N151" s="125">
        <f>+N150/N149</f>
        <v>0</v>
      </c>
      <c r="O151" s="132">
        <f>+O150/O149</f>
        <v>0.17999999999999997</v>
      </c>
      <c r="P151" s="127"/>
      <c r="Q151" s="392"/>
    </row>
    <row r="152" spans="1:17" x14ac:dyDescent="0.2">
      <c r="A152" s="413"/>
      <c r="B152" s="391"/>
      <c r="C152" s="398"/>
      <c r="D152" s="398"/>
      <c r="E152" s="400"/>
      <c r="F152" s="384" t="s">
        <v>346</v>
      </c>
      <c r="G152" s="383">
        <v>0.05</v>
      </c>
      <c r="H152" s="383" t="s">
        <v>273</v>
      </c>
      <c r="I152" s="383" t="s">
        <v>274</v>
      </c>
      <c r="J152" s="121" t="s">
        <v>51</v>
      </c>
      <c r="K152" s="125">
        <v>0.1</v>
      </c>
      <c r="L152" s="125">
        <v>0.45</v>
      </c>
      <c r="M152" s="125">
        <v>0.45</v>
      </c>
      <c r="N152" s="125">
        <v>0</v>
      </c>
      <c r="O152" s="126">
        <f>+K152+L152+M152+N152</f>
        <v>1</v>
      </c>
      <c r="P152" s="127"/>
      <c r="Q152" s="392"/>
    </row>
    <row r="153" spans="1:17" x14ac:dyDescent="0.2">
      <c r="A153" s="413"/>
      <c r="B153" s="391"/>
      <c r="C153" s="398"/>
      <c r="D153" s="398"/>
      <c r="E153" s="400"/>
      <c r="F153" s="384"/>
      <c r="G153" s="383"/>
      <c r="H153" s="383"/>
      <c r="I153" s="383"/>
      <c r="J153" s="121" t="s">
        <v>52</v>
      </c>
      <c r="K153" s="128">
        <v>0.1</v>
      </c>
      <c r="L153" s="128">
        <v>0</v>
      </c>
      <c r="M153" s="128">
        <v>0</v>
      </c>
      <c r="N153" s="128">
        <v>0</v>
      </c>
      <c r="O153" s="129">
        <f>+K153+L153+M153+N153</f>
        <v>0.1</v>
      </c>
      <c r="P153" s="127"/>
      <c r="Q153" s="392"/>
    </row>
    <row r="154" spans="1:17" ht="24" x14ac:dyDescent="0.2">
      <c r="A154" s="413"/>
      <c r="B154" s="391"/>
      <c r="C154" s="398"/>
      <c r="D154" s="398"/>
      <c r="E154" s="400"/>
      <c r="F154" s="384"/>
      <c r="G154" s="383"/>
      <c r="H154" s="383"/>
      <c r="I154" s="383"/>
      <c r="J154" s="130" t="s">
        <v>53</v>
      </c>
      <c r="K154" s="131">
        <f>+K153/K152</f>
        <v>1</v>
      </c>
      <c r="L154" s="131">
        <f>+L153/L152</f>
        <v>0</v>
      </c>
      <c r="M154" s="131">
        <f>+M153/M152</f>
        <v>0</v>
      </c>
      <c r="N154" s="131"/>
      <c r="O154" s="132">
        <f>+O153/O152</f>
        <v>0.1</v>
      </c>
      <c r="P154" s="127"/>
      <c r="Q154" s="392"/>
    </row>
    <row r="155" spans="1:17" x14ac:dyDescent="0.2">
      <c r="A155" s="413"/>
      <c r="B155" s="391"/>
      <c r="C155" s="398"/>
      <c r="D155" s="398"/>
      <c r="E155" s="400"/>
      <c r="F155" s="384"/>
      <c r="G155" s="383"/>
      <c r="H155" s="383"/>
      <c r="I155" s="383"/>
      <c r="J155" s="130" t="s">
        <v>54</v>
      </c>
      <c r="K155" s="131">
        <f>+K152-K153</f>
        <v>0</v>
      </c>
      <c r="L155" s="131">
        <f>+L152-L153</f>
        <v>0.45</v>
      </c>
      <c r="M155" s="131">
        <f>+M152-M153</f>
        <v>0.45</v>
      </c>
      <c r="N155" s="131">
        <f>+N152-N153</f>
        <v>0</v>
      </c>
      <c r="O155" s="131">
        <f>+O153-O152</f>
        <v>-0.9</v>
      </c>
      <c r="P155" s="127"/>
      <c r="Q155" s="392"/>
    </row>
    <row r="156" spans="1:17" ht="24" x14ac:dyDescent="0.2">
      <c r="A156" s="413"/>
      <c r="B156" s="391"/>
      <c r="C156" s="398"/>
      <c r="D156" s="398"/>
      <c r="E156" s="400"/>
      <c r="F156" s="384"/>
      <c r="G156" s="383"/>
      <c r="H156" s="383"/>
      <c r="I156" s="383"/>
      <c r="J156" s="121" t="s">
        <v>55</v>
      </c>
      <c r="K156" s="129" t="s">
        <v>347</v>
      </c>
      <c r="L156" s="122"/>
      <c r="M156" s="122"/>
      <c r="N156" s="122"/>
      <c r="O156" s="129"/>
      <c r="P156" s="127"/>
      <c r="Q156" s="392"/>
    </row>
    <row r="157" spans="1:17" ht="156.75" customHeight="1" x14ac:dyDescent="0.2">
      <c r="A157" s="413"/>
      <c r="B157" s="391"/>
      <c r="C157" s="398"/>
      <c r="D157" s="398"/>
      <c r="E157" s="400"/>
      <c r="F157" s="384"/>
      <c r="G157" s="383"/>
      <c r="H157" s="383"/>
      <c r="I157" s="383"/>
      <c r="J157" s="121" t="s">
        <v>56</v>
      </c>
      <c r="K157" s="128" t="s">
        <v>348</v>
      </c>
      <c r="L157" s="122"/>
      <c r="M157" s="122"/>
      <c r="N157" s="122"/>
      <c r="O157" s="129"/>
      <c r="P157" s="127"/>
      <c r="Q157" s="392"/>
    </row>
    <row r="158" spans="1:17" ht="72" x14ac:dyDescent="0.2">
      <c r="A158" s="413"/>
      <c r="B158" s="391"/>
      <c r="C158" s="398"/>
      <c r="D158" s="398"/>
      <c r="E158" s="400"/>
      <c r="F158" s="384"/>
      <c r="G158" s="383"/>
      <c r="H158" s="383"/>
      <c r="I158" s="383"/>
      <c r="J158" s="121" t="s">
        <v>278</v>
      </c>
      <c r="K158" s="128" t="s">
        <v>349</v>
      </c>
      <c r="L158" s="122"/>
      <c r="M158" s="122"/>
      <c r="N158" s="122"/>
      <c r="O158" s="129"/>
      <c r="P158" s="127"/>
      <c r="Q158" s="392"/>
    </row>
    <row r="159" spans="1:17" x14ac:dyDescent="0.2">
      <c r="A159" s="413"/>
      <c r="B159" s="391"/>
      <c r="C159" s="398"/>
      <c r="D159" s="398"/>
      <c r="E159" s="400"/>
      <c r="F159" s="384"/>
      <c r="G159" s="383"/>
      <c r="H159" s="383"/>
      <c r="I159" s="383"/>
      <c r="J159" s="121"/>
      <c r="K159" s="129"/>
      <c r="L159" s="129"/>
      <c r="M159" s="129"/>
      <c r="N159" s="129"/>
      <c r="O159" s="129"/>
      <c r="P159" s="127"/>
      <c r="Q159" s="392"/>
    </row>
    <row r="160" spans="1:17" x14ac:dyDescent="0.2">
      <c r="A160" s="413"/>
      <c r="B160" s="391"/>
      <c r="C160" s="398"/>
      <c r="D160" s="398"/>
      <c r="E160" s="400"/>
      <c r="F160" s="384"/>
      <c r="G160" s="383"/>
      <c r="H160" s="383"/>
      <c r="I160" s="383"/>
      <c r="J160" s="130" t="s">
        <v>51</v>
      </c>
      <c r="K160" s="125">
        <f>+K152*G152</f>
        <v>5.000000000000001E-3</v>
      </c>
      <c r="L160" s="125">
        <f>+L152*G152</f>
        <v>2.2500000000000003E-2</v>
      </c>
      <c r="M160" s="125">
        <f>+M152*G152</f>
        <v>2.2500000000000003E-2</v>
      </c>
      <c r="N160" s="125">
        <f>+N152*G152</f>
        <v>0</v>
      </c>
      <c r="O160" s="125">
        <f>+SUM(K160:N160)</f>
        <v>0.05</v>
      </c>
      <c r="P160" s="127"/>
      <c r="Q160" s="392"/>
    </row>
    <row r="161" spans="1:17" x14ac:dyDescent="0.2">
      <c r="A161" s="413"/>
      <c r="B161" s="391"/>
      <c r="C161" s="398"/>
      <c r="D161" s="398"/>
      <c r="E161" s="400"/>
      <c r="F161" s="384"/>
      <c r="G161" s="383"/>
      <c r="H161" s="383"/>
      <c r="I161" s="383"/>
      <c r="J161" s="130" t="s">
        <v>52</v>
      </c>
      <c r="K161" s="125">
        <f>+K153*G152</f>
        <v>5.000000000000001E-3</v>
      </c>
      <c r="L161" s="125">
        <f>+L153*G152</f>
        <v>0</v>
      </c>
      <c r="M161" s="125">
        <f>+M153*G152</f>
        <v>0</v>
      </c>
      <c r="N161" s="125">
        <f>+N153*G152</f>
        <v>0</v>
      </c>
      <c r="O161" s="125">
        <f>+SUM(K161:N161)</f>
        <v>5.000000000000001E-3</v>
      </c>
      <c r="P161" s="127"/>
      <c r="Q161" s="392"/>
    </row>
    <row r="162" spans="1:17" ht="24" x14ac:dyDescent="0.2">
      <c r="A162" s="413"/>
      <c r="B162" s="391"/>
      <c r="C162" s="398"/>
      <c r="D162" s="398"/>
      <c r="E162" s="400"/>
      <c r="F162" s="384"/>
      <c r="G162" s="383"/>
      <c r="H162" s="383"/>
      <c r="I162" s="383"/>
      <c r="J162" s="130" t="s">
        <v>53</v>
      </c>
      <c r="K162" s="125">
        <f>+K161/K160</f>
        <v>1</v>
      </c>
      <c r="L162" s="125">
        <f>+L161/L160</f>
        <v>0</v>
      </c>
      <c r="M162" s="125">
        <f>+M161/M160</f>
        <v>0</v>
      </c>
      <c r="N162" s="133" t="e">
        <f>N161/N160</f>
        <v>#DIV/0!</v>
      </c>
      <c r="O162" s="125">
        <f>+O161/O160</f>
        <v>0.10000000000000002</v>
      </c>
      <c r="P162" s="127"/>
      <c r="Q162" s="392"/>
    </row>
    <row r="163" spans="1:17" x14ac:dyDescent="0.2">
      <c r="A163" s="413"/>
      <c r="B163" s="391"/>
      <c r="C163" s="398"/>
      <c r="D163" s="398"/>
      <c r="E163" s="400"/>
      <c r="F163" s="384" t="s">
        <v>350</v>
      </c>
      <c r="G163" s="383">
        <v>0.05</v>
      </c>
      <c r="H163" s="383" t="s">
        <v>273</v>
      </c>
      <c r="I163" s="383" t="s">
        <v>274</v>
      </c>
      <c r="J163" s="121" t="s">
        <v>51</v>
      </c>
      <c r="K163" s="125">
        <v>0.22</v>
      </c>
      <c r="L163" s="125">
        <v>0.48</v>
      </c>
      <c r="M163" s="125">
        <v>0.3</v>
      </c>
      <c r="N163" s="125">
        <v>0</v>
      </c>
      <c r="O163" s="126">
        <f>+SUM(K163:N163)</f>
        <v>1</v>
      </c>
      <c r="P163" s="127"/>
      <c r="Q163" s="392"/>
    </row>
    <row r="164" spans="1:17" x14ac:dyDescent="0.2">
      <c r="A164" s="413"/>
      <c r="B164" s="391"/>
      <c r="C164" s="398"/>
      <c r="D164" s="398"/>
      <c r="E164" s="400"/>
      <c r="F164" s="384"/>
      <c r="G164" s="383"/>
      <c r="H164" s="383"/>
      <c r="I164" s="383"/>
      <c r="J164" s="121" t="s">
        <v>52</v>
      </c>
      <c r="K164" s="128">
        <v>0.22</v>
      </c>
      <c r="L164" s="128">
        <v>0</v>
      </c>
      <c r="M164" s="128">
        <v>0</v>
      </c>
      <c r="N164" s="128">
        <v>0</v>
      </c>
      <c r="O164" s="129">
        <f>+SUM(K164:N164)</f>
        <v>0.22</v>
      </c>
      <c r="P164" s="127"/>
      <c r="Q164" s="392"/>
    </row>
    <row r="165" spans="1:17" ht="24" x14ac:dyDescent="0.2">
      <c r="A165" s="413"/>
      <c r="B165" s="391"/>
      <c r="C165" s="398"/>
      <c r="D165" s="398"/>
      <c r="E165" s="400"/>
      <c r="F165" s="384"/>
      <c r="G165" s="383"/>
      <c r="H165" s="383"/>
      <c r="I165" s="383"/>
      <c r="J165" s="130" t="s">
        <v>53</v>
      </c>
      <c r="K165" s="113">
        <f>+K164/K163</f>
        <v>1</v>
      </c>
      <c r="L165" s="131">
        <f>+L164/L163</f>
        <v>0</v>
      </c>
      <c r="M165" s="131">
        <f>+M164/M163</f>
        <v>0</v>
      </c>
      <c r="N165" s="131"/>
      <c r="O165" s="131">
        <f>+O164/O163</f>
        <v>0.22</v>
      </c>
      <c r="P165" s="127"/>
      <c r="Q165" s="392"/>
    </row>
    <row r="166" spans="1:17" x14ac:dyDescent="0.2">
      <c r="A166" s="413"/>
      <c r="B166" s="391"/>
      <c r="C166" s="398"/>
      <c r="D166" s="398"/>
      <c r="E166" s="400"/>
      <c r="F166" s="384"/>
      <c r="G166" s="383"/>
      <c r="H166" s="383"/>
      <c r="I166" s="383"/>
      <c r="J166" s="130" t="s">
        <v>54</v>
      </c>
      <c r="K166" s="131">
        <f>+K163-K164</f>
        <v>0</v>
      </c>
      <c r="L166" s="131">
        <f>+L163-L164</f>
        <v>0.48</v>
      </c>
      <c r="M166" s="131">
        <f>+M163-M164</f>
        <v>0.3</v>
      </c>
      <c r="N166" s="131">
        <f>+N163-N164</f>
        <v>0</v>
      </c>
      <c r="O166" s="131">
        <f>+O163-O164</f>
        <v>0.78</v>
      </c>
      <c r="P166" s="127"/>
      <c r="Q166" s="392"/>
    </row>
    <row r="167" spans="1:17" ht="24" x14ac:dyDescent="0.2">
      <c r="A167" s="413"/>
      <c r="B167" s="391"/>
      <c r="C167" s="398"/>
      <c r="D167" s="398"/>
      <c r="E167" s="400"/>
      <c r="F167" s="384"/>
      <c r="G167" s="383"/>
      <c r="H167" s="383"/>
      <c r="I167" s="383"/>
      <c r="J167" s="121" t="s">
        <v>55</v>
      </c>
      <c r="K167" s="129" t="s">
        <v>351</v>
      </c>
      <c r="L167" s="122"/>
      <c r="M167" s="122"/>
      <c r="N167" s="122"/>
      <c r="O167" s="122"/>
      <c r="P167" s="127"/>
      <c r="Q167" s="392"/>
    </row>
    <row r="168" spans="1:17" ht="107.25" customHeight="1" x14ac:dyDescent="0.2">
      <c r="A168" s="413"/>
      <c r="B168" s="391"/>
      <c r="C168" s="398"/>
      <c r="D168" s="398"/>
      <c r="E168" s="400"/>
      <c r="F168" s="384"/>
      <c r="G168" s="383"/>
      <c r="H168" s="383"/>
      <c r="I168" s="383"/>
      <c r="J168" s="121" t="s">
        <v>56</v>
      </c>
      <c r="K168" s="129" t="s">
        <v>352</v>
      </c>
      <c r="L168" s="122"/>
      <c r="M168" s="122"/>
      <c r="N168" s="122"/>
      <c r="O168" s="122"/>
      <c r="P168" s="127"/>
      <c r="Q168" s="392"/>
    </row>
    <row r="169" spans="1:17" ht="48" x14ac:dyDescent="0.2">
      <c r="A169" s="413"/>
      <c r="B169" s="391"/>
      <c r="C169" s="398"/>
      <c r="D169" s="398"/>
      <c r="E169" s="400"/>
      <c r="F169" s="384"/>
      <c r="G169" s="383"/>
      <c r="H169" s="383"/>
      <c r="I169" s="383"/>
      <c r="J169" s="121" t="s">
        <v>278</v>
      </c>
      <c r="K169" s="122"/>
      <c r="L169" s="122"/>
      <c r="M169" s="122"/>
      <c r="N169" s="122"/>
      <c r="O169" s="122"/>
      <c r="P169" s="127"/>
      <c r="Q169" s="392"/>
    </row>
    <row r="170" spans="1:17" x14ac:dyDescent="0.2">
      <c r="A170" s="413"/>
      <c r="B170" s="391"/>
      <c r="C170" s="398"/>
      <c r="D170" s="398"/>
      <c r="E170" s="400"/>
      <c r="F170" s="384"/>
      <c r="G170" s="383"/>
      <c r="H170" s="383"/>
      <c r="I170" s="383"/>
      <c r="J170" s="121"/>
      <c r="K170" s="122"/>
      <c r="L170" s="122"/>
      <c r="M170" s="122"/>
      <c r="N170" s="122"/>
      <c r="O170" s="122"/>
      <c r="P170" s="127"/>
      <c r="Q170" s="392"/>
    </row>
    <row r="171" spans="1:17" x14ac:dyDescent="0.2">
      <c r="A171" s="413"/>
      <c r="B171" s="391"/>
      <c r="C171" s="398"/>
      <c r="D171" s="398"/>
      <c r="E171" s="400"/>
      <c r="F171" s="384"/>
      <c r="G171" s="383"/>
      <c r="H171" s="383"/>
      <c r="I171" s="383"/>
      <c r="J171" s="130" t="s">
        <v>51</v>
      </c>
      <c r="K171" s="125">
        <f>+K163*G163</f>
        <v>1.1000000000000001E-2</v>
      </c>
      <c r="L171" s="125">
        <f>+L163*G163</f>
        <v>2.4E-2</v>
      </c>
      <c r="M171" s="125">
        <f>+M163*G163</f>
        <v>1.4999999999999999E-2</v>
      </c>
      <c r="N171" s="125">
        <f>+N163*G163</f>
        <v>0</v>
      </c>
      <c r="O171" s="125">
        <f>+SUM(K171:N171)</f>
        <v>0.05</v>
      </c>
      <c r="P171" s="127"/>
      <c r="Q171" s="392"/>
    </row>
    <row r="172" spans="1:17" x14ac:dyDescent="0.2">
      <c r="A172" s="413"/>
      <c r="B172" s="391"/>
      <c r="C172" s="398"/>
      <c r="D172" s="398"/>
      <c r="E172" s="400"/>
      <c r="F172" s="384"/>
      <c r="G172" s="383"/>
      <c r="H172" s="383"/>
      <c r="I172" s="383"/>
      <c r="J172" s="130" t="s">
        <v>52</v>
      </c>
      <c r="K172" s="131">
        <f>+K164*G163</f>
        <v>1.1000000000000001E-2</v>
      </c>
      <c r="L172" s="131">
        <f>+L164*G163</f>
        <v>0</v>
      </c>
      <c r="M172" s="131">
        <f>+M164*G163</f>
        <v>0</v>
      </c>
      <c r="N172" s="131">
        <f>+N164*G163</f>
        <v>0</v>
      </c>
      <c r="O172" s="131">
        <f>+SUM(K172:N172)</f>
        <v>1.1000000000000001E-2</v>
      </c>
      <c r="P172" s="127"/>
      <c r="Q172" s="392"/>
    </row>
    <row r="173" spans="1:17" ht="24" x14ac:dyDescent="0.2">
      <c r="A173" s="413"/>
      <c r="B173" s="391"/>
      <c r="C173" s="398"/>
      <c r="D173" s="398"/>
      <c r="E173" s="400"/>
      <c r="F173" s="384"/>
      <c r="G173" s="383"/>
      <c r="H173" s="383"/>
      <c r="I173" s="383"/>
      <c r="J173" s="130" t="s">
        <v>53</v>
      </c>
      <c r="K173" s="125">
        <f>+K172/K171</f>
        <v>1</v>
      </c>
      <c r="L173" s="125">
        <f>+L172/L171</f>
        <v>0</v>
      </c>
      <c r="M173" s="125">
        <f>+M172/M171</f>
        <v>0</v>
      </c>
      <c r="N173" s="125" t="e">
        <f>+N172/N171</f>
        <v>#DIV/0!</v>
      </c>
      <c r="O173" s="125">
        <f>+O172/O171</f>
        <v>0.22</v>
      </c>
      <c r="P173" s="127"/>
      <c r="Q173" s="392"/>
    </row>
    <row r="174" spans="1:17" x14ac:dyDescent="0.2">
      <c r="A174" s="413"/>
      <c r="B174" s="391"/>
      <c r="C174" s="398"/>
      <c r="D174" s="399"/>
      <c r="E174" s="400"/>
      <c r="F174" s="134" t="s">
        <v>292</v>
      </c>
      <c r="G174" s="135">
        <f>+G141+G152+G163</f>
        <v>0.15000000000000002</v>
      </c>
      <c r="H174" s="134"/>
      <c r="I174" s="136"/>
      <c r="J174" s="121"/>
      <c r="K174" s="125"/>
      <c r="L174" s="125"/>
      <c r="M174" s="125"/>
      <c r="N174" s="125"/>
      <c r="O174" s="125"/>
      <c r="P174" s="137"/>
      <c r="Q174" s="393"/>
    </row>
    <row r="175" spans="1:17" x14ac:dyDescent="0.2">
      <c r="A175" s="413"/>
      <c r="B175" s="391"/>
      <c r="C175" s="398" t="s">
        <v>353</v>
      </c>
      <c r="D175" s="398" t="s">
        <v>354</v>
      </c>
      <c r="E175" s="400"/>
      <c r="F175" s="384" t="s">
        <v>355</v>
      </c>
      <c r="G175" s="383">
        <v>0.1</v>
      </c>
      <c r="H175" s="383" t="s">
        <v>356</v>
      </c>
      <c r="I175" s="383" t="s">
        <v>357</v>
      </c>
      <c r="J175" s="121" t="s">
        <v>51</v>
      </c>
      <c r="K175" s="125">
        <v>0.21</v>
      </c>
      <c r="L175" s="125">
        <v>0.26329999999999998</v>
      </c>
      <c r="M175" s="125">
        <v>0.26329999999999998</v>
      </c>
      <c r="N175" s="125">
        <v>0.26340000000000002</v>
      </c>
      <c r="O175" s="125">
        <f>+SUM(K175:N175)</f>
        <v>1</v>
      </c>
      <c r="P175" s="137"/>
      <c r="Q175" s="393"/>
    </row>
    <row r="176" spans="1:17" x14ac:dyDescent="0.2">
      <c r="A176" s="413"/>
      <c r="B176" s="391"/>
      <c r="C176" s="401"/>
      <c r="D176" s="401"/>
      <c r="E176" s="400"/>
      <c r="F176" s="384"/>
      <c r="G176" s="383"/>
      <c r="H176" s="383"/>
      <c r="I176" s="383"/>
      <c r="J176" s="121" t="s">
        <v>52</v>
      </c>
      <c r="K176" s="128">
        <v>0.21</v>
      </c>
      <c r="L176" s="128">
        <v>0</v>
      </c>
      <c r="M176" s="128">
        <v>0</v>
      </c>
      <c r="N176" s="128">
        <v>0</v>
      </c>
      <c r="O176" s="128">
        <f>+SUM(K176:N176)</f>
        <v>0.21</v>
      </c>
      <c r="P176" s="137"/>
      <c r="Q176" s="393"/>
    </row>
    <row r="177" spans="1:17" ht="24" x14ac:dyDescent="0.2">
      <c r="A177" s="413"/>
      <c r="B177" s="391"/>
      <c r="C177" s="401"/>
      <c r="D177" s="401"/>
      <c r="E177" s="400"/>
      <c r="F177" s="384"/>
      <c r="G177" s="383"/>
      <c r="H177" s="383"/>
      <c r="I177" s="383"/>
      <c r="J177" s="130" t="s">
        <v>53</v>
      </c>
      <c r="K177" s="131">
        <f>+K176/K175</f>
        <v>1</v>
      </c>
      <c r="L177" s="131">
        <f>+L176/L175</f>
        <v>0</v>
      </c>
      <c r="M177" s="131">
        <f>+M176/M175</f>
        <v>0</v>
      </c>
      <c r="N177" s="131">
        <f>+N176/N175</f>
        <v>0</v>
      </c>
      <c r="O177" s="131">
        <f>+O176/O175</f>
        <v>0.21</v>
      </c>
      <c r="P177" s="137"/>
      <c r="Q177" s="393"/>
    </row>
    <row r="178" spans="1:17" x14ac:dyDescent="0.2">
      <c r="A178" s="413"/>
      <c r="B178" s="391"/>
      <c r="C178" s="401"/>
      <c r="D178" s="401"/>
      <c r="E178" s="400"/>
      <c r="F178" s="384"/>
      <c r="G178" s="383"/>
      <c r="H178" s="383"/>
      <c r="I178" s="383"/>
      <c r="J178" s="130" t="s">
        <v>54</v>
      </c>
      <c r="K178" s="131">
        <f>+K175-K176</f>
        <v>0</v>
      </c>
      <c r="L178" s="131">
        <f>+L175-L176</f>
        <v>0.26329999999999998</v>
      </c>
      <c r="M178" s="131">
        <f>+M175-M176</f>
        <v>0.26329999999999998</v>
      </c>
      <c r="N178" s="131">
        <f>+N175-N176</f>
        <v>0.26340000000000002</v>
      </c>
      <c r="O178" s="131">
        <f>+O175-O176</f>
        <v>0.79</v>
      </c>
      <c r="P178" s="137"/>
      <c r="Q178" s="393"/>
    </row>
    <row r="179" spans="1:17" ht="36" x14ac:dyDescent="0.2">
      <c r="A179" s="413"/>
      <c r="B179" s="391"/>
      <c r="C179" s="401"/>
      <c r="D179" s="401"/>
      <c r="E179" s="400"/>
      <c r="F179" s="384"/>
      <c r="G179" s="383"/>
      <c r="H179" s="383"/>
      <c r="I179" s="383"/>
      <c r="J179" s="121" t="s">
        <v>55</v>
      </c>
      <c r="K179" s="129" t="s">
        <v>358</v>
      </c>
      <c r="L179" s="122"/>
      <c r="M179" s="122"/>
      <c r="N179" s="122"/>
      <c r="O179" s="122"/>
      <c r="P179" s="137"/>
      <c r="Q179" s="393"/>
    </row>
    <row r="180" spans="1:17" ht="216" x14ac:dyDescent="0.2">
      <c r="A180" s="413"/>
      <c r="B180" s="391"/>
      <c r="C180" s="401"/>
      <c r="D180" s="401"/>
      <c r="E180" s="400"/>
      <c r="F180" s="384"/>
      <c r="G180" s="383"/>
      <c r="H180" s="383"/>
      <c r="I180" s="383"/>
      <c r="J180" s="121" t="s">
        <v>56</v>
      </c>
      <c r="K180" s="129" t="s">
        <v>359</v>
      </c>
      <c r="L180" s="122"/>
      <c r="M180" s="122"/>
      <c r="N180" s="122"/>
      <c r="O180" s="122"/>
      <c r="P180" s="137"/>
      <c r="Q180" s="393"/>
    </row>
    <row r="181" spans="1:17" ht="48" x14ac:dyDescent="0.2">
      <c r="A181" s="413"/>
      <c r="B181" s="391"/>
      <c r="C181" s="401"/>
      <c r="D181" s="401"/>
      <c r="E181" s="400"/>
      <c r="F181" s="384"/>
      <c r="G181" s="383"/>
      <c r="H181" s="383"/>
      <c r="I181" s="383"/>
      <c r="J181" s="121" t="s">
        <v>278</v>
      </c>
      <c r="K181" s="122"/>
      <c r="L181" s="122"/>
      <c r="M181" s="122"/>
      <c r="N181" s="122"/>
      <c r="O181" s="122"/>
      <c r="P181" s="137"/>
      <c r="Q181" s="393"/>
    </row>
    <row r="182" spans="1:17" x14ac:dyDescent="0.2">
      <c r="A182" s="413"/>
      <c r="B182" s="391"/>
      <c r="C182" s="401"/>
      <c r="D182" s="401"/>
      <c r="E182" s="400"/>
      <c r="F182" s="384"/>
      <c r="G182" s="383"/>
      <c r="H182" s="383"/>
      <c r="I182" s="383"/>
      <c r="J182" s="121"/>
      <c r="K182" s="122"/>
      <c r="L182" s="122"/>
      <c r="M182" s="122"/>
      <c r="N182" s="122"/>
      <c r="O182" s="122"/>
      <c r="P182" s="137"/>
      <c r="Q182" s="393"/>
    </row>
    <row r="183" spans="1:17" x14ac:dyDescent="0.2">
      <c r="A183" s="413"/>
      <c r="B183" s="391"/>
      <c r="C183" s="401"/>
      <c r="D183" s="401"/>
      <c r="E183" s="400"/>
      <c r="F183" s="384"/>
      <c r="G183" s="383"/>
      <c r="H183" s="383"/>
      <c r="I183" s="383"/>
      <c r="J183" s="130" t="s">
        <v>51</v>
      </c>
      <c r="K183" s="125">
        <f>+K175*G175</f>
        <v>2.1000000000000001E-2</v>
      </c>
      <c r="L183" s="125">
        <f>+L175*G175</f>
        <v>2.6329999999999999E-2</v>
      </c>
      <c r="M183" s="125">
        <f>+M175*G175</f>
        <v>2.6329999999999999E-2</v>
      </c>
      <c r="N183" s="125">
        <f>+N175*G175</f>
        <v>2.6340000000000002E-2</v>
      </c>
      <c r="O183" s="125">
        <f>+SUM(K183:N183)</f>
        <v>0.1</v>
      </c>
      <c r="P183" s="137"/>
      <c r="Q183" s="393"/>
    </row>
    <row r="184" spans="1:17" x14ac:dyDescent="0.2">
      <c r="A184" s="413"/>
      <c r="B184" s="391"/>
      <c r="C184" s="401"/>
      <c r="D184" s="401"/>
      <c r="E184" s="400"/>
      <c r="F184" s="384"/>
      <c r="G184" s="383"/>
      <c r="H184" s="383"/>
      <c r="I184" s="383"/>
      <c r="J184" s="130" t="s">
        <v>52</v>
      </c>
      <c r="K184" s="131">
        <f>+K176*G175</f>
        <v>2.1000000000000001E-2</v>
      </c>
      <c r="L184" s="131">
        <f>+L176*G175</f>
        <v>0</v>
      </c>
      <c r="M184" s="131">
        <f>+M176*G175</f>
        <v>0</v>
      </c>
      <c r="N184" s="131">
        <f>+N176*G175</f>
        <v>0</v>
      </c>
      <c r="O184" s="131">
        <f>+SUM(K184:N184)</f>
        <v>2.1000000000000001E-2</v>
      </c>
      <c r="P184" s="137"/>
      <c r="Q184" s="393"/>
    </row>
    <row r="185" spans="1:17" ht="24" x14ac:dyDescent="0.2">
      <c r="A185" s="413"/>
      <c r="B185" s="391"/>
      <c r="C185" s="401"/>
      <c r="D185" s="401"/>
      <c r="E185" s="400"/>
      <c r="F185" s="384"/>
      <c r="G185" s="383"/>
      <c r="H185" s="383"/>
      <c r="I185" s="383"/>
      <c r="J185" s="130" t="s">
        <v>53</v>
      </c>
      <c r="K185" s="125">
        <f>+K184/K183</f>
        <v>1</v>
      </c>
      <c r="L185" s="125">
        <f>+L177*G175</f>
        <v>0</v>
      </c>
      <c r="M185" s="125">
        <f>+M177*G175</f>
        <v>0</v>
      </c>
      <c r="N185" s="125">
        <f>+N177*G175</f>
        <v>0</v>
      </c>
      <c r="O185" s="131">
        <f>+O184/O183</f>
        <v>0.21</v>
      </c>
      <c r="P185" s="137"/>
      <c r="Q185" s="393"/>
    </row>
    <row r="186" spans="1:17" ht="12" customHeight="1" x14ac:dyDescent="0.2">
      <c r="A186" s="413"/>
      <c r="B186" s="391"/>
      <c r="C186" s="138"/>
      <c r="D186" s="138"/>
      <c r="E186" s="400"/>
      <c r="F186" s="120" t="s">
        <v>336</v>
      </c>
      <c r="G186" s="135">
        <f>G175</f>
        <v>0.1</v>
      </c>
      <c r="H186" s="135"/>
      <c r="I186" s="139" t="s">
        <v>229</v>
      </c>
      <c r="J186" s="121"/>
      <c r="K186" s="125"/>
      <c r="L186" s="125"/>
      <c r="M186" s="125"/>
      <c r="N186" s="125"/>
      <c r="O186" s="131"/>
      <c r="P186" s="137"/>
      <c r="Q186" s="393"/>
    </row>
    <row r="187" spans="1:17" x14ac:dyDescent="0.2">
      <c r="A187" s="413"/>
      <c r="B187" s="391"/>
      <c r="C187" s="385" t="s">
        <v>360</v>
      </c>
      <c r="D187" s="385"/>
      <c r="E187" s="385"/>
      <c r="F187" s="385"/>
      <c r="G187" s="386">
        <f>+G186+G174</f>
        <v>0.25</v>
      </c>
      <c r="H187" s="140"/>
      <c r="I187" s="387"/>
      <c r="J187" s="130" t="s">
        <v>51</v>
      </c>
      <c r="K187" s="125">
        <f t="shared" ref="K187:N188" si="2">+K149+K160+K171+K183</f>
        <v>4.5999999999999999E-2</v>
      </c>
      <c r="L187" s="125">
        <f t="shared" si="2"/>
        <v>8.6495000000000002E-2</v>
      </c>
      <c r="M187" s="125">
        <f t="shared" si="2"/>
        <v>7.7495000000000008E-2</v>
      </c>
      <c r="N187" s="125">
        <f t="shared" si="2"/>
        <v>4.0010000000000004E-2</v>
      </c>
      <c r="O187" s="125">
        <f>+N187+M187+L187+K187</f>
        <v>0.25</v>
      </c>
      <c r="P187" s="137"/>
      <c r="Q187" s="393"/>
    </row>
    <row r="188" spans="1:17" x14ac:dyDescent="0.2">
      <c r="A188" s="413"/>
      <c r="B188" s="391"/>
      <c r="C188" s="385"/>
      <c r="D188" s="385"/>
      <c r="E188" s="385"/>
      <c r="F188" s="385"/>
      <c r="G188" s="385"/>
      <c r="H188" s="140"/>
      <c r="I188" s="387"/>
      <c r="J188" s="130" t="s">
        <v>52</v>
      </c>
      <c r="K188" s="125">
        <f t="shared" si="2"/>
        <v>4.5999999999999999E-2</v>
      </c>
      <c r="L188" s="125">
        <f t="shared" si="2"/>
        <v>0</v>
      </c>
      <c r="M188" s="125">
        <f t="shared" si="2"/>
        <v>0</v>
      </c>
      <c r="N188" s="125">
        <f t="shared" si="2"/>
        <v>0</v>
      </c>
      <c r="O188" s="125">
        <f>+O172+O161+O150+O184</f>
        <v>4.5999999999999999E-2</v>
      </c>
      <c r="P188" s="137"/>
      <c r="Q188" s="393"/>
    </row>
    <row r="189" spans="1:17" ht="24" x14ac:dyDescent="0.2">
      <c r="A189" s="413"/>
      <c r="B189" s="391"/>
      <c r="C189" s="385"/>
      <c r="D189" s="385"/>
      <c r="E189" s="385"/>
      <c r="F189" s="385"/>
      <c r="G189" s="385"/>
      <c r="H189" s="140"/>
      <c r="I189" s="387"/>
      <c r="J189" s="130" t="s">
        <v>53</v>
      </c>
      <c r="K189" s="113">
        <f>+K188/K187</f>
        <v>1</v>
      </c>
      <c r="L189" s="131">
        <f>+L188/L187</f>
        <v>0</v>
      </c>
      <c r="M189" s="131">
        <f>+M188/M187</f>
        <v>0</v>
      </c>
      <c r="N189" s="131">
        <f>+N188/N187</f>
        <v>0</v>
      </c>
      <c r="O189" s="126">
        <f>+O188/O187</f>
        <v>0.184</v>
      </c>
      <c r="P189" s="137"/>
      <c r="Q189" s="393"/>
    </row>
    <row r="190" spans="1:17" ht="84" x14ac:dyDescent="0.2">
      <c r="A190" s="413"/>
      <c r="B190" s="388" t="s">
        <v>361</v>
      </c>
      <c r="C190" s="141" t="s">
        <v>263</v>
      </c>
      <c r="D190" s="141" t="s">
        <v>303</v>
      </c>
      <c r="E190" s="141" t="s">
        <v>265</v>
      </c>
      <c r="F190" s="141" t="s">
        <v>266</v>
      </c>
      <c r="G190" s="141" t="s">
        <v>41</v>
      </c>
      <c r="H190" s="141" t="s">
        <v>3</v>
      </c>
      <c r="I190" s="141" t="s">
        <v>0</v>
      </c>
      <c r="J190" s="142" t="s">
        <v>42</v>
      </c>
      <c r="K190" s="143" t="s">
        <v>43</v>
      </c>
      <c r="L190" s="143" t="s">
        <v>44</v>
      </c>
      <c r="M190" s="143" t="s">
        <v>45</v>
      </c>
      <c r="N190" s="143" t="s">
        <v>46</v>
      </c>
      <c r="O190" s="143" t="s">
        <v>47</v>
      </c>
      <c r="P190" s="144"/>
      <c r="Q190" s="145" t="s">
        <v>48</v>
      </c>
    </row>
    <row r="191" spans="1:17" ht="12" customHeight="1" x14ac:dyDescent="0.2">
      <c r="A191" s="413"/>
      <c r="B191" s="388"/>
      <c r="C191" s="389" t="s">
        <v>362</v>
      </c>
      <c r="D191" s="389" t="s">
        <v>363</v>
      </c>
      <c r="E191" s="390"/>
      <c r="F191" s="377" t="s">
        <v>364</v>
      </c>
      <c r="G191" s="378">
        <v>0.02</v>
      </c>
      <c r="H191" s="378" t="s">
        <v>365</v>
      </c>
      <c r="I191" s="377" t="s">
        <v>357</v>
      </c>
      <c r="J191" s="142" t="s">
        <v>51</v>
      </c>
      <c r="K191" s="146">
        <v>0.03</v>
      </c>
      <c r="L191" s="146">
        <v>0.34699999999999998</v>
      </c>
      <c r="M191" s="146">
        <v>0.35</v>
      </c>
      <c r="N191" s="146">
        <v>0.27300000000000002</v>
      </c>
      <c r="O191" s="147">
        <f>+SUM(K191:N191)</f>
        <v>1</v>
      </c>
      <c r="P191" s="148"/>
      <c r="Q191" s="375" t="s">
        <v>366</v>
      </c>
    </row>
    <row r="192" spans="1:17" x14ac:dyDescent="0.2">
      <c r="A192" s="413"/>
      <c r="B192" s="388"/>
      <c r="C192" s="389"/>
      <c r="D192" s="389"/>
      <c r="E192" s="390"/>
      <c r="F192" s="377"/>
      <c r="G192" s="378"/>
      <c r="H192" s="378"/>
      <c r="I192" s="377"/>
      <c r="J192" s="142" t="s">
        <v>52</v>
      </c>
      <c r="K192" s="149">
        <v>2.5000000000000001E-2</v>
      </c>
      <c r="L192" s="149">
        <v>0</v>
      </c>
      <c r="M192" s="149">
        <v>0</v>
      </c>
      <c r="N192" s="149">
        <v>0</v>
      </c>
      <c r="O192" s="150">
        <f>+SUM(K192:N192)</f>
        <v>2.5000000000000001E-2</v>
      </c>
      <c r="P192" s="148"/>
      <c r="Q192" s="375"/>
    </row>
    <row r="193" spans="1:17" ht="24" x14ac:dyDescent="0.2">
      <c r="A193" s="413"/>
      <c r="B193" s="388"/>
      <c r="C193" s="389"/>
      <c r="D193" s="389"/>
      <c r="E193" s="390"/>
      <c r="F193" s="377"/>
      <c r="G193" s="378"/>
      <c r="H193" s="378"/>
      <c r="I193" s="377"/>
      <c r="J193" s="151" t="s">
        <v>53</v>
      </c>
      <c r="K193" s="152">
        <f>+K192/K191</f>
        <v>0.83333333333333337</v>
      </c>
      <c r="L193" s="152">
        <f>+L192/L191</f>
        <v>0</v>
      </c>
      <c r="M193" s="152">
        <f>+M192/M191</f>
        <v>0</v>
      </c>
      <c r="N193" s="152">
        <f>+N192/N191</f>
        <v>0</v>
      </c>
      <c r="O193" s="153">
        <f>+O192/O191</f>
        <v>2.5000000000000001E-2</v>
      </c>
      <c r="P193" s="148"/>
      <c r="Q193" s="375"/>
    </row>
    <row r="194" spans="1:17" x14ac:dyDescent="0.2">
      <c r="A194" s="413"/>
      <c r="B194" s="388"/>
      <c r="C194" s="389"/>
      <c r="D194" s="389"/>
      <c r="E194" s="390"/>
      <c r="F194" s="377"/>
      <c r="G194" s="378"/>
      <c r="H194" s="378"/>
      <c r="I194" s="377"/>
      <c r="J194" s="151" t="s">
        <v>54</v>
      </c>
      <c r="K194" s="152">
        <f>+K191-K192</f>
        <v>4.9999999999999975E-3</v>
      </c>
      <c r="L194" s="152">
        <f>+L191-L192</f>
        <v>0.34699999999999998</v>
      </c>
      <c r="M194" s="152">
        <f>+M191-M192</f>
        <v>0.35</v>
      </c>
      <c r="N194" s="152">
        <f>+N191-N192</f>
        <v>0.27300000000000002</v>
      </c>
      <c r="O194" s="152">
        <f>+O191-O192</f>
        <v>0.97499999999999998</v>
      </c>
      <c r="P194" s="148"/>
      <c r="Q194" s="375"/>
    </row>
    <row r="195" spans="1:17" ht="24" x14ac:dyDescent="0.2">
      <c r="A195" s="413"/>
      <c r="B195" s="388"/>
      <c r="C195" s="389"/>
      <c r="D195" s="389"/>
      <c r="E195" s="390"/>
      <c r="F195" s="377"/>
      <c r="G195" s="378"/>
      <c r="H195" s="378"/>
      <c r="I195" s="377"/>
      <c r="J195" s="142" t="s">
        <v>55</v>
      </c>
      <c r="K195" s="150" t="s">
        <v>367</v>
      </c>
      <c r="L195" s="143"/>
      <c r="M195" s="143"/>
      <c r="N195" s="143"/>
      <c r="O195" s="150"/>
      <c r="P195" s="148"/>
      <c r="Q195" s="375"/>
    </row>
    <row r="196" spans="1:17" ht="396.75" customHeight="1" x14ac:dyDescent="0.2">
      <c r="A196" s="413"/>
      <c r="B196" s="388"/>
      <c r="C196" s="389"/>
      <c r="D196" s="389"/>
      <c r="E196" s="390"/>
      <c r="F196" s="377"/>
      <c r="G196" s="378"/>
      <c r="H196" s="378"/>
      <c r="I196" s="377"/>
      <c r="J196" s="142" t="s">
        <v>56</v>
      </c>
      <c r="K196" s="150" t="s">
        <v>368</v>
      </c>
      <c r="L196" s="143"/>
      <c r="M196" s="143"/>
      <c r="N196" s="143"/>
      <c r="O196" s="150"/>
      <c r="P196" s="148"/>
      <c r="Q196" s="375"/>
    </row>
    <row r="197" spans="1:17" ht="60" x14ac:dyDescent="0.2">
      <c r="A197" s="413"/>
      <c r="B197" s="388"/>
      <c r="C197" s="389"/>
      <c r="D197" s="389"/>
      <c r="E197" s="390"/>
      <c r="F197" s="377"/>
      <c r="G197" s="378"/>
      <c r="H197" s="378"/>
      <c r="I197" s="377"/>
      <c r="J197" s="142" t="s">
        <v>278</v>
      </c>
      <c r="K197" s="150" t="s">
        <v>369</v>
      </c>
      <c r="L197" s="143"/>
      <c r="M197" s="143"/>
      <c r="N197" s="143"/>
      <c r="O197" s="150"/>
      <c r="P197" s="148"/>
      <c r="Q197" s="375"/>
    </row>
    <row r="198" spans="1:17" x14ac:dyDescent="0.2">
      <c r="A198" s="413"/>
      <c r="B198" s="388"/>
      <c r="C198" s="389"/>
      <c r="D198" s="389"/>
      <c r="E198" s="390"/>
      <c r="F198" s="377"/>
      <c r="G198" s="378"/>
      <c r="H198" s="378"/>
      <c r="I198" s="377"/>
      <c r="J198" s="142"/>
      <c r="K198" s="143"/>
      <c r="L198" s="143"/>
      <c r="M198" s="143"/>
      <c r="N198" s="143"/>
      <c r="O198" s="150"/>
      <c r="P198" s="148"/>
      <c r="Q198" s="375"/>
    </row>
    <row r="199" spans="1:17" x14ac:dyDescent="0.2">
      <c r="A199" s="413"/>
      <c r="B199" s="388"/>
      <c r="C199" s="389"/>
      <c r="D199" s="389"/>
      <c r="E199" s="390"/>
      <c r="F199" s="377"/>
      <c r="G199" s="378"/>
      <c r="H199" s="378"/>
      <c r="I199" s="377"/>
      <c r="J199" s="151" t="s">
        <v>51</v>
      </c>
      <c r="K199" s="146">
        <f>+K191*G191</f>
        <v>5.9999999999999995E-4</v>
      </c>
      <c r="L199" s="146">
        <f>+L191*G191</f>
        <v>6.94E-3</v>
      </c>
      <c r="M199" s="146">
        <f>+M191*G191</f>
        <v>6.9999999999999993E-3</v>
      </c>
      <c r="N199" s="146">
        <f>+N191*G191</f>
        <v>5.4600000000000004E-3</v>
      </c>
      <c r="O199" s="147">
        <f>+SUM(K199:N199)</f>
        <v>0.02</v>
      </c>
      <c r="P199" s="148"/>
      <c r="Q199" s="375"/>
    </row>
    <row r="200" spans="1:17" x14ac:dyDescent="0.2">
      <c r="A200" s="413"/>
      <c r="B200" s="388"/>
      <c r="C200" s="389"/>
      <c r="D200" s="389"/>
      <c r="E200" s="390"/>
      <c r="F200" s="377"/>
      <c r="G200" s="378"/>
      <c r="H200" s="378"/>
      <c r="I200" s="377"/>
      <c r="J200" s="151" t="s">
        <v>52</v>
      </c>
      <c r="K200" s="152">
        <f>+K192*G191</f>
        <v>5.0000000000000001E-4</v>
      </c>
      <c r="L200" s="152">
        <f>+L192*G191</f>
        <v>0</v>
      </c>
      <c r="M200" s="152">
        <f>+M192*G191</f>
        <v>0</v>
      </c>
      <c r="N200" s="152">
        <f>+N192*G191</f>
        <v>0</v>
      </c>
      <c r="O200" s="153">
        <f>+SUM(K200:N200)</f>
        <v>5.0000000000000001E-4</v>
      </c>
      <c r="P200" s="148"/>
      <c r="Q200" s="375"/>
    </row>
    <row r="201" spans="1:17" ht="24" x14ac:dyDescent="0.2">
      <c r="A201" s="413"/>
      <c r="B201" s="388"/>
      <c r="C201" s="389"/>
      <c r="D201" s="389"/>
      <c r="E201" s="390"/>
      <c r="F201" s="377"/>
      <c r="G201" s="378"/>
      <c r="H201" s="378"/>
      <c r="I201" s="377"/>
      <c r="J201" s="151" t="s">
        <v>53</v>
      </c>
      <c r="K201" s="146">
        <f>+K200/K199</f>
        <v>0.83333333333333337</v>
      </c>
      <c r="L201" s="146">
        <f>+L200/L199</f>
        <v>0</v>
      </c>
      <c r="M201" s="146">
        <f>+M200/M199</f>
        <v>0</v>
      </c>
      <c r="N201" s="146">
        <f>+N200/N199</f>
        <v>0</v>
      </c>
      <c r="O201" s="153">
        <f>+O200/O199</f>
        <v>2.5000000000000001E-2</v>
      </c>
      <c r="P201" s="148"/>
      <c r="Q201" s="375"/>
    </row>
    <row r="202" spans="1:17" x14ac:dyDescent="0.2">
      <c r="A202" s="413"/>
      <c r="B202" s="388"/>
      <c r="C202" s="389"/>
      <c r="D202" s="389"/>
      <c r="E202" s="390"/>
      <c r="F202" s="377" t="s">
        <v>370</v>
      </c>
      <c r="G202" s="378">
        <v>0.02</v>
      </c>
      <c r="H202" s="378" t="s">
        <v>371</v>
      </c>
      <c r="I202" s="377" t="s">
        <v>357</v>
      </c>
      <c r="J202" s="142" t="s">
        <v>51</v>
      </c>
      <c r="K202" s="146">
        <v>3.5000000000000003E-2</v>
      </c>
      <c r="L202" s="146">
        <v>0.40899999999999997</v>
      </c>
      <c r="M202" s="146">
        <v>0.44600000000000001</v>
      </c>
      <c r="N202" s="146">
        <v>0.11</v>
      </c>
      <c r="O202" s="147">
        <f>+SUM(K202:N202)</f>
        <v>0.99999999999999989</v>
      </c>
      <c r="P202" s="148"/>
      <c r="Q202" s="375"/>
    </row>
    <row r="203" spans="1:17" x14ac:dyDescent="0.2">
      <c r="A203" s="413"/>
      <c r="B203" s="388"/>
      <c r="C203" s="389"/>
      <c r="D203" s="389"/>
      <c r="E203" s="390"/>
      <c r="F203" s="377"/>
      <c r="G203" s="378"/>
      <c r="H203" s="378"/>
      <c r="I203" s="377"/>
      <c r="J203" s="142" t="s">
        <v>52</v>
      </c>
      <c r="K203" s="149">
        <v>0.03</v>
      </c>
      <c r="L203" s="149">
        <v>0</v>
      </c>
      <c r="M203" s="149">
        <v>0</v>
      </c>
      <c r="N203" s="149">
        <v>0</v>
      </c>
      <c r="O203" s="150">
        <f>+SUM(K203:N203)</f>
        <v>0.03</v>
      </c>
      <c r="P203" s="148"/>
      <c r="Q203" s="375"/>
    </row>
    <row r="204" spans="1:17" ht="24" x14ac:dyDescent="0.2">
      <c r="A204" s="413"/>
      <c r="B204" s="388"/>
      <c r="C204" s="389"/>
      <c r="D204" s="389"/>
      <c r="E204" s="390"/>
      <c r="F204" s="377"/>
      <c r="G204" s="378"/>
      <c r="H204" s="378"/>
      <c r="I204" s="377"/>
      <c r="J204" s="151" t="s">
        <v>53</v>
      </c>
      <c r="K204" s="152">
        <f>+K203/K202</f>
        <v>0.85714285714285698</v>
      </c>
      <c r="L204" s="152">
        <f>+L203/L202</f>
        <v>0</v>
      </c>
      <c r="M204" s="152">
        <f>+M203/M202</f>
        <v>0</v>
      </c>
      <c r="N204" s="152">
        <f>+N203/N202</f>
        <v>0</v>
      </c>
      <c r="O204" s="153">
        <f>+O203/O202</f>
        <v>3.0000000000000002E-2</v>
      </c>
      <c r="P204" s="148"/>
      <c r="Q204" s="375"/>
    </row>
    <row r="205" spans="1:17" x14ac:dyDescent="0.2">
      <c r="A205" s="413"/>
      <c r="B205" s="388"/>
      <c r="C205" s="389"/>
      <c r="D205" s="389"/>
      <c r="E205" s="390"/>
      <c r="F205" s="377"/>
      <c r="G205" s="378"/>
      <c r="H205" s="378"/>
      <c r="I205" s="377"/>
      <c r="J205" s="151" t="s">
        <v>54</v>
      </c>
      <c r="K205" s="152">
        <f>+K202-K203</f>
        <v>5.0000000000000044E-3</v>
      </c>
      <c r="L205" s="152">
        <f>+L202-L203</f>
        <v>0.40899999999999997</v>
      </c>
      <c r="M205" s="152">
        <f>+M202-M203</f>
        <v>0.44600000000000001</v>
      </c>
      <c r="N205" s="152">
        <f>+N202-N203</f>
        <v>0.11</v>
      </c>
      <c r="O205" s="152">
        <f>+O202-O203</f>
        <v>0.96999999999999986</v>
      </c>
      <c r="P205" s="148"/>
      <c r="Q205" s="375"/>
    </row>
    <row r="206" spans="1:17" ht="36" x14ac:dyDescent="0.2">
      <c r="A206" s="413"/>
      <c r="B206" s="388"/>
      <c r="C206" s="389"/>
      <c r="D206" s="389"/>
      <c r="E206" s="390"/>
      <c r="F206" s="377"/>
      <c r="G206" s="378"/>
      <c r="H206" s="378"/>
      <c r="I206" s="377"/>
      <c r="J206" s="142" t="s">
        <v>55</v>
      </c>
      <c r="K206" s="150" t="s">
        <v>372</v>
      </c>
      <c r="L206" s="143"/>
      <c r="M206" s="143"/>
      <c r="N206" s="143"/>
      <c r="O206" s="150"/>
      <c r="P206" s="148"/>
      <c r="Q206" s="375"/>
    </row>
    <row r="207" spans="1:17" ht="409.5" customHeight="1" x14ac:dyDescent="0.2">
      <c r="A207" s="413"/>
      <c r="B207" s="388"/>
      <c r="C207" s="389"/>
      <c r="D207" s="389"/>
      <c r="E207" s="390"/>
      <c r="F207" s="377"/>
      <c r="G207" s="378"/>
      <c r="H207" s="378"/>
      <c r="I207" s="377"/>
      <c r="J207" s="142" t="s">
        <v>56</v>
      </c>
      <c r="K207" s="149" t="s">
        <v>373</v>
      </c>
      <c r="L207" s="143"/>
      <c r="M207" s="143"/>
      <c r="N207" s="143"/>
      <c r="O207" s="150"/>
      <c r="P207" s="148"/>
      <c r="Q207" s="375"/>
    </row>
    <row r="208" spans="1:17" ht="48" x14ac:dyDescent="0.2">
      <c r="A208" s="413"/>
      <c r="B208" s="388"/>
      <c r="C208" s="389"/>
      <c r="D208" s="389"/>
      <c r="E208" s="390"/>
      <c r="F208" s="377"/>
      <c r="G208" s="378"/>
      <c r="H208" s="378"/>
      <c r="I208" s="377"/>
      <c r="J208" s="142" t="s">
        <v>278</v>
      </c>
      <c r="K208" s="150" t="s">
        <v>374</v>
      </c>
      <c r="L208" s="143"/>
      <c r="M208" s="143"/>
      <c r="N208" s="143"/>
      <c r="O208" s="150"/>
      <c r="P208" s="148"/>
      <c r="Q208" s="375"/>
    </row>
    <row r="209" spans="1:17" x14ac:dyDescent="0.2">
      <c r="A209" s="413"/>
      <c r="B209" s="388"/>
      <c r="C209" s="389"/>
      <c r="D209" s="389"/>
      <c r="E209" s="390"/>
      <c r="F209" s="377"/>
      <c r="G209" s="378"/>
      <c r="H209" s="378"/>
      <c r="I209" s="377"/>
      <c r="J209" s="142"/>
      <c r="K209" s="143"/>
      <c r="L209" s="143"/>
      <c r="M209" s="143"/>
      <c r="N209" s="143"/>
      <c r="O209" s="150"/>
      <c r="P209" s="148"/>
      <c r="Q209" s="375"/>
    </row>
    <row r="210" spans="1:17" x14ac:dyDescent="0.2">
      <c r="A210" s="413"/>
      <c r="B210" s="388"/>
      <c r="C210" s="389"/>
      <c r="D210" s="389"/>
      <c r="E210" s="390"/>
      <c r="F210" s="377"/>
      <c r="G210" s="378"/>
      <c r="H210" s="378"/>
      <c r="I210" s="377"/>
      <c r="J210" s="151" t="s">
        <v>51</v>
      </c>
      <c r="K210" s="146">
        <f>+K202*G202</f>
        <v>7.000000000000001E-4</v>
      </c>
      <c r="L210" s="146">
        <f>+L202*G202</f>
        <v>8.1799999999999998E-3</v>
      </c>
      <c r="M210" s="146">
        <f>+M202*G202</f>
        <v>8.9200000000000008E-3</v>
      </c>
      <c r="N210" s="146">
        <f>+N202*G202</f>
        <v>2.2000000000000001E-3</v>
      </c>
      <c r="O210" s="147">
        <f>+SUM(K210:N210)</f>
        <v>0.02</v>
      </c>
      <c r="P210" s="148"/>
      <c r="Q210" s="375"/>
    </row>
    <row r="211" spans="1:17" x14ac:dyDescent="0.2">
      <c r="A211" s="413"/>
      <c r="B211" s="388"/>
      <c r="C211" s="389"/>
      <c r="D211" s="389"/>
      <c r="E211" s="390"/>
      <c r="F211" s="377"/>
      <c r="G211" s="378"/>
      <c r="H211" s="378"/>
      <c r="I211" s="377"/>
      <c r="J211" s="151" t="s">
        <v>52</v>
      </c>
      <c r="K211" s="146">
        <f>+K203*G202</f>
        <v>5.9999999999999995E-4</v>
      </c>
      <c r="L211" s="146">
        <f>+L203*G202</f>
        <v>0</v>
      </c>
      <c r="M211" s="146">
        <f>+M203*G202</f>
        <v>0</v>
      </c>
      <c r="N211" s="146">
        <f>+N203*G202</f>
        <v>0</v>
      </c>
      <c r="O211" s="153">
        <f>+SUM(K211:N211)</f>
        <v>5.9999999999999995E-4</v>
      </c>
      <c r="P211" s="148"/>
      <c r="Q211" s="375"/>
    </row>
    <row r="212" spans="1:17" ht="24" x14ac:dyDescent="0.2">
      <c r="A212" s="413"/>
      <c r="B212" s="388"/>
      <c r="C212" s="389"/>
      <c r="D212" s="389"/>
      <c r="E212" s="390"/>
      <c r="F212" s="377"/>
      <c r="G212" s="378"/>
      <c r="H212" s="378"/>
      <c r="I212" s="377"/>
      <c r="J212" s="151" t="s">
        <v>53</v>
      </c>
      <c r="K212" s="146">
        <f>+K211/K210</f>
        <v>0.85714285714285698</v>
      </c>
      <c r="L212" s="146">
        <f>+L211/L210</f>
        <v>0</v>
      </c>
      <c r="M212" s="146">
        <f>+M211/M210</f>
        <v>0</v>
      </c>
      <c r="N212" s="146">
        <f>+N211/N210</f>
        <v>0</v>
      </c>
      <c r="O212" s="153">
        <f>+O211/O210</f>
        <v>2.9999999999999995E-2</v>
      </c>
      <c r="P212" s="148"/>
      <c r="Q212" s="375"/>
    </row>
    <row r="213" spans="1:17" x14ac:dyDescent="0.2">
      <c r="A213" s="413"/>
      <c r="B213" s="388"/>
      <c r="C213" s="389"/>
      <c r="D213" s="389"/>
      <c r="E213" s="390"/>
      <c r="F213" s="377" t="s">
        <v>375</v>
      </c>
      <c r="G213" s="378">
        <v>0.02</v>
      </c>
      <c r="H213" s="378" t="s">
        <v>376</v>
      </c>
      <c r="I213" s="377" t="s">
        <v>357</v>
      </c>
      <c r="J213" s="142" t="s">
        <v>51</v>
      </c>
      <c r="K213" s="146">
        <v>0.14000000000000001</v>
      </c>
      <c r="L213" s="146">
        <v>0.28999999999999998</v>
      </c>
      <c r="M213" s="146">
        <v>0.3</v>
      </c>
      <c r="N213" s="146">
        <v>0.27</v>
      </c>
      <c r="O213" s="147">
        <f>+K213+L213+M213+N213</f>
        <v>1</v>
      </c>
      <c r="P213" s="148"/>
      <c r="Q213" s="375"/>
    </row>
    <row r="214" spans="1:17" x14ac:dyDescent="0.2">
      <c r="A214" s="413"/>
      <c r="B214" s="388"/>
      <c r="C214" s="389"/>
      <c r="D214" s="389"/>
      <c r="E214" s="390"/>
      <c r="F214" s="379"/>
      <c r="G214" s="378"/>
      <c r="H214" s="379"/>
      <c r="I214" s="379"/>
      <c r="J214" s="142" t="s">
        <v>52</v>
      </c>
      <c r="K214" s="149">
        <v>0.17549999999999999</v>
      </c>
      <c r="L214" s="149">
        <v>0</v>
      </c>
      <c r="M214" s="149">
        <v>0</v>
      </c>
      <c r="N214" s="149">
        <v>0</v>
      </c>
      <c r="O214" s="150">
        <f>+K214+L214+M214+N214</f>
        <v>0.17549999999999999</v>
      </c>
      <c r="P214" s="148"/>
      <c r="Q214" s="375"/>
    </row>
    <row r="215" spans="1:17" ht="24" x14ac:dyDescent="0.2">
      <c r="A215" s="413"/>
      <c r="B215" s="388"/>
      <c r="C215" s="389"/>
      <c r="D215" s="389"/>
      <c r="E215" s="390"/>
      <c r="F215" s="379"/>
      <c r="G215" s="378"/>
      <c r="H215" s="379"/>
      <c r="I215" s="379"/>
      <c r="J215" s="151" t="s">
        <v>53</v>
      </c>
      <c r="K215" s="113">
        <f>+K214/K213</f>
        <v>1.2535714285714283</v>
      </c>
      <c r="L215" s="152">
        <f>+L214/L213</f>
        <v>0</v>
      </c>
      <c r="M215" s="152">
        <f>+M214/M213</f>
        <v>0</v>
      </c>
      <c r="N215" s="152">
        <f>+N214/N213</f>
        <v>0</v>
      </c>
      <c r="O215" s="153">
        <f>+O214/O213</f>
        <v>0.17549999999999999</v>
      </c>
      <c r="P215" s="148"/>
      <c r="Q215" s="375"/>
    </row>
    <row r="216" spans="1:17" x14ac:dyDescent="0.2">
      <c r="A216" s="413"/>
      <c r="B216" s="388"/>
      <c r="C216" s="389"/>
      <c r="D216" s="389"/>
      <c r="E216" s="390"/>
      <c r="F216" s="379"/>
      <c r="G216" s="378"/>
      <c r="H216" s="379"/>
      <c r="I216" s="379"/>
      <c r="J216" s="151" t="s">
        <v>54</v>
      </c>
      <c r="K216" s="152">
        <f>+K213-K214</f>
        <v>-3.5499999999999976E-2</v>
      </c>
      <c r="L216" s="152">
        <f>+L213-L214</f>
        <v>0.28999999999999998</v>
      </c>
      <c r="M216" s="152">
        <f>+M213-M214</f>
        <v>0.3</v>
      </c>
      <c r="N216" s="152">
        <f>+N213-N214</f>
        <v>0.27</v>
      </c>
      <c r="O216" s="152">
        <f>+O213-O214</f>
        <v>0.82450000000000001</v>
      </c>
      <c r="P216" s="148"/>
      <c r="Q216" s="375"/>
    </row>
    <row r="217" spans="1:17" ht="24" x14ac:dyDescent="0.2">
      <c r="A217" s="413"/>
      <c r="B217" s="388"/>
      <c r="C217" s="389"/>
      <c r="D217" s="389"/>
      <c r="E217" s="390"/>
      <c r="F217" s="379"/>
      <c r="G217" s="378"/>
      <c r="H217" s="379"/>
      <c r="I217" s="379"/>
      <c r="J217" s="142" t="s">
        <v>55</v>
      </c>
      <c r="K217" s="149" t="s">
        <v>377</v>
      </c>
      <c r="L217" s="143"/>
      <c r="M217" s="143"/>
      <c r="N217" s="143"/>
      <c r="O217" s="150"/>
      <c r="P217" s="148"/>
      <c r="Q217" s="375"/>
    </row>
    <row r="218" spans="1:17" ht="409.5" customHeight="1" x14ac:dyDescent="0.2">
      <c r="A218" s="413"/>
      <c r="B218" s="388"/>
      <c r="C218" s="389"/>
      <c r="D218" s="389"/>
      <c r="E218" s="390"/>
      <c r="F218" s="379"/>
      <c r="G218" s="378"/>
      <c r="H218" s="379"/>
      <c r="I218" s="379"/>
      <c r="J218" s="142" t="s">
        <v>56</v>
      </c>
      <c r="K218" s="154" t="s">
        <v>378</v>
      </c>
      <c r="L218" s="143"/>
      <c r="M218" s="143"/>
      <c r="N218" s="143"/>
      <c r="O218" s="150"/>
      <c r="P218" s="148"/>
      <c r="Q218" s="375"/>
    </row>
    <row r="219" spans="1:17" ht="48" x14ac:dyDescent="0.2">
      <c r="A219" s="413"/>
      <c r="B219" s="388"/>
      <c r="C219" s="389"/>
      <c r="D219" s="389"/>
      <c r="E219" s="390"/>
      <c r="F219" s="379"/>
      <c r="G219" s="378"/>
      <c r="H219" s="379"/>
      <c r="I219" s="379"/>
      <c r="J219" s="142" t="s">
        <v>278</v>
      </c>
      <c r="K219" s="149"/>
      <c r="L219" s="143"/>
      <c r="M219" s="143"/>
      <c r="N219" s="143"/>
      <c r="O219" s="150"/>
      <c r="P219" s="148"/>
      <c r="Q219" s="375"/>
    </row>
    <row r="220" spans="1:17" x14ac:dyDescent="0.2">
      <c r="A220" s="413"/>
      <c r="B220" s="388"/>
      <c r="C220" s="389"/>
      <c r="D220" s="389"/>
      <c r="E220" s="390"/>
      <c r="F220" s="379"/>
      <c r="G220" s="378"/>
      <c r="H220" s="379"/>
      <c r="I220" s="379"/>
      <c r="J220" s="142"/>
      <c r="K220" s="150"/>
      <c r="L220" s="150"/>
      <c r="M220" s="150"/>
      <c r="N220" s="150"/>
      <c r="O220" s="150"/>
      <c r="P220" s="148"/>
      <c r="Q220" s="375"/>
    </row>
    <row r="221" spans="1:17" x14ac:dyDescent="0.2">
      <c r="A221" s="413"/>
      <c r="B221" s="388"/>
      <c r="C221" s="389"/>
      <c r="D221" s="389"/>
      <c r="E221" s="390"/>
      <c r="F221" s="379"/>
      <c r="G221" s="378"/>
      <c r="H221" s="379"/>
      <c r="I221" s="379"/>
      <c r="J221" s="151" t="s">
        <v>51</v>
      </c>
      <c r="K221" s="146">
        <f>+K213*G213</f>
        <v>2.8000000000000004E-3</v>
      </c>
      <c r="L221" s="146">
        <f>+L213*G213</f>
        <v>5.7999999999999996E-3</v>
      </c>
      <c r="M221" s="146">
        <f>+M213*G213</f>
        <v>6.0000000000000001E-3</v>
      </c>
      <c r="N221" s="146">
        <f>+N213*G213</f>
        <v>5.4000000000000003E-3</v>
      </c>
      <c r="O221" s="146">
        <f>+SUM(K221:N221)</f>
        <v>0.02</v>
      </c>
      <c r="P221" s="148"/>
      <c r="Q221" s="375"/>
    </row>
    <row r="222" spans="1:17" x14ac:dyDescent="0.2">
      <c r="A222" s="413"/>
      <c r="B222" s="388"/>
      <c r="C222" s="389"/>
      <c r="D222" s="389"/>
      <c r="E222" s="390"/>
      <c r="F222" s="379"/>
      <c r="G222" s="378"/>
      <c r="H222" s="379"/>
      <c r="I222" s="379"/>
      <c r="J222" s="151" t="s">
        <v>52</v>
      </c>
      <c r="K222" s="146">
        <f>+K214*G213</f>
        <v>3.5099999999999997E-3</v>
      </c>
      <c r="L222" s="146">
        <f>+L214*G213</f>
        <v>0</v>
      </c>
      <c r="M222" s="146">
        <f>+M214*G213</f>
        <v>0</v>
      </c>
      <c r="N222" s="146">
        <f>+N214*G213</f>
        <v>0</v>
      </c>
      <c r="O222" s="146">
        <f>+SUM(K222:N222)</f>
        <v>3.5099999999999997E-3</v>
      </c>
      <c r="P222" s="148"/>
      <c r="Q222" s="375"/>
    </row>
    <row r="223" spans="1:17" ht="24" x14ac:dyDescent="0.2">
      <c r="A223" s="413"/>
      <c r="B223" s="388"/>
      <c r="C223" s="389"/>
      <c r="D223" s="389"/>
      <c r="E223" s="390"/>
      <c r="F223" s="379"/>
      <c r="G223" s="378"/>
      <c r="H223" s="379"/>
      <c r="I223" s="379"/>
      <c r="J223" s="151" t="s">
        <v>53</v>
      </c>
      <c r="K223" s="146">
        <f>+K222/K221</f>
        <v>1.2535714285714283</v>
      </c>
      <c r="L223" s="146">
        <f>+L222/L221</f>
        <v>0</v>
      </c>
      <c r="M223" s="146">
        <f>+M222/M221</f>
        <v>0</v>
      </c>
      <c r="N223" s="146">
        <f>+N222/N221</f>
        <v>0</v>
      </c>
      <c r="O223" s="146">
        <f>+O222/O221</f>
        <v>0.17549999999999999</v>
      </c>
      <c r="P223" s="148"/>
      <c r="Q223" s="375"/>
    </row>
    <row r="224" spans="1:17" ht="12" customHeight="1" x14ac:dyDescent="0.2">
      <c r="A224" s="413"/>
      <c r="B224" s="388"/>
      <c r="C224" s="389"/>
      <c r="D224" s="389"/>
      <c r="E224" s="390"/>
      <c r="F224" s="377" t="s">
        <v>379</v>
      </c>
      <c r="G224" s="378">
        <v>0.02</v>
      </c>
      <c r="H224" s="377" t="s">
        <v>380</v>
      </c>
      <c r="I224" s="377" t="s">
        <v>357</v>
      </c>
      <c r="J224" s="142" t="s">
        <v>51</v>
      </c>
      <c r="K224" s="146">
        <v>0</v>
      </c>
      <c r="L224" s="146">
        <v>0.377</v>
      </c>
      <c r="M224" s="146">
        <v>0.54120000000000001</v>
      </c>
      <c r="N224" s="146">
        <v>8.1799999999999998E-2</v>
      </c>
      <c r="O224" s="147">
        <f>+SUM(K224:N224)</f>
        <v>1</v>
      </c>
      <c r="P224" s="148"/>
      <c r="Q224" s="375"/>
    </row>
    <row r="225" spans="1:17" x14ac:dyDescent="0.2">
      <c r="A225" s="413"/>
      <c r="B225" s="388"/>
      <c r="C225" s="389"/>
      <c r="D225" s="389"/>
      <c r="E225" s="390"/>
      <c r="F225" s="377"/>
      <c r="G225" s="378"/>
      <c r="H225" s="377"/>
      <c r="I225" s="377"/>
      <c r="J225" s="142" t="s">
        <v>52</v>
      </c>
      <c r="K225" s="149">
        <v>0</v>
      </c>
      <c r="L225" s="149">
        <v>0</v>
      </c>
      <c r="M225" s="149">
        <v>0</v>
      </c>
      <c r="N225" s="149">
        <v>0</v>
      </c>
      <c r="O225" s="150">
        <f>+SUM(K225:N225)</f>
        <v>0</v>
      </c>
      <c r="P225" s="148"/>
      <c r="Q225" s="375"/>
    </row>
    <row r="226" spans="1:17" ht="24" x14ac:dyDescent="0.2">
      <c r="A226" s="413"/>
      <c r="B226" s="388"/>
      <c r="C226" s="389"/>
      <c r="D226" s="389"/>
      <c r="E226" s="390"/>
      <c r="F226" s="377"/>
      <c r="G226" s="378"/>
      <c r="H226" s="377"/>
      <c r="I226" s="377"/>
      <c r="J226" s="151" t="s">
        <v>53</v>
      </c>
      <c r="K226" s="152" t="e">
        <f>+K225/K224</f>
        <v>#DIV/0!</v>
      </c>
      <c r="L226" s="152">
        <f>+L225/L224</f>
        <v>0</v>
      </c>
      <c r="M226" s="152">
        <f>+M225/M224</f>
        <v>0</v>
      </c>
      <c r="N226" s="152">
        <f>+N225/N224</f>
        <v>0</v>
      </c>
      <c r="O226" s="152">
        <f>+O225/O224</f>
        <v>0</v>
      </c>
      <c r="P226" s="148"/>
      <c r="Q226" s="375"/>
    </row>
    <row r="227" spans="1:17" x14ac:dyDescent="0.2">
      <c r="A227" s="413"/>
      <c r="B227" s="388"/>
      <c r="C227" s="389"/>
      <c r="D227" s="389"/>
      <c r="E227" s="390"/>
      <c r="F227" s="377"/>
      <c r="G227" s="378"/>
      <c r="H227" s="377"/>
      <c r="I227" s="377"/>
      <c r="J227" s="151" t="s">
        <v>54</v>
      </c>
      <c r="K227" s="152">
        <f>+K224-K225</f>
        <v>0</v>
      </c>
      <c r="L227" s="152">
        <f>+L224-L225</f>
        <v>0.377</v>
      </c>
      <c r="M227" s="152">
        <f>+M224-M225</f>
        <v>0.54120000000000001</v>
      </c>
      <c r="N227" s="152">
        <f>+N224-N225</f>
        <v>8.1799999999999998E-2</v>
      </c>
      <c r="O227" s="152">
        <f>+O224-O225</f>
        <v>1</v>
      </c>
      <c r="P227" s="148"/>
      <c r="Q227" s="375"/>
    </row>
    <row r="228" spans="1:17" ht="24" x14ac:dyDescent="0.2">
      <c r="A228" s="413"/>
      <c r="B228" s="388"/>
      <c r="C228" s="389"/>
      <c r="D228" s="389"/>
      <c r="E228" s="390"/>
      <c r="F228" s="377"/>
      <c r="G228" s="378"/>
      <c r="H228" s="377"/>
      <c r="I228" s="377"/>
      <c r="J228" s="142" t="s">
        <v>55</v>
      </c>
      <c r="K228" s="150" t="s">
        <v>381</v>
      </c>
      <c r="L228" s="143"/>
      <c r="M228" s="143"/>
      <c r="N228" s="143"/>
      <c r="O228" s="143"/>
      <c r="P228" s="148"/>
      <c r="Q228" s="375"/>
    </row>
    <row r="229" spans="1:17" ht="47.25" customHeight="1" x14ac:dyDescent="0.2">
      <c r="A229" s="413"/>
      <c r="B229" s="388"/>
      <c r="C229" s="389"/>
      <c r="D229" s="389"/>
      <c r="E229" s="390"/>
      <c r="F229" s="377"/>
      <c r="G229" s="378"/>
      <c r="H229" s="377"/>
      <c r="I229" s="377"/>
      <c r="J229" s="142" t="s">
        <v>56</v>
      </c>
      <c r="K229" s="150" t="s">
        <v>382</v>
      </c>
      <c r="L229" s="143"/>
      <c r="M229" s="143"/>
      <c r="N229" s="143"/>
      <c r="O229" s="143"/>
      <c r="P229" s="148"/>
      <c r="Q229" s="375"/>
    </row>
    <row r="230" spans="1:17" ht="48" x14ac:dyDescent="0.2">
      <c r="A230" s="413"/>
      <c r="B230" s="388"/>
      <c r="C230" s="389"/>
      <c r="D230" s="389"/>
      <c r="E230" s="390"/>
      <c r="F230" s="377"/>
      <c r="G230" s="378"/>
      <c r="H230" s="377"/>
      <c r="I230" s="377"/>
      <c r="J230" s="142" t="s">
        <v>278</v>
      </c>
      <c r="K230" s="143"/>
      <c r="L230" s="143"/>
      <c r="M230" s="143"/>
      <c r="N230" s="143"/>
      <c r="O230" s="143"/>
      <c r="P230" s="148"/>
      <c r="Q230" s="375"/>
    </row>
    <row r="231" spans="1:17" x14ac:dyDescent="0.2">
      <c r="A231" s="413"/>
      <c r="B231" s="388"/>
      <c r="C231" s="389"/>
      <c r="D231" s="389"/>
      <c r="E231" s="390"/>
      <c r="F231" s="377"/>
      <c r="G231" s="378"/>
      <c r="H231" s="377"/>
      <c r="I231" s="377"/>
      <c r="J231" s="142"/>
      <c r="K231" s="143"/>
      <c r="L231" s="143"/>
      <c r="M231" s="143"/>
      <c r="N231" s="143"/>
      <c r="O231" s="143"/>
      <c r="P231" s="148"/>
      <c r="Q231" s="375"/>
    </row>
    <row r="232" spans="1:17" x14ac:dyDescent="0.2">
      <c r="A232" s="413"/>
      <c r="B232" s="388"/>
      <c r="C232" s="389"/>
      <c r="D232" s="389"/>
      <c r="E232" s="390"/>
      <c r="F232" s="377"/>
      <c r="G232" s="378"/>
      <c r="H232" s="377"/>
      <c r="I232" s="377"/>
      <c r="J232" s="151" t="s">
        <v>51</v>
      </c>
      <c r="K232" s="146">
        <f>+K224*G224</f>
        <v>0</v>
      </c>
      <c r="L232" s="146">
        <f>+L224*G224</f>
        <v>7.5399999999999998E-3</v>
      </c>
      <c r="M232" s="146">
        <f>+M224*G224</f>
        <v>1.0824E-2</v>
      </c>
      <c r="N232" s="146">
        <f>+N224*G224</f>
        <v>1.6360000000000001E-3</v>
      </c>
      <c r="O232" s="146">
        <f>+SUM(K232:N232)</f>
        <v>1.9999999999999997E-2</v>
      </c>
      <c r="P232" s="148"/>
      <c r="Q232" s="375"/>
    </row>
    <row r="233" spans="1:17" x14ac:dyDescent="0.2">
      <c r="A233" s="413"/>
      <c r="B233" s="388"/>
      <c r="C233" s="389"/>
      <c r="D233" s="389"/>
      <c r="E233" s="390"/>
      <c r="F233" s="377"/>
      <c r="G233" s="378"/>
      <c r="H233" s="377"/>
      <c r="I233" s="377"/>
      <c r="J233" s="151" t="s">
        <v>52</v>
      </c>
      <c r="K233" s="152">
        <f>+K225*G224</f>
        <v>0</v>
      </c>
      <c r="L233" s="152">
        <f>+L225*G224</f>
        <v>0</v>
      </c>
      <c r="M233" s="152">
        <f>+M225*G224</f>
        <v>0</v>
      </c>
      <c r="N233" s="152">
        <f>+N225*G224</f>
        <v>0</v>
      </c>
      <c r="O233" s="146">
        <f>+SUM(K233:N233)</f>
        <v>0</v>
      </c>
      <c r="P233" s="148"/>
      <c r="Q233" s="375"/>
    </row>
    <row r="234" spans="1:17" ht="24" x14ac:dyDescent="0.2">
      <c r="A234" s="413"/>
      <c r="B234" s="388"/>
      <c r="C234" s="389"/>
      <c r="D234" s="389"/>
      <c r="E234" s="390"/>
      <c r="F234" s="377"/>
      <c r="G234" s="378"/>
      <c r="H234" s="377"/>
      <c r="I234" s="377"/>
      <c r="J234" s="151" t="s">
        <v>53</v>
      </c>
      <c r="K234" s="146" t="e">
        <f>K233/K232</f>
        <v>#DIV/0!</v>
      </c>
      <c r="L234" s="146">
        <f>L233/L232</f>
        <v>0</v>
      </c>
      <c r="M234" s="146">
        <f>M233/M232</f>
        <v>0</v>
      </c>
      <c r="N234" s="146">
        <f>N233/N232</f>
        <v>0</v>
      </c>
      <c r="O234" s="147" t="e">
        <f>+K234+L234+M234+N234</f>
        <v>#DIV/0!</v>
      </c>
      <c r="P234" s="148"/>
      <c r="Q234" s="375"/>
    </row>
    <row r="235" spans="1:17" x14ac:dyDescent="0.2">
      <c r="A235" s="413"/>
      <c r="B235" s="388"/>
      <c r="C235" s="389"/>
      <c r="D235" s="389"/>
      <c r="E235" s="390"/>
      <c r="F235" s="377"/>
      <c r="G235" s="378"/>
      <c r="H235" s="377"/>
      <c r="I235" s="377"/>
      <c r="J235" s="142"/>
      <c r="K235" s="146"/>
      <c r="L235" s="146"/>
      <c r="M235" s="146"/>
      <c r="N235" s="146"/>
      <c r="O235" s="147"/>
      <c r="P235" s="148"/>
      <c r="Q235" s="375"/>
    </row>
    <row r="236" spans="1:17" x14ac:dyDescent="0.2">
      <c r="A236" s="413"/>
      <c r="B236" s="388"/>
      <c r="C236" s="389"/>
      <c r="D236" s="389"/>
      <c r="E236" s="390"/>
      <c r="F236" s="377" t="s">
        <v>383</v>
      </c>
      <c r="G236" s="378">
        <v>0.02</v>
      </c>
      <c r="H236" s="377" t="s">
        <v>384</v>
      </c>
      <c r="I236" s="377"/>
      <c r="J236" s="155" t="s">
        <v>51</v>
      </c>
      <c r="K236" s="146">
        <v>0.25</v>
      </c>
      <c r="L236" s="146">
        <v>0.25</v>
      </c>
      <c r="M236" s="146">
        <v>0.25</v>
      </c>
      <c r="N236" s="146">
        <v>0.25</v>
      </c>
      <c r="O236" s="147">
        <f>+SUM(K236:N236)</f>
        <v>1</v>
      </c>
      <c r="P236" s="148"/>
      <c r="Q236" s="375"/>
    </row>
    <row r="237" spans="1:17" x14ac:dyDescent="0.2">
      <c r="A237" s="413"/>
      <c r="B237" s="388"/>
      <c r="C237" s="389"/>
      <c r="D237" s="389"/>
      <c r="E237" s="390"/>
      <c r="F237" s="377"/>
      <c r="G237" s="378"/>
      <c r="H237" s="377"/>
      <c r="I237" s="377"/>
      <c r="J237" s="142" t="s">
        <v>52</v>
      </c>
      <c r="K237" s="149">
        <v>0.25</v>
      </c>
      <c r="L237" s="149">
        <v>0</v>
      </c>
      <c r="M237" s="149">
        <v>0</v>
      </c>
      <c r="N237" s="149">
        <v>0</v>
      </c>
      <c r="O237" s="150"/>
      <c r="P237" s="148"/>
      <c r="Q237" s="375"/>
    </row>
    <row r="238" spans="1:17" ht="24" x14ac:dyDescent="0.2">
      <c r="A238" s="413"/>
      <c r="B238" s="388"/>
      <c r="C238" s="389"/>
      <c r="D238" s="389"/>
      <c r="E238" s="390"/>
      <c r="F238" s="377"/>
      <c r="G238" s="378"/>
      <c r="H238" s="377"/>
      <c r="I238" s="377"/>
      <c r="J238" s="151" t="s">
        <v>53</v>
      </c>
      <c r="K238" s="152">
        <f>K237/K236</f>
        <v>1</v>
      </c>
      <c r="L238" s="152">
        <f>L237/L236</f>
        <v>0</v>
      </c>
      <c r="M238" s="152">
        <f>M237/M236</f>
        <v>0</v>
      </c>
      <c r="N238" s="152">
        <f>N237/N236</f>
        <v>0</v>
      </c>
      <c r="O238" s="153" t="e">
        <f>+O236/O234</f>
        <v>#DIV/0!</v>
      </c>
      <c r="P238" s="148"/>
      <c r="Q238" s="375"/>
    </row>
    <row r="239" spans="1:17" x14ac:dyDescent="0.2">
      <c r="A239" s="413"/>
      <c r="B239" s="388"/>
      <c r="C239" s="389"/>
      <c r="D239" s="389"/>
      <c r="E239" s="390"/>
      <c r="F239" s="377"/>
      <c r="G239" s="378"/>
      <c r="H239" s="377"/>
      <c r="I239" s="377"/>
      <c r="J239" s="151" t="s">
        <v>54</v>
      </c>
      <c r="K239" s="152">
        <f>K236-K237</f>
        <v>0</v>
      </c>
      <c r="L239" s="152">
        <f>+L234-L236</f>
        <v>-0.25</v>
      </c>
      <c r="M239" s="152">
        <f>+M234-M236</f>
        <v>-0.25</v>
      </c>
      <c r="N239" s="152">
        <f>+N234-N236</f>
        <v>-0.25</v>
      </c>
      <c r="O239" s="152" t="e">
        <f>+O234-O236</f>
        <v>#DIV/0!</v>
      </c>
      <c r="P239" s="148"/>
      <c r="Q239" s="375"/>
    </row>
    <row r="240" spans="1:17" ht="24" x14ac:dyDescent="0.2">
      <c r="A240" s="413"/>
      <c r="B240" s="388"/>
      <c r="C240" s="389"/>
      <c r="D240" s="389"/>
      <c r="E240" s="390"/>
      <c r="F240" s="377"/>
      <c r="G240" s="378"/>
      <c r="H240" s="377"/>
      <c r="I240" s="377"/>
      <c r="J240" s="142" t="s">
        <v>55</v>
      </c>
      <c r="K240" s="149" t="s">
        <v>385</v>
      </c>
      <c r="L240" s="143"/>
      <c r="M240" s="143"/>
      <c r="N240" s="143"/>
      <c r="O240" s="150"/>
      <c r="P240" s="148"/>
      <c r="Q240" s="375"/>
    </row>
    <row r="241" spans="1:17" ht="84" x14ac:dyDescent="0.2">
      <c r="A241" s="413"/>
      <c r="B241" s="388"/>
      <c r="C241" s="389"/>
      <c r="D241" s="389"/>
      <c r="E241" s="390"/>
      <c r="F241" s="377"/>
      <c r="G241" s="378"/>
      <c r="H241" s="377"/>
      <c r="I241" s="377"/>
      <c r="J241" s="142" t="s">
        <v>56</v>
      </c>
      <c r="K241" s="149" t="s">
        <v>386</v>
      </c>
      <c r="L241" s="143"/>
      <c r="M241" s="143"/>
      <c r="N241" s="143"/>
      <c r="O241" s="150"/>
      <c r="P241" s="148"/>
      <c r="Q241" s="375"/>
    </row>
    <row r="242" spans="1:17" ht="84" x14ac:dyDescent="0.2">
      <c r="A242" s="413"/>
      <c r="B242" s="388"/>
      <c r="C242" s="389"/>
      <c r="D242" s="389"/>
      <c r="E242" s="390"/>
      <c r="F242" s="377"/>
      <c r="G242" s="378"/>
      <c r="H242" s="377"/>
      <c r="I242" s="377"/>
      <c r="J242" s="142" t="s">
        <v>278</v>
      </c>
      <c r="K242" s="149" t="s">
        <v>387</v>
      </c>
      <c r="L242" s="143"/>
      <c r="M242" s="143"/>
      <c r="N242" s="143"/>
      <c r="O242" s="150"/>
      <c r="P242" s="148"/>
      <c r="Q242" s="375"/>
    </row>
    <row r="243" spans="1:17" x14ac:dyDescent="0.2">
      <c r="A243" s="413"/>
      <c r="B243" s="388"/>
      <c r="C243" s="389"/>
      <c r="D243" s="389"/>
      <c r="E243" s="390"/>
      <c r="F243" s="377"/>
      <c r="G243" s="378"/>
      <c r="H243" s="377"/>
      <c r="I243" s="377"/>
      <c r="J243" s="142"/>
      <c r="K243" s="150"/>
      <c r="L243" s="150"/>
      <c r="M243" s="150"/>
      <c r="N243" s="150"/>
      <c r="O243" s="150"/>
      <c r="P243" s="148"/>
      <c r="Q243" s="375"/>
    </row>
    <row r="244" spans="1:17" x14ac:dyDescent="0.2">
      <c r="A244" s="413"/>
      <c r="B244" s="388"/>
      <c r="C244" s="389"/>
      <c r="D244" s="389"/>
      <c r="E244" s="390"/>
      <c r="F244" s="377"/>
      <c r="G244" s="378"/>
      <c r="H244" s="377"/>
      <c r="I244" s="377"/>
      <c r="J244" s="151" t="s">
        <v>51</v>
      </c>
      <c r="K244" s="146">
        <f>+K236*G236</f>
        <v>5.0000000000000001E-3</v>
      </c>
      <c r="L244" s="146">
        <f>+L236*G236</f>
        <v>5.0000000000000001E-3</v>
      </c>
      <c r="M244" s="146">
        <f>+M236*G236</f>
        <v>5.0000000000000001E-3</v>
      </c>
      <c r="N244" s="146">
        <f>+N236*G236</f>
        <v>5.0000000000000001E-3</v>
      </c>
      <c r="O244" s="146">
        <f>+SUM(K244:N244)</f>
        <v>0.02</v>
      </c>
      <c r="P244" s="148"/>
      <c r="Q244" s="375"/>
    </row>
    <row r="245" spans="1:17" x14ac:dyDescent="0.2">
      <c r="A245" s="413"/>
      <c r="B245" s="388"/>
      <c r="C245" s="389"/>
      <c r="D245" s="389"/>
      <c r="E245" s="390"/>
      <c r="F245" s="377"/>
      <c r="G245" s="378"/>
      <c r="H245" s="377"/>
      <c r="I245" s="377"/>
      <c r="J245" s="151" t="s">
        <v>52</v>
      </c>
      <c r="K245" s="152">
        <f>+K237*G236</f>
        <v>5.0000000000000001E-3</v>
      </c>
      <c r="L245" s="146">
        <f>+L236*G234</f>
        <v>0</v>
      </c>
      <c r="M245" s="146">
        <v>0</v>
      </c>
      <c r="N245" s="146">
        <v>0</v>
      </c>
      <c r="O245" s="146">
        <f>+SUM(K245:N245)</f>
        <v>5.0000000000000001E-3</v>
      </c>
      <c r="P245" s="148"/>
      <c r="Q245" s="375"/>
    </row>
    <row r="246" spans="1:17" ht="24" x14ac:dyDescent="0.2">
      <c r="A246" s="413"/>
      <c r="B246" s="388"/>
      <c r="C246" s="389"/>
      <c r="D246" s="389"/>
      <c r="E246" s="390"/>
      <c r="F246" s="377"/>
      <c r="G246" s="378"/>
      <c r="H246" s="377"/>
      <c r="I246" s="377"/>
      <c r="J246" s="151" t="s">
        <v>53</v>
      </c>
      <c r="K246" s="146">
        <f>K245/K244</f>
        <v>1</v>
      </c>
      <c r="L246" s="146">
        <f>+L245/L244</f>
        <v>0</v>
      </c>
      <c r="M246" s="146">
        <f>+M245/M244</f>
        <v>0</v>
      </c>
      <c r="N246" s="146">
        <f>+N245/N244</f>
        <v>0</v>
      </c>
      <c r="O246" s="146">
        <f>+O245/O244</f>
        <v>0.25</v>
      </c>
      <c r="P246" s="148"/>
      <c r="Q246" s="375"/>
    </row>
    <row r="247" spans="1:17" x14ac:dyDescent="0.2">
      <c r="A247" s="413"/>
      <c r="B247" s="388"/>
      <c r="C247" s="389"/>
      <c r="D247" s="389"/>
      <c r="E247" s="390"/>
      <c r="F247" s="377"/>
      <c r="G247" s="378"/>
      <c r="H247" s="377"/>
      <c r="I247" s="377"/>
      <c r="J247" s="156"/>
      <c r="K247" s="146"/>
      <c r="L247" s="146">
        <f>+L233/L232</f>
        <v>0</v>
      </c>
      <c r="M247" s="146">
        <f>+M233/M232</f>
        <v>0</v>
      </c>
      <c r="N247" s="146">
        <f>+N233/N232</f>
        <v>0</v>
      </c>
      <c r="O247" s="146">
        <f>+O233/O232</f>
        <v>0</v>
      </c>
      <c r="P247" s="148"/>
      <c r="Q247" s="375"/>
    </row>
    <row r="248" spans="1:17" ht="15" customHeight="1" x14ac:dyDescent="0.2">
      <c r="A248" s="413"/>
      <c r="B248" s="388"/>
      <c r="C248" s="380" t="s">
        <v>388</v>
      </c>
      <c r="D248" s="380"/>
      <c r="E248" s="380"/>
      <c r="F248" s="380"/>
      <c r="G248" s="157">
        <f>+G236+G224+G213+G202+G191</f>
        <v>0.1</v>
      </c>
      <c r="H248" s="158"/>
      <c r="I248" s="158"/>
      <c r="J248" s="142"/>
      <c r="K248" s="152"/>
      <c r="L248" s="147"/>
      <c r="M248" s="147"/>
      <c r="N248" s="147"/>
      <c r="O248" s="153"/>
      <c r="P248" s="159"/>
      <c r="Q248" s="376"/>
    </row>
    <row r="249" spans="1:17" ht="12" customHeight="1" x14ac:dyDescent="0.2">
      <c r="A249" s="413"/>
      <c r="B249" s="388"/>
      <c r="C249" s="381" t="s">
        <v>389</v>
      </c>
      <c r="D249" s="381"/>
      <c r="E249" s="381"/>
      <c r="F249" s="381"/>
      <c r="G249" s="382">
        <f>+G248</f>
        <v>0.1</v>
      </c>
      <c r="H249" s="160"/>
      <c r="I249" s="160"/>
      <c r="J249" s="151" t="s">
        <v>51</v>
      </c>
      <c r="K249" s="146">
        <f>+K199+K210+K221+K232+K244</f>
        <v>9.1000000000000004E-3</v>
      </c>
      <c r="L249" s="146">
        <f>+L199+L210+L221+L232+L244</f>
        <v>3.3459999999999997E-2</v>
      </c>
      <c r="M249" s="146">
        <f>+M199+M210+M221+M232+M244</f>
        <v>3.7744E-2</v>
      </c>
      <c r="N249" s="146">
        <f>+N199+N210+N221+N232+N244</f>
        <v>1.9696000000000002E-2</v>
      </c>
      <c r="O249" s="147">
        <f>+SUM(K249:N249)</f>
        <v>0.1</v>
      </c>
      <c r="P249" s="159"/>
      <c r="Q249" s="376"/>
    </row>
    <row r="250" spans="1:17" x14ac:dyDescent="0.2">
      <c r="A250" s="413"/>
      <c r="B250" s="388"/>
      <c r="C250" s="381"/>
      <c r="D250" s="381"/>
      <c r="E250" s="381"/>
      <c r="F250" s="381"/>
      <c r="G250" s="381"/>
      <c r="H250" s="160"/>
      <c r="I250" s="160"/>
      <c r="J250" s="151" t="s">
        <v>52</v>
      </c>
      <c r="K250" s="146">
        <f>+K200+K211+K222+K233+K245</f>
        <v>9.6100000000000005E-3</v>
      </c>
      <c r="L250" s="146">
        <f>+L200+L211+L222+L233+L245</f>
        <v>0</v>
      </c>
      <c r="M250" s="146">
        <f>+M200+M211+M222+M233+M246</f>
        <v>0</v>
      </c>
      <c r="N250" s="146">
        <f>+N200+N211+N222+N233+N245</f>
        <v>0</v>
      </c>
      <c r="O250" s="147">
        <f>+SUM(K250:N250)</f>
        <v>9.6100000000000005E-3</v>
      </c>
      <c r="P250" s="159"/>
      <c r="Q250" s="376"/>
    </row>
    <row r="251" spans="1:17" ht="24" x14ac:dyDescent="0.2">
      <c r="A251" s="413"/>
      <c r="B251" s="388"/>
      <c r="C251" s="381"/>
      <c r="D251" s="381"/>
      <c r="E251" s="381"/>
      <c r="F251" s="381"/>
      <c r="G251" s="381"/>
      <c r="H251" s="160"/>
      <c r="I251" s="160"/>
      <c r="J251" s="151" t="s">
        <v>53</v>
      </c>
      <c r="K251" s="146">
        <f>+K250/K249</f>
        <v>1.0560439560439561</v>
      </c>
      <c r="L251" s="146">
        <f>+L250/L249</f>
        <v>0</v>
      </c>
      <c r="M251" s="146">
        <f>+M250/M249</f>
        <v>0</v>
      </c>
      <c r="N251" s="146">
        <f>+N250/N249</f>
        <v>0</v>
      </c>
      <c r="O251" s="147">
        <f>+SUM(K251:N251)</f>
        <v>1.0560439560439561</v>
      </c>
      <c r="P251" s="159"/>
      <c r="Q251" s="376"/>
    </row>
    <row r="252" spans="1:17" ht="12" customHeight="1" x14ac:dyDescent="0.2">
      <c r="A252" s="413"/>
      <c r="B252" s="423" t="s">
        <v>262</v>
      </c>
      <c r="C252" s="426" t="s">
        <v>390</v>
      </c>
      <c r="D252" s="161"/>
      <c r="E252" s="161"/>
      <c r="F252" s="366" t="s">
        <v>391</v>
      </c>
      <c r="G252" s="366">
        <v>0.01</v>
      </c>
      <c r="H252" s="366" t="s">
        <v>392</v>
      </c>
      <c r="I252" s="366" t="s">
        <v>229</v>
      </c>
      <c r="J252" s="162" t="s">
        <v>51</v>
      </c>
      <c r="K252" s="163">
        <v>656</v>
      </c>
      <c r="L252" s="163">
        <v>1800</v>
      </c>
      <c r="M252" s="163">
        <v>600</v>
      </c>
      <c r="N252" s="163">
        <v>500</v>
      </c>
      <c r="O252" s="164">
        <f>SUM(K252:N252)</f>
        <v>3556</v>
      </c>
      <c r="P252" s="165"/>
      <c r="Q252" s="166"/>
    </row>
    <row r="253" spans="1:17" ht="12" customHeight="1" x14ac:dyDescent="0.2">
      <c r="A253" s="413"/>
      <c r="B253" s="424"/>
      <c r="C253" s="427"/>
      <c r="D253" s="167"/>
      <c r="E253" s="167"/>
      <c r="F253" s="366"/>
      <c r="G253" s="366"/>
      <c r="H253" s="366"/>
      <c r="I253" s="366"/>
      <c r="J253" s="162" t="s">
        <v>52</v>
      </c>
      <c r="K253" s="163">
        <v>656</v>
      </c>
      <c r="L253" s="163">
        <v>0</v>
      </c>
      <c r="M253" s="163">
        <v>0</v>
      </c>
      <c r="N253" s="163">
        <v>0</v>
      </c>
      <c r="O253" s="164">
        <f>SUM(K253:N253)</f>
        <v>656</v>
      </c>
      <c r="P253" s="165"/>
      <c r="Q253" s="166"/>
    </row>
    <row r="254" spans="1:17" ht="24" x14ac:dyDescent="0.2">
      <c r="A254" s="413"/>
      <c r="B254" s="424"/>
      <c r="C254" s="427"/>
      <c r="D254" s="167"/>
      <c r="E254" s="167"/>
      <c r="F254" s="366"/>
      <c r="G254" s="366"/>
      <c r="H254" s="366"/>
      <c r="I254" s="366"/>
      <c r="J254" s="168" t="s">
        <v>53</v>
      </c>
      <c r="K254" s="113">
        <f>+K253/K252</f>
        <v>1</v>
      </c>
      <c r="L254" s="169">
        <f>+L253/L252</f>
        <v>0</v>
      </c>
      <c r="M254" s="169">
        <f>+M253/M252</f>
        <v>0</v>
      </c>
      <c r="N254" s="169">
        <f>+N253/N252</f>
        <v>0</v>
      </c>
      <c r="O254" s="164">
        <f>SUM(K254:N254)</f>
        <v>1</v>
      </c>
      <c r="P254" s="165"/>
      <c r="Q254" s="166"/>
    </row>
    <row r="255" spans="1:17" x14ac:dyDescent="0.2">
      <c r="A255" s="413"/>
      <c r="B255" s="424"/>
      <c r="C255" s="427"/>
      <c r="D255" s="167"/>
      <c r="E255" s="167"/>
      <c r="F255" s="366"/>
      <c r="G255" s="366"/>
      <c r="H255" s="366"/>
      <c r="I255" s="366"/>
      <c r="J255" s="168" t="s">
        <v>54</v>
      </c>
      <c r="K255" s="170">
        <f>K252-K253</f>
        <v>0</v>
      </c>
      <c r="L255" s="170">
        <f>L252-L253</f>
        <v>1800</v>
      </c>
      <c r="M255" s="170">
        <f>M252-M253</f>
        <v>600</v>
      </c>
      <c r="N255" s="170">
        <f>N252-N253</f>
        <v>500</v>
      </c>
      <c r="O255" s="171"/>
      <c r="P255" s="165"/>
      <c r="Q255" s="166"/>
    </row>
    <row r="256" spans="1:17" ht="24" x14ac:dyDescent="0.2">
      <c r="A256" s="413"/>
      <c r="B256" s="424"/>
      <c r="C256" s="427"/>
      <c r="D256" s="167"/>
      <c r="E256" s="167"/>
      <c r="F256" s="366"/>
      <c r="G256" s="366"/>
      <c r="H256" s="366"/>
      <c r="I256" s="366"/>
      <c r="J256" s="162" t="s">
        <v>55</v>
      </c>
      <c r="K256" s="172" t="s">
        <v>393</v>
      </c>
      <c r="L256" s="171"/>
      <c r="M256" s="171"/>
      <c r="N256" s="171"/>
      <c r="O256" s="171"/>
      <c r="P256" s="165"/>
      <c r="Q256" s="166"/>
    </row>
    <row r="257" spans="1:17" ht="384" x14ac:dyDescent="0.2">
      <c r="A257" s="413"/>
      <c r="B257" s="424"/>
      <c r="C257" s="427"/>
      <c r="D257" s="167"/>
      <c r="E257" s="167"/>
      <c r="F257" s="366"/>
      <c r="G257" s="366"/>
      <c r="H257" s="366"/>
      <c r="I257" s="366"/>
      <c r="J257" s="162" t="s">
        <v>56</v>
      </c>
      <c r="K257" s="172" t="s">
        <v>394</v>
      </c>
      <c r="L257" s="171"/>
      <c r="M257" s="171"/>
      <c r="N257" s="171"/>
      <c r="O257" s="171"/>
      <c r="P257" s="165"/>
      <c r="Q257" s="166"/>
    </row>
    <row r="258" spans="1:17" ht="48" x14ac:dyDescent="0.2">
      <c r="A258" s="413"/>
      <c r="B258" s="424"/>
      <c r="C258" s="427"/>
      <c r="D258" s="167"/>
      <c r="E258" s="167"/>
      <c r="F258" s="366"/>
      <c r="G258" s="366"/>
      <c r="H258" s="366"/>
      <c r="I258" s="366"/>
      <c r="J258" s="162" t="s">
        <v>278</v>
      </c>
      <c r="K258" s="173"/>
      <c r="L258" s="171"/>
      <c r="M258" s="171"/>
      <c r="N258" s="171"/>
      <c r="O258" s="171"/>
      <c r="P258" s="165"/>
      <c r="Q258" s="166"/>
    </row>
    <row r="259" spans="1:17" x14ac:dyDescent="0.2">
      <c r="A259" s="413"/>
      <c r="B259" s="424"/>
      <c r="C259" s="427"/>
      <c r="D259" s="167"/>
      <c r="E259" s="167"/>
      <c r="F259" s="366"/>
      <c r="G259" s="366"/>
      <c r="H259" s="366"/>
      <c r="I259" s="366"/>
      <c r="J259" s="162"/>
      <c r="K259" s="173"/>
      <c r="L259" s="171"/>
      <c r="M259" s="171"/>
      <c r="N259" s="171"/>
      <c r="O259" s="171"/>
      <c r="P259" s="165"/>
      <c r="Q259" s="166"/>
    </row>
    <row r="260" spans="1:17" x14ac:dyDescent="0.2">
      <c r="A260" s="413"/>
      <c r="B260" s="424"/>
      <c r="C260" s="427"/>
      <c r="D260" s="167"/>
      <c r="E260" s="167"/>
      <c r="F260" s="366"/>
      <c r="G260" s="366"/>
      <c r="H260" s="366"/>
      <c r="I260" s="366"/>
      <c r="J260" s="168" t="s">
        <v>51</v>
      </c>
      <c r="K260" s="174">
        <f>G252*K252/100</f>
        <v>6.5600000000000006E-2</v>
      </c>
      <c r="L260" s="174" t="e">
        <f>H252*L252/100</f>
        <v>#VALUE!</v>
      </c>
      <c r="M260" s="174" t="e">
        <f>I252*M252/100</f>
        <v>#VALUE!</v>
      </c>
      <c r="N260" s="174" t="e">
        <f>J252*N252/100</f>
        <v>#VALUE!</v>
      </c>
      <c r="O260" s="175"/>
      <c r="P260" s="165"/>
      <c r="Q260" s="166"/>
    </row>
    <row r="261" spans="1:17" x14ac:dyDescent="0.2">
      <c r="A261" s="413"/>
      <c r="B261" s="424"/>
      <c r="C261" s="427"/>
      <c r="D261" s="167"/>
      <c r="E261" s="167"/>
      <c r="F261" s="366"/>
      <c r="G261" s="366"/>
      <c r="H261" s="366"/>
      <c r="I261" s="366"/>
      <c r="J261" s="168" t="s">
        <v>52</v>
      </c>
      <c r="K261" s="174">
        <f>G252*K253/100</f>
        <v>6.5600000000000006E-2</v>
      </c>
      <c r="L261" s="175"/>
      <c r="M261" s="175"/>
      <c r="N261" s="175"/>
      <c r="O261" s="175"/>
      <c r="P261" s="165"/>
      <c r="Q261" s="166"/>
    </row>
    <row r="262" spans="1:17" ht="24" x14ac:dyDescent="0.2">
      <c r="A262" s="413"/>
      <c r="B262" s="424"/>
      <c r="C262" s="427"/>
      <c r="D262" s="167"/>
      <c r="E262" s="167"/>
      <c r="F262" s="366"/>
      <c r="G262" s="366">
        <v>0.1</v>
      </c>
      <c r="H262" s="366"/>
      <c r="I262" s="366"/>
      <c r="J262" s="168" t="s">
        <v>53</v>
      </c>
      <c r="K262" s="176">
        <f>+K261/K260</f>
        <v>1</v>
      </c>
      <c r="L262" s="175"/>
      <c r="M262" s="175"/>
      <c r="N262" s="175"/>
      <c r="O262" s="175"/>
      <c r="P262" s="165"/>
      <c r="Q262" s="166"/>
    </row>
    <row r="263" spans="1:17" ht="12" customHeight="1" x14ac:dyDescent="0.2">
      <c r="A263" s="413"/>
      <c r="B263" s="424"/>
      <c r="C263" s="427"/>
      <c r="D263" s="167"/>
      <c r="E263" s="167"/>
      <c r="F263" s="366" t="s">
        <v>395</v>
      </c>
      <c r="G263" s="366">
        <v>0.01</v>
      </c>
      <c r="H263" s="366" t="s">
        <v>396</v>
      </c>
      <c r="I263" s="366" t="s">
        <v>229</v>
      </c>
      <c r="J263" s="162" t="s">
        <v>51</v>
      </c>
      <c r="K263" s="163">
        <v>90</v>
      </c>
      <c r="L263" s="163">
        <v>200</v>
      </c>
      <c r="M263" s="163">
        <v>50</v>
      </c>
      <c r="N263" s="163">
        <v>150</v>
      </c>
      <c r="O263" s="164">
        <f>SUM(K263:N263)</f>
        <v>490</v>
      </c>
      <c r="P263" s="165"/>
      <c r="Q263" s="166"/>
    </row>
    <row r="264" spans="1:17" x14ac:dyDescent="0.2">
      <c r="A264" s="413"/>
      <c r="B264" s="424"/>
      <c r="C264" s="427"/>
      <c r="D264" s="167"/>
      <c r="E264" s="167"/>
      <c r="F264" s="366"/>
      <c r="G264" s="366"/>
      <c r="H264" s="366"/>
      <c r="I264" s="366"/>
      <c r="J264" s="162" t="s">
        <v>52</v>
      </c>
      <c r="K264" s="163">
        <v>88</v>
      </c>
      <c r="L264" s="163">
        <v>0</v>
      </c>
      <c r="M264" s="163">
        <v>0</v>
      </c>
      <c r="N264" s="163">
        <v>0</v>
      </c>
      <c r="O264" s="164">
        <f>SUM(K264:N264)</f>
        <v>88</v>
      </c>
      <c r="P264" s="165"/>
      <c r="Q264" s="166"/>
    </row>
    <row r="265" spans="1:17" ht="24" x14ac:dyDescent="0.2">
      <c r="A265" s="413"/>
      <c r="B265" s="424"/>
      <c r="C265" s="427"/>
      <c r="D265" s="167"/>
      <c r="E265" s="167"/>
      <c r="F265" s="366"/>
      <c r="G265" s="366"/>
      <c r="H265" s="366"/>
      <c r="I265" s="366"/>
      <c r="J265" s="168" t="s">
        <v>53</v>
      </c>
      <c r="K265" s="169">
        <f>+K264/K263</f>
        <v>0.97777777777777775</v>
      </c>
      <c r="L265" s="169">
        <f>+L264/L263</f>
        <v>0</v>
      </c>
      <c r="M265" s="169">
        <f>+M264/M263</f>
        <v>0</v>
      </c>
      <c r="N265" s="169">
        <f>+N264/N263</f>
        <v>0</v>
      </c>
      <c r="O265" s="164">
        <f>SUM(K265:N265)</f>
        <v>0.97777777777777775</v>
      </c>
      <c r="P265" s="165"/>
      <c r="Q265" s="166"/>
    </row>
    <row r="266" spans="1:17" x14ac:dyDescent="0.2">
      <c r="A266" s="413"/>
      <c r="B266" s="424"/>
      <c r="C266" s="427"/>
      <c r="D266" s="167"/>
      <c r="E266" s="167"/>
      <c r="F266" s="366"/>
      <c r="G266" s="366"/>
      <c r="H266" s="366"/>
      <c r="I266" s="366"/>
      <c r="J266" s="168" t="s">
        <v>54</v>
      </c>
      <c r="K266" s="170">
        <f>K263-K264</f>
        <v>2</v>
      </c>
      <c r="L266" s="170">
        <f>L263-L264</f>
        <v>200</v>
      </c>
      <c r="M266" s="170">
        <f>M263-M264</f>
        <v>50</v>
      </c>
      <c r="N266" s="170">
        <f>N263-N264</f>
        <v>150</v>
      </c>
      <c r="O266" s="171"/>
      <c r="P266" s="165"/>
      <c r="Q266" s="166"/>
    </row>
    <row r="267" spans="1:17" ht="24" x14ac:dyDescent="0.2">
      <c r="A267" s="413"/>
      <c r="B267" s="424"/>
      <c r="C267" s="427"/>
      <c r="D267" s="167"/>
      <c r="E267" s="167"/>
      <c r="F267" s="366"/>
      <c r="G267" s="366"/>
      <c r="H267" s="366"/>
      <c r="I267" s="366"/>
      <c r="J267" s="162" t="s">
        <v>55</v>
      </c>
      <c r="K267" s="172" t="s">
        <v>397</v>
      </c>
      <c r="L267" s="171"/>
      <c r="M267" s="171"/>
      <c r="N267" s="171"/>
      <c r="O267" s="171"/>
      <c r="P267" s="165"/>
      <c r="Q267" s="166"/>
    </row>
    <row r="268" spans="1:17" ht="374.25" customHeight="1" x14ac:dyDescent="0.2">
      <c r="A268" s="413"/>
      <c r="B268" s="424"/>
      <c r="C268" s="427"/>
      <c r="D268" s="167"/>
      <c r="E268" s="167"/>
      <c r="F268" s="366"/>
      <c r="G268" s="366"/>
      <c r="H268" s="366"/>
      <c r="I268" s="366"/>
      <c r="J268" s="162" t="s">
        <v>56</v>
      </c>
      <c r="K268" s="172" t="s">
        <v>398</v>
      </c>
      <c r="L268" s="171"/>
      <c r="M268" s="171"/>
      <c r="N268" s="171"/>
      <c r="O268" s="171"/>
      <c r="P268" s="165"/>
      <c r="Q268" s="166"/>
    </row>
    <row r="269" spans="1:17" ht="48" x14ac:dyDescent="0.2">
      <c r="A269" s="413"/>
      <c r="B269" s="424"/>
      <c r="C269" s="427"/>
      <c r="D269" s="167"/>
      <c r="E269" s="167"/>
      <c r="F269" s="366"/>
      <c r="G269" s="366"/>
      <c r="H269" s="366"/>
      <c r="I269" s="366"/>
      <c r="J269" s="162" t="s">
        <v>278</v>
      </c>
      <c r="K269" s="173"/>
      <c r="L269" s="171"/>
      <c r="M269" s="171"/>
      <c r="N269" s="171"/>
      <c r="O269" s="171"/>
      <c r="P269" s="165"/>
      <c r="Q269" s="166"/>
    </row>
    <row r="270" spans="1:17" x14ac:dyDescent="0.2">
      <c r="A270" s="413"/>
      <c r="B270" s="424"/>
      <c r="C270" s="427"/>
      <c r="D270" s="167"/>
      <c r="E270" s="167"/>
      <c r="F270" s="366"/>
      <c r="G270" s="366"/>
      <c r="H270" s="366"/>
      <c r="I270" s="366"/>
      <c r="J270" s="162"/>
      <c r="K270" s="173"/>
      <c r="L270" s="171"/>
      <c r="M270" s="171"/>
      <c r="N270" s="171"/>
      <c r="O270" s="171"/>
      <c r="P270" s="165"/>
      <c r="Q270" s="166"/>
    </row>
    <row r="271" spans="1:17" x14ac:dyDescent="0.2">
      <c r="A271" s="413"/>
      <c r="B271" s="424"/>
      <c r="C271" s="427"/>
      <c r="D271" s="167"/>
      <c r="E271" s="167"/>
      <c r="F271" s="366"/>
      <c r="G271" s="366"/>
      <c r="H271" s="366"/>
      <c r="I271" s="366"/>
      <c r="J271" s="168" t="s">
        <v>51</v>
      </c>
      <c r="K271" s="174">
        <f>G263*K263/100</f>
        <v>9.0000000000000011E-3</v>
      </c>
      <c r="L271" s="171"/>
      <c r="M271" s="171"/>
      <c r="N271" s="171"/>
      <c r="O271" s="171"/>
      <c r="P271" s="165"/>
      <c r="Q271" s="166"/>
    </row>
    <row r="272" spans="1:17" x14ac:dyDescent="0.2">
      <c r="A272" s="413"/>
      <c r="B272" s="424"/>
      <c r="C272" s="427"/>
      <c r="D272" s="167"/>
      <c r="E272" s="167"/>
      <c r="F272" s="366"/>
      <c r="G272" s="366"/>
      <c r="H272" s="366"/>
      <c r="I272" s="366"/>
      <c r="J272" s="168" t="s">
        <v>52</v>
      </c>
      <c r="K272" s="174">
        <f>G263*K264/100</f>
        <v>8.8000000000000005E-3</v>
      </c>
      <c r="L272" s="171"/>
      <c r="M272" s="171"/>
      <c r="N272" s="171"/>
      <c r="O272" s="171"/>
      <c r="P272" s="165"/>
      <c r="Q272" s="166"/>
    </row>
    <row r="273" spans="1:17" ht="24" x14ac:dyDescent="0.2">
      <c r="A273" s="413"/>
      <c r="B273" s="424"/>
      <c r="C273" s="427"/>
      <c r="D273" s="167"/>
      <c r="E273" s="167"/>
      <c r="F273" s="366"/>
      <c r="G273" s="366">
        <v>0.1</v>
      </c>
      <c r="H273" s="366"/>
      <c r="I273" s="366"/>
      <c r="J273" s="168" t="s">
        <v>53</v>
      </c>
      <c r="K273" s="176">
        <f>+K272/K271</f>
        <v>0.97777777777777775</v>
      </c>
      <c r="L273" s="171"/>
      <c r="M273" s="171"/>
      <c r="N273" s="171"/>
      <c r="O273" s="171"/>
      <c r="P273" s="165"/>
      <c r="Q273" s="166"/>
    </row>
    <row r="274" spans="1:17" x14ac:dyDescent="0.2">
      <c r="A274" s="413"/>
      <c r="B274" s="424"/>
      <c r="C274" s="427"/>
      <c r="D274" s="167"/>
      <c r="E274" s="167"/>
      <c r="F274" s="366" t="s">
        <v>399</v>
      </c>
      <c r="G274" s="366">
        <v>0.01</v>
      </c>
      <c r="H274" s="366" t="s">
        <v>400</v>
      </c>
      <c r="I274" s="366" t="s">
        <v>229</v>
      </c>
      <c r="J274" s="162" t="s">
        <v>51</v>
      </c>
      <c r="K274" s="163">
        <v>480</v>
      </c>
      <c r="L274" s="163">
        <v>9700</v>
      </c>
      <c r="M274" s="163">
        <v>0</v>
      </c>
      <c r="N274" s="163">
        <v>0</v>
      </c>
      <c r="O274" s="164">
        <f>SUM(K274:N274)</f>
        <v>10180</v>
      </c>
      <c r="P274" s="165"/>
      <c r="Q274" s="166"/>
    </row>
    <row r="275" spans="1:17" x14ac:dyDescent="0.2">
      <c r="A275" s="413"/>
      <c r="B275" s="424"/>
      <c r="C275" s="427"/>
      <c r="D275" s="167"/>
      <c r="E275" s="167"/>
      <c r="F275" s="366"/>
      <c r="G275" s="366"/>
      <c r="H275" s="366"/>
      <c r="I275" s="366"/>
      <c r="J275" s="162" t="s">
        <v>52</v>
      </c>
      <c r="K275" s="163">
        <v>473</v>
      </c>
      <c r="L275" s="163">
        <v>0</v>
      </c>
      <c r="M275" s="163">
        <v>0</v>
      </c>
      <c r="N275" s="163">
        <v>0</v>
      </c>
      <c r="O275" s="164">
        <f>SUM(K275:N275)</f>
        <v>473</v>
      </c>
      <c r="P275" s="165"/>
      <c r="Q275" s="166"/>
    </row>
    <row r="276" spans="1:17" ht="24" x14ac:dyDescent="0.2">
      <c r="A276" s="413"/>
      <c r="B276" s="424"/>
      <c r="C276" s="427"/>
      <c r="D276" s="167"/>
      <c r="E276" s="167"/>
      <c r="F276" s="366"/>
      <c r="G276" s="366"/>
      <c r="H276" s="366"/>
      <c r="I276" s="366"/>
      <c r="J276" s="168" t="s">
        <v>53</v>
      </c>
      <c r="K276" s="169">
        <f>+K275/K274</f>
        <v>0.98541666666666672</v>
      </c>
      <c r="L276" s="169">
        <f>+L275/L274</f>
        <v>0</v>
      </c>
      <c r="M276" s="169" t="e">
        <f>+M275/M274</f>
        <v>#DIV/0!</v>
      </c>
      <c r="N276" s="169" t="e">
        <f>+N275/N274</f>
        <v>#DIV/0!</v>
      </c>
      <c r="O276" s="164" t="e">
        <f>SUM(K276:N276)</f>
        <v>#DIV/0!</v>
      </c>
      <c r="P276" s="165"/>
      <c r="Q276" s="166"/>
    </row>
    <row r="277" spans="1:17" x14ac:dyDescent="0.2">
      <c r="A277" s="413"/>
      <c r="B277" s="424"/>
      <c r="C277" s="427"/>
      <c r="D277" s="167"/>
      <c r="E277" s="167"/>
      <c r="F277" s="366"/>
      <c r="G277" s="366"/>
      <c r="H277" s="366"/>
      <c r="I277" s="366"/>
      <c r="J277" s="168" t="s">
        <v>54</v>
      </c>
      <c r="K277" s="169">
        <f>+K274-K275</f>
        <v>7</v>
      </c>
      <c r="L277" s="171"/>
      <c r="M277" s="171"/>
      <c r="N277" s="171"/>
      <c r="O277" s="171"/>
      <c r="P277" s="165"/>
      <c r="Q277" s="166"/>
    </row>
    <row r="278" spans="1:17" ht="24" x14ac:dyDescent="0.2">
      <c r="A278" s="413"/>
      <c r="B278" s="424"/>
      <c r="C278" s="427"/>
      <c r="D278" s="167"/>
      <c r="E278" s="167"/>
      <c r="F278" s="366"/>
      <c r="G278" s="366"/>
      <c r="H278" s="366"/>
      <c r="I278" s="366"/>
      <c r="J278" s="162" t="s">
        <v>55</v>
      </c>
      <c r="K278" s="172" t="s">
        <v>397</v>
      </c>
      <c r="L278" s="171"/>
      <c r="M278" s="171"/>
      <c r="N278" s="171"/>
      <c r="O278" s="171"/>
      <c r="P278" s="165"/>
      <c r="Q278" s="166"/>
    </row>
    <row r="279" spans="1:17" ht="204" x14ac:dyDescent="0.2">
      <c r="A279" s="413"/>
      <c r="B279" s="424"/>
      <c r="C279" s="427"/>
      <c r="D279" s="167"/>
      <c r="E279" s="167"/>
      <c r="F279" s="366"/>
      <c r="G279" s="366"/>
      <c r="H279" s="366"/>
      <c r="I279" s="366"/>
      <c r="J279" s="162" t="s">
        <v>56</v>
      </c>
      <c r="K279" s="172" t="s">
        <v>401</v>
      </c>
      <c r="L279" s="171"/>
      <c r="M279" s="171"/>
      <c r="N279" s="171"/>
      <c r="O279" s="171"/>
      <c r="P279" s="165"/>
      <c r="Q279" s="166"/>
    </row>
    <row r="280" spans="1:17" ht="48" x14ac:dyDescent="0.2">
      <c r="A280" s="413"/>
      <c r="B280" s="424"/>
      <c r="C280" s="427"/>
      <c r="D280" s="167"/>
      <c r="E280" s="167"/>
      <c r="F280" s="366"/>
      <c r="G280" s="366"/>
      <c r="H280" s="366"/>
      <c r="I280" s="366"/>
      <c r="J280" s="162" t="s">
        <v>278</v>
      </c>
      <c r="K280" s="173"/>
      <c r="L280" s="171"/>
      <c r="M280" s="171"/>
      <c r="N280" s="171"/>
      <c r="O280" s="171"/>
      <c r="P280" s="165"/>
      <c r="Q280" s="166"/>
    </row>
    <row r="281" spans="1:17" x14ac:dyDescent="0.2">
      <c r="A281" s="413"/>
      <c r="B281" s="424"/>
      <c r="C281" s="427"/>
      <c r="D281" s="167"/>
      <c r="E281" s="167"/>
      <c r="F281" s="366"/>
      <c r="G281" s="366"/>
      <c r="H281" s="366"/>
      <c r="I281" s="366"/>
      <c r="J281" s="162"/>
      <c r="K281" s="173"/>
      <c r="L281" s="177"/>
      <c r="M281" s="177"/>
      <c r="N281" s="177"/>
      <c r="O281" s="177"/>
      <c r="P281" s="165"/>
      <c r="Q281" s="166"/>
    </row>
    <row r="282" spans="1:17" x14ac:dyDescent="0.2">
      <c r="A282" s="413"/>
      <c r="B282" s="424"/>
      <c r="C282" s="427"/>
      <c r="D282" s="167"/>
      <c r="E282" s="167"/>
      <c r="F282" s="366"/>
      <c r="G282" s="366"/>
      <c r="H282" s="366"/>
      <c r="I282" s="366"/>
      <c r="J282" s="168" t="s">
        <v>51</v>
      </c>
      <c r="K282" s="174">
        <f>G274*K274/100</f>
        <v>4.8000000000000001E-2</v>
      </c>
      <c r="L282" s="177"/>
      <c r="M282" s="177"/>
      <c r="N282" s="177"/>
      <c r="O282" s="177"/>
      <c r="P282" s="165"/>
      <c r="Q282" s="166"/>
    </row>
    <row r="283" spans="1:17" x14ac:dyDescent="0.2">
      <c r="A283" s="413"/>
      <c r="B283" s="424"/>
      <c r="C283" s="427"/>
      <c r="D283" s="167"/>
      <c r="E283" s="167"/>
      <c r="F283" s="366"/>
      <c r="G283" s="366"/>
      <c r="H283" s="366"/>
      <c r="I283" s="366"/>
      <c r="J283" s="168" t="s">
        <v>52</v>
      </c>
      <c r="K283" s="174">
        <f>G274*K275/100</f>
        <v>4.7300000000000002E-2</v>
      </c>
      <c r="L283" s="177"/>
      <c r="M283" s="177"/>
      <c r="N283" s="177"/>
      <c r="O283" s="177"/>
      <c r="P283" s="165"/>
      <c r="Q283" s="166"/>
    </row>
    <row r="284" spans="1:17" ht="24" x14ac:dyDescent="0.2">
      <c r="A284" s="413"/>
      <c r="B284" s="424"/>
      <c r="C284" s="427"/>
      <c r="D284" s="167"/>
      <c r="E284" s="167"/>
      <c r="F284" s="366"/>
      <c r="G284" s="366">
        <v>0.1</v>
      </c>
      <c r="H284" s="366"/>
      <c r="I284" s="366"/>
      <c r="J284" s="168" t="s">
        <v>53</v>
      </c>
      <c r="K284" s="176">
        <f>+K283/K282</f>
        <v>0.98541666666666672</v>
      </c>
      <c r="L284" s="177"/>
      <c r="M284" s="177"/>
      <c r="N284" s="177"/>
      <c r="O284" s="177"/>
      <c r="P284" s="165"/>
      <c r="Q284" s="166"/>
    </row>
    <row r="285" spans="1:17" x14ac:dyDescent="0.2">
      <c r="A285" s="413"/>
      <c r="B285" s="424"/>
      <c r="C285" s="427"/>
      <c r="D285" s="178"/>
      <c r="E285" s="178"/>
      <c r="F285" s="369" t="s">
        <v>402</v>
      </c>
      <c r="G285" s="372">
        <v>0.02</v>
      </c>
      <c r="H285" s="369" t="s">
        <v>403</v>
      </c>
      <c r="I285" s="369" t="s">
        <v>229</v>
      </c>
      <c r="J285" s="162" t="s">
        <v>51</v>
      </c>
      <c r="K285" s="163">
        <v>3</v>
      </c>
      <c r="L285" s="163">
        <v>3</v>
      </c>
      <c r="M285" s="163">
        <v>15</v>
      </c>
      <c r="N285" s="163">
        <v>17</v>
      </c>
      <c r="O285" s="164">
        <f>SUM(K285:N285)</f>
        <v>38</v>
      </c>
      <c r="P285" s="165"/>
      <c r="Q285" s="166"/>
    </row>
    <row r="286" spans="1:17" x14ac:dyDescent="0.2">
      <c r="A286" s="413"/>
      <c r="B286" s="424"/>
      <c r="C286" s="427"/>
      <c r="D286" s="179"/>
      <c r="E286" s="179"/>
      <c r="F286" s="370"/>
      <c r="G286" s="373"/>
      <c r="H286" s="370"/>
      <c r="I286" s="370"/>
      <c r="J286" s="162" t="s">
        <v>52</v>
      </c>
      <c r="K286" s="163">
        <v>3</v>
      </c>
      <c r="L286" s="163">
        <v>0</v>
      </c>
      <c r="M286" s="163">
        <v>0</v>
      </c>
      <c r="N286" s="163">
        <v>0</v>
      </c>
      <c r="O286" s="164">
        <f>SUM(K286:N286)</f>
        <v>3</v>
      </c>
      <c r="P286" s="165"/>
      <c r="Q286" s="166"/>
    </row>
    <row r="287" spans="1:17" ht="24" x14ac:dyDescent="0.2">
      <c r="A287" s="413"/>
      <c r="B287" s="424"/>
      <c r="C287" s="427"/>
      <c r="D287" s="179"/>
      <c r="E287" s="179"/>
      <c r="F287" s="370"/>
      <c r="G287" s="373"/>
      <c r="H287" s="370"/>
      <c r="I287" s="370"/>
      <c r="J287" s="168" t="s">
        <v>53</v>
      </c>
      <c r="K287" s="169">
        <f>+K286/K285</f>
        <v>1</v>
      </c>
      <c r="L287" s="169">
        <f>+L286/L285</f>
        <v>0</v>
      </c>
      <c r="M287" s="169">
        <f>+M286/M285</f>
        <v>0</v>
      </c>
      <c r="N287" s="169">
        <f>+N286/N285</f>
        <v>0</v>
      </c>
      <c r="O287" s="164">
        <f>SUM(K287:N287)</f>
        <v>1</v>
      </c>
      <c r="P287" s="165"/>
      <c r="Q287" s="166"/>
    </row>
    <row r="288" spans="1:17" x14ac:dyDescent="0.2">
      <c r="A288" s="413"/>
      <c r="B288" s="424"/>
      <c r="C288" s="427"/>
      <c r="D288" s="179"/>
      <c r="E288" s="179"/>
      <c r="F288" s="370"/>
      <c r="G288" s="373"/>
      <c r="H288" s="370"/>
      <c r="I288" s="370"/>
      <c r="J288" s="168" t="s">
        <v>54</v>
      </c>
      <c r="K288" s="169">
        <f>+K285-K286</f>
        <v>0</v>
      </c>
      <c r="L288" s="171"/>
      <c r="M288" s="171"/>
      <c r="N288" s="171"/>
      <c r="O288" s="171"/>
      <c r="P288" s="165"/>
      <c r="Q288" s="166"/>
    </row>
    <row r="289" spans="1:17" ht="24" x14ac:dyDescent="0.2">
      <c r="A289" s="413"/>
      <c r="B289" s="424"/>
      <c r="C289" s="427"/>
      <c r="D289" s="179"/>
      <c r="E289" s="179"/>
      <c r="F289" s="370"/>
      <c r="G289" s="373"/>
      <c r="H289" s="370"/>
      <c r="I289" s="370"/>
      <c r="J289" s="162" t="s">
        <v>55</v>
      </c>
      <c r="K289" s="172" t="s">
        <v>397</v>
      </c>
      <c r="L289" s="171"/>
      <c r="M289" s="171"/>
      <c r="N289" s="171"/>
      <c r="O289" s="171"/>
      <c r="P289" s="165"/>
      <c r="Q289" s="166"/>
    </row>
    <row r="290" spans="1:17" ht="252" customHeight="1" x14ac:dyDescent="0.2">
      <c r="A290" s="413"/>
      <c r="B290" s="424"/>
      <c r="C290" s="427"/>
      <c r="D290" s="179"/>
      <c r="E290" s="179"/>
      <c r="F290" s="370"/>
      <c r="G290" s="373"/>
      <c r="H290" s="370"/>
      <c r="I290" s="370"/>
      <c r="J290" s="162" t="s">
        <v>56</v>
      </c>
      <c r="K290" s="172" t="s">
        <v>404</v>
      </c>
      <c r="L290" s="171"/>
      <c r="M290" s="171"/>
      <c r="N290" s="171"/>
      <c r="O290" s="171"/>
      <c r="P290" s="165"/>
      <c r="Q290" s="166"/>
    </row>
    <row r="291" spans="1:17" ht="48" x14ac:dyDescent="0.2">
      <c r="A291" s="413"/>
      <c r="B291" s="424"/>
      <c r="C291" s="427"/>
      <c r="D291" s="179"/>
      <c r="E291" s="179"/>
      <c r="F291" s="370"/>
      <c r="G291" s="373"/>
      <c r="H291" s="370"/>
      <c r="I291" s="370"/>
      <c r="J291" s="162" t="s">
        <v>278</v>
      </c>
      <c r="K291" s="173"/>
      <c r="L291" s="171"/>
      <c r="M291" s="171"/>
      <c r="N291" s="171"/>
      <c r="O291" s="171"/>
      <c r="P291" s="165"/>
      <c r="Q291" s="166"/>
    </row>
    <row r="292" spans="1:17" x14ac:dyDescent="0.2">
      <c r="A292" s="413"/>
      <c r="B292" s="424"/>
      <c r="C292" s="427"/>
      <c r="D292" s="179"/>
      <c r="E292" s="179"/>
      <c r="F292" s="370"/>
      <c r="G292" s="373"/>
      <c r="H292" s="370"/>
      <c r="I292" s="370"/>
      <c r="J292" s="162"/>
      <c r="K292" s="173"/>
      <c r="L292" s="177"/>
      <c r="M292" s="177"/>
      <c r="N292" s="177"/>
      <c r="O292" s="177"/>
      <c r="P292" s="165"/>
      <c r="Q292" s="166"/>
    </row>
    <row r="293" spans="1:17" x14ac:dyDescent="0.2">
      <c r="A293" s="413"/>
      <c r="B293" s="424"/>
      <c r="C293" s="427"/>
      <c r="D293" s="179"/>
      <c r="E293" s="179"/>
      <c r="F293" s="370"/>
      <c r="G293" s="373"/>
      <c r="H293" s="370"/>
      <c r="I293" s="370"/>
      <c r="J293" s="168" t="s">
        <v>51</v>
      </c>
      <c r="K293" s="180">
        <f>+K285*G285</f>
        <v>0.06</v>
      </c>
      <c r="L293" s="177"/>
      <c r="M293" s="177"/>
      <c r="N293" s="177"/>
      <c r="O293" s="177"/>
      <c r="P293" s="165"/>
      <c r="Q293" s="166"/>
    </row>
    <row r="294" spans="1:17" x14ac:dyDescent="0.2">
      <c r="A294" s="413"/>
      <c r="B294" s="424"/>
      <c r="C294" s="428"/>
      <c r="D294" s="179"/>
      <c r="E294" s="179"/>
      <c r="F294" s="371"/>
      <c r="G294" s="374"/>
      <c r="H294" s="371"/>
      <c r="I294" s="371"/>
      <c r="J294" s="168" t="s">
        <v>52</v>
      </c>
      <c r="K294" s="169">
        <f>+K286*G285</f>
        <v>0.06</v>
      </c>
      <c r="L294" s="177"/>
      <c r="M294" s="177"/>
      <c r="N294" s="177"/>
      <c r="O294" s="177"/>
      <c r="P294" s="165"/>
      <c r="Q294" s="166"/>
    </row>
    <row r="295" spans="1:17" x14ac:dyDescent="0.2">
      <c r="A295" s="413"/>
      <c r="B295" s="424"/>
      <c r="C295" s="367" t="s">
        <v>405</v>
      </c>
      <c r="D295" s="367"/>
      <c r="E295" s="367"/>
      <c r="F295" s="367"/>
      <c r="G295" s="181">
        <f>+G285+G274+G263+G252</f>
        <v>0.05</v>
      </c>
      <c r="H295" s="171"/>
      <c r="I295" s="171"/>
      <c r="J295" s="162"/>
      <c r="K295" s="169"/>
      <c r="L295" s="177"/>
      <c r="M295" s="177"/>
      <c r="N295" s="177"/>
      <c r="O295" s="177"/>
      <c r="P295" s="165"/>
      <c r="Q295" s="166"/>
    </row>
    <row r="296" spans="1:17" x14ac:dyDescent="0.2">
      <c r="A296" s="413"/>
      <c r="B296" s="424"/>
      <c r="C296" s="429" t="s">
        <v>406</v>
      </c>
      <c r="D296" s="429"/>
      <c r="E296" s="429"/>
      <c r="F296" s="429"/>
      <c r="G296" s="356">
        <f>+G295</f>
        <v>0.05</v>
      </c>
      <c r="H296" s="357"/>
      <c r="I296" s="357"/>
      <c r="J296" s="168" t="s">
        <v>51</v>
      </c>
      <c r="K296" s="174">
        <f>K260+K271+K282+K293</f>
        <v>0.18259999999999998</v>
      </c>
      <c r="L296" s="177"/>
      <c r="M296" s="177"/>
      <c r="N296" s="177"/>
      <c r="O296" s="177"/>
      <c r="P296" s="165"/>
      <c r="Q296" s="166"/>
    </row>
    <row r="297" spans="1:17" x14ac:dyDescent="0.2">
      <c r="A297" s="413"/>
      <c r="B297" s="424"/>
      <c r="C297" s="429"/>
      <c r="D297" s="429"/>
      <c r="E297" s="429"/>
      <c r="F297" s="429"/>
      <c r="G297" s="357"/>
      <c r="H297" s="357"/>
      <c r="I297" s="357"/>
      <c r="J297" s="168" t="s">
        <v>52</v>
      </c>
      <c r="K297" s="174">
        <f>K261+K272+K283+K294</f>
        <v>0.1817</v>
      </c>
      <c r="L297" s="177"/>
      <c r="M297" s="177"/>
      <c r="N297" s="177"/>
      <c r="O297" s="177"/>
      <c r="P297" s="165"/>
      <c r="Q297" s="166"/>
    </row>
    <row r="298" spans="1:17" ht="24" x14ac:dyDescent="0.2">
      <c r="A298" s="413"/>
      <c r="B298" s="424"/>
      <c r="C298" s="429"/>
      <c r="D298" s="429"/>
      <c r="E298" s="429"/>
      <c r="F298" s="429"/>
      <c r="G298" s="357"/>
      <c r="H298" s="357"/>
      <c r="I298" s="357"/>
      <c r="J298" s="168" t="s">
        <v>53</v>
      </c>
      <c r="K298" s="176"/>
      <c r="L298" s="177"/>
      <c r="M298" s="177"/>
      <c r="N298" s="177"/>
      <c r="O298" s="177"/>
      <c r="P298" s="165"/>
      <c r="Q298" s="166"/>
    </row>
    <row r="299" spans="1:17" x14ac:dyDescent="0.2">
      <c r="A299" s="413"/>
      <c r="B299" s="424"/>
      <c r="C299" s="171"/>
      <c r="D299" s="171"/>
      <c r="E299" s="171"/>
      <c r="F299" s="171"/>
      <c r="G299" s="179"/>
      <c r="H299" s="171"/>
      <c r="I299" s="171"/>
      <c r="J299" s="171"/>
      <c r="K299" s="177"/>
      <c r="L299" s="177"/>
      <c r="M299" s="177"/>
      <c r="N299" s="177"/>
      <c r="O299" s="177"/>
      <c r="P299" s="165"/>
      <c r="Q299" s="166"/>
    </row>
    <row r="300" spans="1:17" x14ac:dyDescent="0.2">
      <c r="A300" s="413"/>
      <c r="B300" s="424"/>
      <c r="C300" s="368" t="s">
        <v>407</v>
      </c>
      <c r="D300" s="368" t="s">
        <v>408</v>
      </c>
      <c r="E300" s="357"/>
      <c r="F300" s="366" t="s">
        <v>409</v>
      </c>
      <c r="G300" s="366">
        <v>0.05</v>
      </c>
      <c r="H300" s="366" t="s">
        <v>410</v>
      </c>
      <c r="I300" s="364" t="s">
        <v>229</v>
      </c>
      <c r="J300" s="162" t="s">
        <v>51</v>
      </c>
      <c r="K300" s="163">
        <v>1</v>
      </c>
      <c r="L300" s="163">
        <v>1</v>
      </c>
      <c r="M300" s="163">
        <v>1</v>
      </c>
      <c r="N300" s="163">
        <v>1</v>
      </c>
      <c r="O300" s="164">
        <f>SUM(K300:N300)</f>
        <v>4</v>
      </c>
      <c r="P300" s="165"/>
      <c r="Q300" s="166"/>
    </row>
    <row r="301" spans="1:17" x14ac:dyDescent="0.2">
      <c r="A301" s="413"/>
      <c r="B301" s="424"/>
      <c r="C301" s="368"/>
      <c r="D301" s="368"/>
      <c r="E301" s="357"/>
      <c r="F301" s="366"/>
      <c r="G301" s="366"/>
      <c r="H301" s="366"/>
      <c r="I301" s="365"/>
      <c r="J301" s="162" t="s">
        <v>52</v>
      </c>
      <c r="K301" s="163">
        <v>1</v>
      </c>
      <c r="L301" s="163">
        <v>0</v>
      </c>
      <c r="M301" s="163">
        <v>0</v>
      </c>
      <c r="N301" s="163">
        <v>0</v>
      </c>
      <c r="O301" s="164">
        <f>SUM(K301:N301)</f>
        <v>1</v>
      </c>
      <c r="P301" s="165"/>
      <c r="Q301" s="166"/>
    </row>
    <row r="302" spans="1:17" ht="24" x14ac:dyDescent="0.2">
      <c r="A302" s="413"/>
      <c r="B302" s="424"/>
      <c r="C302" s="368"/>
      <c r="D302" s="368"/>
      <c r="E302" s="357"/>
      <c r="F302" s="366"/>
      <c r="G302" s="366"/>
      <c r="H302" s="366"/>
      <c r="I302" s="365"/>
      <c r="J302" s="168" t="s">
        <v>53</v>
      </c>
      <c r="K302" s="169">
        <f>+K301/K300</f>
        <v>1</v>
      </c>
      <c r="L302" s="169">
        <f>+L301/L300</f>
        <v>0</v>
      </c>
      <c r="M302" s="169">
        <f>+M301/M300</f>
        <v>0</v>
      </c>
      <c r="N302" s="169">
        <f>+N301/N300</f>
        <v>0</v>
      </c>
      <c r="O302" s="164">
        <f>SUM(K302:N302)</f>
        <v>1</v>
      </c>
      <c r="P302" s="165"/>
      <c r="Q302" s="166"/>
    </row>
    <row r="303" spans="1:17" x14ac:dyDescent="0.2">
      <c r="A303" s="413"/>
      <c r="B303" s="424"/>
      <c r="C303" s="368"/>
      <c r="D303" s="368"/>
      <c r="E303" s="357"/>
      <c r="F303" s="366"/>
      <c r="G303" s="366"/>
      <c r="H303" s="366"/>
      <c r="I303" s="365"/>
      <c r="J303" s="168" t="s">
        <v>54</v>
      </c>
      <c r="K303" s="169">
        <f>+K300-K301</f>
        <v>0</v>
      </c>
      <c r="L303" s="171"/>
      <c r="M303" s="171"/>
      <c r="N303" s="171"/>
      <c r="O303" s="171"/>
      <c r="P303" s="182"/>
      <c r="Q303" s="183"/>
    </row>
    <row r="304" spans="1:17" ht="24" x14ac:dyDescent="0.2">
      <c r="A304" s="413"/>
      <c r="B304" s="424"/>
      <c r="C304" s="368"/>
      <c r="D304" s="368"/>
      <c r="E304" s="357"/>
      <c r="F304" s="366"/>
      <c r="G304" s="366"/>
      <c r="H304" s="366"/>
      <c r="I304" s="365"/>
      <c r="J304" s="162" t="s">
        <v>55</v>
      </c>
      <c r="K304" s="172" t="s">
        <v>411</v>
      </c>
      <c r="L304" s="171"/>
      <c r="M304" s="171"/>
      <c r="N304" s="171"/>
      <c r="O304" s="171"/>
      <c r="P304" s="182"/>
      <c r="Q304" s="183"/>
    </row>
    <row r="305" spans="1:17" ht="48" x14ac:dyDescent="0.2">
      <c r="A305" s="413"/>
      <c r="B305" s="424"/>
      <c r="C305" s="368"/>
      <c r="D305" s="368"/>
      <c r="E305" s="357"/>
      <c r="F305" s="366"/>
      <c r="G305" s="366"/>
      <c r="H305" s="366"/>
      <c r="I305" s="365"/>
      <c r="J305" s="162" t="s">
        <v>56</v>
      </c>
      <c r="K305" s="172" t="s">
        <v>412</v>
      </c>
      <c r="L305" s="171"/>
      <c r="M305" s="171"/>
      <c r="N305" s="171"/>
      <c r="O305" s="171"/>
      <c r="P305" s="165"/>
      <c r="Q305" s="166"/>
    </row>
    <row r="306" spans="1:17" ht="48" x14ac:dyDescent="0.2">
      <c r="A306" s="413"/>
      <c r="B306" s="424"/>
      <c r="C306" s="368"/>
      <c r="D306" s="368"/>
      <c r="E306" s="357"/>
      <c r="F306" s="366"/>
      <c r="G306" s="366"/>
      <c r="H306" s="366"/>
      <c r="I306" s="365"/>
      <c r="J306" s="162" t="s">
        <v>278</v>
      </c>
      <c r="K306" s="173"/>
      <c r="L306" s="171"/>
      <c r="M306" s="171"/>
      <c r="N306" s="171"/>
      <c r="O306" s="171"/>
      <c r="P306" s="165"/>
      <c r="Q306" s="166"/>
    </row>
    <row r="307" spans="1:17" x14ac:dyDescent="0.2">
      <c r="A307" s="413"/>
      <c r="B307" s="424"/>
      <c r="C307" s="368"/>
      <c r="D307" s="368"/>
      <c r="E307" s="357"/>
      <c r="F307" s="366"/>
      <c r="G307" s="366"/>
      <c r="H307" s="366"/>
      <c r="I307" s="365"/>
      <c r="J307" s="162"/>
      <c r="K307" s="173"/>
      <c r="L307" s="171"/>
      <c r="M307" s="171"/>
      <c r="N307" s="171"/>
      <c r="O307" s="171"/>
      <c r="P307" s="165"/>
      <c r="Q307" s="166"/>
    </row>
    <row r="308" spans="1:17" x14ac:dyDescent="0.2">
      <c r="A308" s="413"/>
      <c r="B308" s="424"/>
      <c r="C308" s="368"/>
      <c r="D308" s="368"/>
      <c r="E308" s="357"/>
      <c r="F308" s="366"/>
      <c r="G308" s="366"/>
      <c r="H308" s="366"/>
      <c r="I308" s="365"/>
      <c r="J308" s="168" t="s">
        <v>51</v>
      </c>
      <c r="K308" s="180">
        <f>+K300*G300</f>
        <v>0.05</v>
      </c>
      <c r="L308" s="171"/>
      <c r="M308" s="171"/>
      <c r="N308" s="171"/>
      <c r="O308" s="171"/>
      <c r="P308" s="165"/>
      <c r="Q308" s="166"/>
    </row>
    <row r="309" spans="1:17" x14ac:dyDescent="0.2">
      <c r="A309" s="413"/>
      <c r="B309" s="424"/>
      <c r="C309" s="368"/>
      <c r="D309" s="368"/>
      <c r="E309" s="357"/>
      <c r="F309" s="366"/>
      <c r="G309" s="366"/>
      <c r="H309" s="366"/>
      <c r="I309" s="365"/>
      <c r="J309" s="168" t="s">
        <v>52</v>
      </c>
      <c r="K309" s="169">
        <f>+K301*G300</f>
        <v>0.05</v>
      </c>
      <c r="L309" s="171"/>
      <c r="M309" s="171"/>
      <c r="N309" s="171"/>
      <c r="O309" s="171"/>
      <c r="P309" s="165"/>
      <c r="Q309" s="166"/>
    </row>
    <row r="310" spans="1:17" ht="24" x14ac:dyDescent="0.2">
      <c r="A310" s="413"/>
      <c r="B310" s="424"/>
      <c r="C310" s="368"/>
      <c r="D310" s="368"/>
      <c r="E310" s="357"/>
      <c r="F310" s="366"/>
      <c r="G310" s="366">
        <v>0.1</v>
      </c>
      <c r="H310" s="366"/>
      <c r="I310" s="365"/>
      <c r="J310" s="168" t="s">
        <v>53</v>
      </c>
      <c r="K310" s="180">
        <f>K309/K308</f>
        <v>1</v>
      </c>
      <c r="L310" s="171"/>
      <c r="M310" s="171"/>
      <c r="N310" s="171"/>
      <c r="O310" s="171"/>
      <c r="P310" s="165"/>
      <c r="Q310" s="166"/>
    </row>
    <row r="311" spans="1:17" ht="12" customHeight="1" x14ac:dyDescent="0.2">
      <c r="A311" s="413"/>
      <c r="B311" s="424"/>
      <c r="C311" s="368"/>
      <c r="D311" s="368"/>
      <c r="E311" s="357"/>
      <c r="F311" s="366" t="s">
        <v>413</v>
      </c>
      <c r="G311" s="366">
        <v>0.05</v>
      </c>
      <c r="H311" s="366" t="s">
        <v>414</v>
      </c>
      <c r="I311" s="364" t="s">
        <v>229</v>
      </c>
      <c r="J311" s="162" t="s">
        <v>51</v>
      </c>
      <c r="K311" s="163">
        <v>1</v>
      </c>
      <c r="L311" s="163">
        <v>1</v>
      </c>
      <c r="M311" s="163">
        <v>1</v>
      </c>
      <c r="N311" s="163">
        <v>1</v>
      </c>
      <c r="O311" s="164">
        <f>SUM(K311:N311)</f>
        <v>4</v>
      </c>
      <c r="P311" s="165"/>
      <c r="Q311" s="166"/>
    </row>
    <row r="312" spans="1:17" x14ac:dyDescent="0.2">
      <c r="A312" s="413"/>
      <c r="B312" s="424"/>
      <c r="C312" s="368"/>
      <c r="D312" s="368"/>
      <c r="E312" s="357"/>
      <c r="F312" s="366"/>
      <c r="G312" s="366"/>
      <c r="H312" s="366"/>
      <c r="I312" s="365"/>
      <c r="J312" s="162" t="s">
        <v>52</v>
      </c>
      <c r="K312" s="163">
        <v>1</v>
      </c>
      <c r="L312" s="163">
        <v>0</v>
      </c>
      <c r="M312" s="163">
        <v>0</v>
      </c>
      <c r="N312" s="163">
        <v>0</v>
      </c>
      <c r="O312" s="164">
        <f>SUM(K312:N312)</f>
        <v>1</v>
      </c>
      <c r="P312" s="165"/>
      <c r="Q312" s="166"/>
    </row>
    <row r="313" spans="1:17" ht="24" x14ac:dyDescent="0.2">
      <c r="A313" s="413"/>
      <c r="B313" s="424"/>
      <c r="C313" s="368"/>
      <c r="D313" s="368"/>
      <c r="E313" s="357"/>
      <c r="F313" s="366"/>
      <c r="G313" s="366"/>
      <c r="H313" s="366"/>
      <c r="I313" s="365"/>
      <c r="J313" s="168" t="s">
        <v>53</v>
      </c>
      <c r="K313" s="169">
        <f>+K312/K311</f>
        <v>1</v>
      </c>
      <c r="L313" s="169">
        <f>+L312/L311</f>
        <v>0</v>
      </c>
      <c r="M313" s="169">
        <f>+M312/M311</f>
        <v>0</v>
      </c>
      <c r="N313" s="169">
        <f>+N312/N311</f>
        <v>0</v>
      </c>
      <c r="O313" s="164">
        <f>SUM(K313:N313)</f>
        <v>1</v>
      </c>
      <c r="P313" s="165"/>
      <c r="Q313" s="166"/>
    </row>
    <row r="314" spans="1:17" x14ac:dyDescent="0.2">
      <c r="A314" s="413"/>
      <c r="B314" s="424"/>
      <c r="C314" s="368"/>
      <c r="D314" s="368"/>
      <c r="E314" s="357"/>
      <c r="F314" s="366"/>
      <c r="G314" s="366"/>
      <c r="H314" s="366"/>
      <c r="I314" s="365"/>
      <c r="J314" s="168" t="s">
        <v>54</v>
      </c>
      <c r="K314" s="169">
        <f>+K311-K312</f>
        <v>0</v>
      </c>
      <c r="L314" s="171"/>
      <c r="M314" s="171"/>
      <c r="N314" s="171"/>
      <c r="O314" s="171"/>
      <c r="P314" s="165"/>
      <c r="Q314" s="166"/>
    </row>
    <row r="315" spans="1:17" ht="24" x14ac:dyDescent="0.2">
      <c r="A315" s="413"/>
      <c r="B315" s="424"/>
      <c r="C315" s="368"/>
      <c r="D315" s="368"/>
      <c r="E315" s="357"/>
      <c r="F315" s="366"/>
      <c r="G315" s="366"/>
      <c r="H315" s="366"/>
      <c r="I315" s="365"/>
      <c r="J315" s="162" t="s">
        <v>55</v>
      </c>
      <c r="K315" s="172" t="s">
        <v>415</v>
      </c>
      <c r="L315" s="177"/>
      <c r="M315" s="177"/>
      <c r="N315" s="177"/>
      <c r="O315" s="177"/>
      <c r="P315" s="165"/>
      <c r="Q315" s="166"/>
    </row>
    <row r="316" spans="1:17" ht="36" x14ac:dyDescent="0.2">
      <c r="A316" s="413"/>
      <c r="B316" s="424"/>
      <c r="C316" s="368"/>
      <c r="D316" s="368"/>
      <c r="E316" s="357"/>
      <c r="F316" s="366"/>
      <c r="G316" s="366"/>
      <c r="H316" s="366"/>
      <c r="I316" s="365"/>
      <c r="J316" s="162" t="s">
        <v>56</v>
      </c>
      <c r="K316" s="172" t="s">
        <v>416</v>
      </c>
      <c r="L316" s="177"/>
      <c r="M316" s="177"/>
      <c r="N316" s="177"/>
      <c r="O316" s="177"/>
      <c r="P316" s="165"/>
      <c r="Q316" s="166"/>
    </row>
    <row r="317" spans="1:17" ht="48" x14ac:dyDescent="0.2">
      <c r="A317" s="413"/>
      <c r="B317" s="424"/>
      <c r="C317" s="368"/>
      <c r="D317" s="368"/>
      <c r="E317" s="357"/>
      <c r="F317" s="366"/>
      <c r="G317" s="366"/>
      <c r="H317" s="366"/>
      <c r="I317" s="365"/>
      <c r="J317" s="162" t="s">
        <v>278</v>
      </c>
      <c r="K317" s="172" t="s">
        <v>417</v>
      </c>
      <c r="L317" s="177"/>
      <c r="M317" s="177"/>
      <c r="N317" s="177"/>
      <c r="O317" s="177"/>
      <c r="P317" s="165"/>
      <c r="Q317" s="166"/>
    </row>
    <row r="318" spans="1:17" x14ac:dyDescent="0.2">
      <c r="A318" s="413"/>
      <c r="B318" s="424"/>
      <c r="C318" s="368"/>
      <c r="D318" s="368"/>
      <c r="E318" s="357"/>
      <c r="F318" s="366"/>
      <c r="G318" s="366"/>
      <c r="H318" s="366"/>
      <c r="I318" s="365"/>
      <c r="J318" s="162"/>
      <c r="K318" s="173"/>
      <c r="L318" s="177"/>
      <c r="M318" s="177"/>
      <c r="N318" s="177"/>
      <c r="O318" s="177"/>
      <c r="P318" s="165"/>
      <c r="Q318" s="166"/>
    </row>
    <row r="319" spans="1:17" x14ac:dyDescent="0.2">
      <c r="A319" s="413"/>
      <c r="B319" s="424"/>
      <c r="C319" s="368"/>
      <c r="D319" s="368"/>
      <c r="E319" s="357"/>
      <c r="F319" s="366"/>
      <c r="G319" s="366"/>
      <c r="H319" s="366"/>
      <c r="I319" s="365"/>
      <c r="J319" s="168" t="s">
        <v>51</v>
      </c>
      <c r="K319" s="180">
        <f>+K311*G311</f>
        <v>0.05</v>
      </c>
      <c r="L319" s="177"/>
      <c r="M319" s="177"/>
      <c r="N319" s="177"/>
      <c r="O319" s="177"/>
      <c r="P319" s="165"/>
      <c r="Q319" s="166"/>
    </row>
    <row r="320" spans="1:17" x14ac:dyDescent="0.2">
      <c r="A320" s="413"/>
      <c r="B320" s="424"/>
      <c r="C320" s="368"/>
      <c r="D320" s="368"/>
      <c r="E320" s="357"/>
      <c r="F320" s="366"/>
      <c r="G320" s="366"/>
      <c r="H320" s="366"/>
      <c r="I320" s="365"/>
      <c r="J320" s="168" t="s">
        <v>52</v>
      </c>
      <c r="K320" s="169">
        <f>+K312*G311</f>
        <v>0.05</v>
      </c>
      <c r="L320" s="177"/>
      <c r="M320" s="177"/>
      <c r="N320" s="177"/>
      <c r="O320" s="177"/>
      <c r="P320" s="165"/>
      <c r="Q320" s="166"/>
    </row>
    <row r="321" spans="1:17" ht="24" x14ac:dyDescent="0.2">
      <c r="A321" s="413"/>
      <c r="B321" s="424"/>
      <c r="C321" s="368"/>
      <c r="D321" s="368"/>
      <c r="E321" s="357"/>
      <c r="F321" s="366"/>
      <c r="G321" s="366">
        <v>0.1</v>
      </c>
      <c r="H321" s="366"/>
      <c r="I321" s="365"/>
      <c r="J321" s="168" t="s">
        <v>53</v>
      </c>
      <c r="K321" s="180">
        <f>K320/K319</f>
        <v>1</v>
      </c>
      <c r="L321" s="177"/>
      <c r="M321" s="177"/>
      <c r="N321" s="177"/>
      <c r="O321" s="177"/>
      <c r="P321" s="165"/>
      <c r="Q321" s="166"/>
    </row>
    <row r="322" spans="1:17" x14ac:dyDescent="0.2">
      <c r="A322" s="413"/>
      <c r="B322" s="424"/>
      <c r="C322" s="367" t="s">
        <v>418</v>
      </c>
      <c r="D322" s="367"/>
      <c r="E322" s="367"/>
      <c r="F322" s="367"/>
      <c r="G322" s="181">
        <f>+G300+G311</f>
        <v>0.1</v>
      </c>
      <c r="H322" s="171"/>
      <c r="I322" s="171"/>
      <c r="J322" s="162"/>
      <c r="K322" s="169"/>
      <c r="L322" s="177"/>
      <c r="M322" s="177"/>
      <c r="N322" s="177"/>
      <c r="O322" s="177"/>
      <c r="P322" s="165"/>
      <c r="Q322" s="166"/>
    </row>
    <row r="323" spans="1:17" x14ac:dyDescent="0.2">
      <c r="A323" s="413"/>
      <c r="B323" s="424"/>
      <c r="C323" s="429" t="s">
        <v>418</v>
      </c>
      <c r="D323" s="429"/>
      <c r="E323" s="429"/>
      <c r="F323" s="429"/>
      <c r="G323" s="356">
        <f>+G322</f>
        <v>0.1</v>
      </c>
      <c r="H323" s="357"/>
      <c r="I323" s="357"/>
      <c r="J323" s="168" t="s">
        <v>51</v>
      </c>
      <c r="K323" s="180">
        <f>K308+K319</f>
        <v>0.1</v>
      </c>
      <c r="L323" s="177"/>
      <c r="M323" s="177"/>
      <c r="N323" s="177"/>
      <c r="O323" s="177"/>
      <c r="P323" s="165"/>
      <c r="Q323" s="166"/>
    </row>
    <row r="324" spans="1:17" x14ac:dyDescent="0.2">
      <c r="A324" s="413"/>
      <c r="B324" s="424"/>
      <c r="C324" s="429"/>
      <c r="D324" s="429"/>
      <c r="E324" s="429"/>
      <c r="F324" s="429"/>
      <c r="G324" s="357"/>
      <c r="H324" s="357"/>
      <c r="I324" s="357"/>
      <c r="J324" s="168" t="s">
        <v>52</v>
      </c>
      <c r="K324" s="180">
        <f>K309+K320</f>
        <v>0.1</v>
      </c>
      <c r="L324" s="177"/>
      <c r="M324" s="177"/>
      <c r="N324" s="177"/>
      <c r="O324" s="177"/>
      <c r="P324" s="165"/>
      <c r="Q324" s="166"/>
    </row>
    <row r="325" spans="1:17" ht="24" x14ac:dyDescent="0.2">
      <c r="A325" s="414"/>
      <c r="B325" s="425"/>
      <c r="C325" s="429"/>
      <c r="D325" s="429"/>
      <c r="E325" s="429"/>
      <c r="F325" s="429"/>
      <c r="G325" s="357"/>
      <c r="H325" s="357"/>
      <c r="I325" s="357"/>
      <c r="J325" s="168" t="s">
        <v>53</v>
      </c>
      <c r="K325" s="180">
        <f>+K324/K323</f>
        <v>1</v>
      </c>
      <c r="L325" s="177"/>
      <c r="M325" s="177"/>
      <c r="N325" s="177"/>
      <c r="O325" s="177"/>
      <c r="P325" s="165"/>
      <c r="Q325" s="166"/>
    </row>
    <row r="326" spans="1:17" x14ac:dyDescent="0.2">
      <c r="B326" s="358" t="s">
        <v>419</v>
      </c>
      <c r="C326" s="358"/>
      <c r="D326" s="358"/>
      <c r="E326" s="358"/>
      <c r="F326" s="358"/>
      <c r="G326" s="184">
        <f>+G65+G137+G187+G249+G296+G323</f>
        <v>1</v>
      </c>
      <c r="H326" s="185"/>
      <c r="I326" s="185"/>
      <c r="J326" s="185"/>
      <c r="K326" s="186"/>
      <c r="L326" s="186"/>
      <c r="M326" s="186"/>
      <c r="N326" s="186"/>
      <c r="O326" s="186"/>
      <c r="P326" s="187"/>
      <c r="Q326" s="68"/>
    </row>
    <row r="327" spans="1:17" x14ac:dyDescent="0.2">
      <c r="B327" s="359"/>
      <c r="C327" s="361" t="s">
        <v>420</v>
      </c>
      <c r="D327" s="361"/>
      <c r="E327" s="361"/>
      <c r="F327" s="361"/>
      <c r="G327" s="361"/>
      <c r="H327" s="361"/>
      <c r="I327" s="361"/>
      <c r="J327" s="361"/>
      <c r="K327" s="361"/>
      <c r="L327" s="361"/>
      <c r="M327" s="361"/>
      <c r="N327" s="361"/>
      <c r="O327" s="361"/>
      <c r="P327" s="187"/>
      <c r="Q327" s="68"/>
    </row>
    <row r="328" spans="1:17" x14ac:dyDescent="0.2">
      <c r="B328" s="359"/>
      <c r="C328" s="362"/>
      <c r="D328" s="362"/>
      <c r="E328" s="362"/>
      <c r="F328" s="362"/>
      <c r="G328" s="362"/>
      <c r="H328" s="362"/>
      <c r="I328" s="362"/>
      <c r="J328" s="15" t="s">
        <v>51</v>
      </c>
      <c r="K328" s="67">
        <f>+K65+K137+K187+K249+K296+K323</f>
        <v>0.42161999999999999</v>
      </c>
      <c r="L328" s="67">
        <f>+L65+L137+L187+L249+L296+L323</f>
        <v>0.25941999999999998</v>
      </c>
      <c r="M328" s="67">
        <f>+M65+M137+M187+M249+M296+M323</f>
        <v>0.24187</v>
      </c>
      <c r="N328" s="67">
        <f>+N65+N137+N187+N249+N296+N323</f>
        <v>0.18568999999999997</v>
      </c>
      <c r="O328" s="100"/>
      <c r="P328" s="187"/>
      <c r="Q328" s="68"/>
    </row>
    <row r="329" spans="1:17" x14ac:dyDescent="0.2">
      <c r="B329" s="359"/>
      <c r="C329" s="362"/>
      <c r="D329" s="362"/>
      <c r="E329" s="362"/>
      <c r="F329" s="362"/>
      <c r="G329" s="362"/>
      <c r="H329" s="362"/>
      <c r="I329" s="362"/>
      <c r="J329" s="15" t="s">
        <v>52</v>
      </c>
      <c r="K329" s="67">
        <f>+K66+K138+K188+K250+K297+K320</f>
        <v>0.37064400000000003</v>
      </c>
      <c r="L329" s="67">
        <f>+L66+L138+L188+L250+L297+L320</f>
        <v>0</v>
      </c>
      <c r="M329" s="67">
        <f>+M66+M138+M188+M250+M297+M320</f>
        <v>0</v>
      </c>
      <c r="N329" s="67">
        <f>+N66+N138+N188+N250+N297+N320</f>
        <v>0</v>
      </c>
      <c r="O329" s="67"/>
      <c r="P329" s="187"/>
      <c r="Q329" s="68"/>
    </row>
    <row r="330" spans="1:17" ht="24.75" thickBot="1" x14ac:dyDescent="0.25">
      <c r="B330" s="360"/>
      <c r="C330" s="363"/>
      <c r="D330" s="363"/>
      <c r="E330" s="363"/>
      <c r="F330" s="363"/>
      <c r="G330" s="363"/>
      <c r="H330" s="363"/>
      <c r="I330" s="363"/>
      <c r="J330" s="70" t="s">
        <v>53</v>
      </c>
      <c r="K330" s="71">
        <f>+K329/K328</f>
        <v>0.87909491959584463</v>
      </c>
      <c r="L330" s="71">
        <f>+L329/L328</f>
        <v>0</v>
      </c>
      <c r="M330" s="71">
        <f>+M329/M328</f>
        <v>0</v>
      </c>
      <c r="N330" s="71">
        <f>+N329/N328</f>
        <v>0</v>
      </c>
      <c r="O330" s="188"/>
      <c r="P330" s="189"/>
      <c r="Q330" s="72"/>
    </row>
    <row r="331" spans="1:17" x14ac:dyDescent="0.2">
      <c r="B331" s="190"/>
      <c r="C331" s="191"/>
      <c r="D331" s="191"/>
      <c r="E331" s="191"/>
      <c r="F331" s="191"/>
      <c r="G331" s="192"/>
      <c r="H331" s="191"/>
      <c r="I331" s="191"/>
      <c r="J331" s="193"/>
      <c r="K331" s="194"/>
      <c r="L331" s="194"/>
      <c r="M331" s="194"/>
      <c r="N331" s="194"/>
      <c r="O331" s="195"/>
    </row>
    <row r="332" spans="1:17" x14ac:dyDescent="0.2">
      <c r="B332" s="190"/>
      <c r="C332" s="191" t="s">
        <v>421</v>
      </c>
      <c r="D332" s="191"/>
      <c r="E332" s="191"/>
      <c r="F332" s="191"/>
      <c r="G332" s="192"/>
      <c r="H332" s="191"/>
      <c r="I332" s="191"/>
      <c r="J332" s="193"/>
      <c r="K332" s="196"/>
      <c r="L332" s="194"/>
      <c r="M332" s="194"/>
      <c r="N332" s="194"/>
      <c r="O332" s="195"/>
    </row>
    <row r="333" spans="1:17" x14ac:dyDescent="0.2">
      <c r="B333" s="190"/>
      <c r="C333" s="191" t="s">
        <v>422</v>
      </c>
      <c r="D333" s="191"/>
      <c r="E333" s="191"/>
      <c r="F333" s="191"/>
      <c r="G333" s="192"/>
      <c r="H333" s="191"/>
      <c r="I333" s="191"/>
      <c r="J333" s="193"/>
      <c r="K333" s="196"/>
      <c r="L333" s="194"/>
      <c r="M333" s="194"/>
      <c r="N333" s="194"/>
      <c r="O333" s="195"/>
    </row>
    <row r="334" spans="1:17" x14ac:dyDescent="0.2">
      <c r="B334" s="190"/>
      <c r="C334" s="191" t="s">
        <v>422</v>
      </c>
      <c r="D334" s="191"/>
      <c r="E334" s="191"/>
      <c r="F334" s="191"/>
      <c r="G334" s="192"/>
      <c r="H334" s="191"/>
      <c r="I334" s="191"/>
      <c r="J334" s="193"/>
      <c r="K334" s="196"/>
      <c r="L334" s="194"/>
      <c r="M334" s="194"/>
      <c r="N334" s="194"/>
      <c r="O334" s="195"/>
    </row>
    <row r="335" spans="1:17" x14ac:dyDescent="0.2">
      <c r="B335" s="190"/>
      <c r="C335" s="191" t="s">
        <v>422</v>
      </c>
      <c r="D335" s="191"/>
      <c r="E335" s="191"/>
      <c r="F335" s="191"/>
      <c r="G335" s="192"/>
      <c r="H335" s="191"/>
      <c r="I335" s="191"/>
      <c r="J335" s="193"/>
      <c r="K335" s="196"/>
      <c r="L335" s="194"/>
      <c r="M335" s="194"/>
      <c r="N335" s="194"/>
      <c r="O335" s="195"/>
    </row>
    <row r="336" spans="1:17" x14ac:dyDescent="0.2">
      <c r="B336" s="190"/>
      <c r="C336" s="191" t="s">
        <v>423</v>
      </c>
      <c r="D336" s="191"/>
      <c r="E336" s="191"/>
      <c r="F336" s="191"/>
      <c r="G336" s="192"/>
      <c r="H336" s="191"/>
      <c r="I336" s="191"/>
      <c r="J336" s="193"/>
      <c r="K336" s="194"/>
      <c r="L336" s="194"/>
      <c r="M336" s="194"/>
      <c r="N336" s="194"/>
      <c r="O336" s="195"/>
    </row>
    <row r="337" spans="2:15" x14ac:dyDescent="0.2">
      <c r="B337" s="190"/>
      <c r="C337" s="191" t="s">
        <v>423</v>
      </c>
      <c r="D337" s="191"/>
      <c r="E337" s="191"/>
      <c r="F337" s="191"/>
      <c r="G337" s="192"/>
      <c r="H337" s="191"/>
      <c r="I337" s="191"/>
      <c r="J337" s="193"/>
      <c r="K337" s="194"/>
      <c r="L337" s="194"/>
      <c r="M337" s="194"/>
      <c r="N337" s="194"/>
      <c r="O337" s="195"/>
    </row>
    <row r="338" spans="2:15" x14ac:dyDescent="0.2">
      <c r="B338" s="190"/>
      <c r="C338" s="191" t="s">
        <v>423</v>
      </c>
      <c r="D338" s="191"/>
      <c r="E338" s="191"/>
      <c r="F338" s="191"/>
      <c r="G338" s="192"/>
      <c r="H338" s="191"/>
      <c r="I338" s="191"/>
      <c r="J338" s="193"/>
      <c r="K338" s="194"/>
      <c r="L338" s="194"/>
      <c r="M338" s="194"/>
      <c r="N338" s="194"/>
      <c r="O338" s="195"/>
    </row>
  </sheetData>
  <mergeCells count="173">
    <mergeCell ref="A1:C5"/>
    <mergeCell ref="D1:L2"/>
    <mergeCell ref="M1:Q1"/>
    <mergeCell ref="M2:Q2"/>
    <mergeCell ref="D3:L4"/>
    <mergeCell ref="M3:Q3"/>
    <mergeCell ref="M4:Q4"/>
    <mergeCell ref="D5:E5"/>
    <mergeCell ref="F5:Q5"/>
    <mergeCell ref="A7:A325"/>
    <mergeCell ref="B7:B67"/>
    <mergeCell ref="C7:C52"/>
    <mergeCell ref="D7:D52"/>
    <mergeCell ref="E7:E64"/>
    <mergeCell ref="F7:F17"/>
    <mergeCell ref="C53:C64"/>
    <mergeCell ref="D53:D64"/>
    <mergeCell ref="F53:F63"/>
    <mergeCell ref="B69:B139"/>
    <mergeCell ref="C125:C135"/>
    <mergeCell ref="D125:D135"/>
    <mergeCell ref="C69:C124"/>
    <mergeCell ref="D69:D124"/>
    <mergeCell ref="E69:E136"/>
    <mergeCell ref="B252:B325"/>
    <mergeCell ref="C252:C294"/>
    <mergeCell ref="F252:F262"/>
    <mergeCell ref="C296:F298"/>
    <mergeCell ref="C323:F325"/>
    <mergeCell ref="G7:G17"/>
    <mergeCell ref="H7:H17"/>
    <mergeCell ref="I7:I17"/>
    <mergeCell ref="Q7:Q67"/>
    <mergeCell ref="F18:F29"/>
    <mergeCell ref="G18:G29"/>
    <mergeCell ref="H18:H29"/>
    <mergeCell ref="I18:I29"/>
    <mergeCell ref="F30:F40"/>
    <mergeCell ref="G30:G40"/>
    <mergeCell ref="G53:G63"/>
    <mergeCell ref="H53:H63"/>
    <mergeCell ref="I53:I63"/>
    <mergeCell ref="C65:F67"/>
    <mergeCell ref="G65:G67"/>
    <mergeCell ref="H65:H67"/>
    <mergeCell ref="I65:I67"/>
    <mergeCell ref="H30:H40"/>
    <mergeCell ref="I30:I40"/>
    <mergeCell ref="F41:F51"/>
    <mergeCell ref="G41:G51"/>
    <mergeCell ref="H41:H51"/>
    <mergeCell ref="I41:I51"/>
    <mergeCell ref="I69:I79"/>
    <mergeCell ref="Q69:Q139"/>
    <mergeCell ref="F80:F90"/>
    <mergeCell ref="G80:G90"/>
    <mergeCell ref="H80:H90"/>
    <mergeCell ref="I80:I90"/>
    <mergeCell ref="F91:F101"/>
    <mergeCell ref="G91:G101"/>
    <mergeCell ref="H91:H101"/>
    <mergeCell ref="I91:I101"/>
    <mergeCell ref="F69:F79"/>
    <mergeCell ref="G69:G79"/>
    <mergeCell ref="H69:H79"/>
    <mergeCell ref="F102:F112"/>
    <mergeCell ref="G102:G112"/>
    <mergeCell ref="H102:H112"/>
    <mergeCell ref="I102:I112"/>
    <mergeCell ref="F113:F123"/>
    <mergeCell ref="G113:G123"/>
    <mergeCell ref="H113:H123"/>
    <mergeCell ref="I113:I123"/>
    <mergeCell ref="F125:F135"/>
    <mergeCell ref="G125:G135"/>
    <mergeCell ref="H125:H135"/>
    <mergeCell ref="Q141:Q189"/>
    <mergeCell ref="F152:F162"/>
    <mergeCell ref="G152:G162"/>
    <mergeCell ref="H152:H162"/>
    <mergeCell ref="I152:I162"/>
    <mergeCell ref="F163:F173"/>
    <mergeCell ref="G163:G173"/>
    <mergeCell ref="I125:I135"/>
    <mergeCell ref="C137:F139"/>
    <mergeCell ref="G137:G139"/>
    <mergeCell ref="H137:H139"/>
    <mergeCell ref="I137:I139"/>
    <mergeCell ref="C141:C174"/>
    <mergeCell ref="D141:D174"/>
    <mergeCell ref="E141:E186"/>
    <mergeCell ref="F141:F151"/>
    <mergeCell ref="H163:H173"/>
    <mergeCell ref="I163:I173"/>
    <mergeCell ref="C175:C185"/>
    <mergeCell ref="D175:D185"/>
    <mergeCell ref="F175:F185"/>
    <mergeCell ref="G175:G185"/>
    <mergeCell ref="H175:H185"/>
    <mergeCell ref="I175:I185"/>
    <mergeCell ref="G141:G151"/>
    <mergeCell ref="H141:H151"/>
    <mergeCell ref="I141:I151"/>
    <mergeCell ref="C187:F189"/>
    <mergeCell ref="G187:G189"/>
    <mergeCell ref="I187:I189"/>
    <mergeCell ref="B190:B251"/>
    <mergeCell ref="C191:C247"/>
    <mergeCell ref="D191:D247"/>
    <mergeCell ref="E191:E247"/>
    <mergeCell ref="F191:F201"/>
    <mergeCell ref="G191:G201"/>
    <mergeCell ref="H191:H201"/>
    <mergeCell ref="B140:B189"/>
    <mergeCell ref="Q191:Q251"/>
    <mergeCell ref="F202:F212"/>
    <mergeCell ref="G202:G212"/>
    <mergeCell ref="H202:H212"/>
    <mergeCell ref="I202:I212"/>
    <mergeCell ref="F213:F223"/>
    <mergeCell ref="G213:G223"/>
    <mergeCell ref="H213:H223"/>
    <mergeCell ref="I213:I223"/>
    <mergeCell ref="F224:F235"/>
    <mergeCell ref="G224:G235"/>
    <mergeCell ref="H224:H235"/>
    <mergeCell ref="I224:I235"/>
    <mergeCell ref="F236:F247"/>
    <mergeCell ref="G236:G247"/>
    <mergeCell ref="H236:H247"/>
    <mergeCell ref="I236:I247"/>
    <mergeCell ref="I191:I201"/>
    <mergeCell ref="C248:F248"/>
    <mergeCell ref="C249:F251"/>
    <mergeCell ref="G249:G251"/>
    <mergeCell ref="G252:G262"/>
    <mergeCell ref="F274:F284"/>
    <mergeCell ref="G274:G284"/>
    <mergeCell ref="C295:F295"/>
    <mergeCell ref="H274:H284"/>
    <mergeCell ref="I274:I284"/>
    <mergeCell ref="F285:F294"/>
    <mergeCell ref="G285:G294"/>
    <mergeCell ref="H285:H294"/>
    <mergeCell ref="I285:I294"/>
    <mergeCell ref="H252:H262"/>
    <mergeCell ref="I252:I262"/>
    <mergeCell ref="F263:F273"/>
    <mergeCell ref="G263:G273"/>
    <mergeCell ref="H263:H273"/>
    <mergeCell ref="I263:I273"/>
    <mergeCell ref="G296:G298"/>
    <mergeCell ref="H296:H298"/>
    <mergeCell ref="I296:I298"/>
    <mergeCell ref="C300:C321"/>
    <mergeCell ref="D300:D321"/>
    <mergeCell ref="E300:E321"/>
    <mergeCell ref="F300:F310"/>
    <mergeCell ref="G300:G310"/>
    <mergeCell ref="H300:H310"/>
    <mergeCell ref="G323:G325"/>
    <mergeCell ref="H323:H325"/>
    <mergeCell ref="I323:I325"/>
    <mergeCell ref="B326:F326"/>
    <mergeCell ref="B327:B330"/>
    <mergeCell ref="C327:O327"/>
    <mergeCell ref="C328:I330"/>
    <mergeCell ref="I300:I310"/>
    <mergeCell ref="F311:F321"/>
    <mergeCell ref="G311:G321"/>
    <mergeCell ref="H311:H321"/>
    <mergeCell ref="I311:I321"/>
    <mergeCell ref="C322:F322"/>
  </mergeCells>
  <conditionalFormatting sqref="K193:N193 K204:N204 K215:N215 K189:N189 K238:N238 K226:N226 K143:N143 K165:N165 K177:N177 K154:N154 K71:N71 K82:N82 K93:N93 K104:N104 K127:N127 K115:N115 K55:N55 K21:N21 K40:N40 K43:N43 K32:N32 K9:N9 K254:N254 K265:N265 K276:N276 K287:N287 K302:N302 K313:N313 K139:N139">
    <cfRule type="cellIs" dxfId="143" priority="1" stopIfTrue="1" operator="between">
      <formula>0</formula>
      <formula>0.7</formula>
    </cfRule>
    <cfRule type="cellIs" dxfId="142" priority="2" stopIfTrue="1" operator="between">
      <formula>0.71</formula>
      <formula>0.89</formula>
    </cfRule>
    <cfRule type="cellIs" dxfId="141" priority="3" stopIfTrue="1" operator="between">
      <formula>0.9</formula>
      <formula>1</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P481"/>
  <sheetViews>
    <sheetView topLeftCell="A472" workbookViewId="0">
      <selection activeCell="K437" sqref="K437"/>
    </sheetView>
  </sheetViews>
  <sheetFormatPr baseColWidth="10" defaultRowHeight="12" x14ac:dyDescent="0.2"/>
  <cols>
    <col min="1" max="1" width="12.5703125" style="204" customWidth="1"/>
    <col min="2" max="2" width="13.5703125" style="223" customWidth="1"/>
    <col min="3" max="4" width="12.7109375" style="204" customWidth="1"/>
    <col min="5" max="5" width="12.5703125" style="224" customWidth="1"/>
    <col min="6" max="6" width="12.5703125" style="204" customWidth="1"/>
    <col min="7" max="8" width="13.85546875" style="226" customWidth="1"/>
    <col min="9" max="9" width="13.85546875" style="204" customWidth="1"/>
    <col min="10" max="10" width="30" style="204" customWidth="1"/>
    <col min="11" max="14" width="16.5703125" style="204" customWidth="1"/>
    <col min="15" max="15" width="9.5703125" style="204" customWidth="1"/>
    <col min="16" max="16" width="14.85546875" style="204" customWidth="1"/>
    <col min="17" max="16384" width="11.42578125" style="204"/>
  </cols>
  <sheetData>
    <row r="1" spans="1:16" s="201" customFormat="1" ht="30" customHeight="1" x14ac:dyDescent="0.2">
      <c r="A1" s="510"/>
      <c r="B1" s="510"/>
      <c r="C1" s="510"/>
      <c r="D1" s="512" t="s">
        <v>424</v>
      </c>
      <c r="E1" s="513"/>
      <c r="F1" s="513"/>
      <c r="G1" s="513"/>
      <c r="H1" s="513"/>
      <c r="I1" s="513"/>
      <c r="J1" s="513"/>
      <c r="K1" s="513"/>
      <c r="L1" s="514" t="s">
        <v>185</v>
      </c>
      <c r="M1" s="514"/>
      <c r="N1" s="514"/>
      <c r="O1" s="514"/>
      <c r="P1" s="514"/>
    </row>
    <row r="2" spans="1:16" s="201" customFormat="1" ht="30" customHeight="1" x14ac:dyDescent="0.25">
      <c r="A2" s="510"/>
      <c r="B2" s="510"/>
      <c r="C2" s="510"/>
      <c r="D2" s="515" t="s">
        <v>425</v>
      </c>
      <c r="E2" s="501"/>
      <c r="F2" s="501"/>
      <c r="G2" s="501"/>
      <c r="H2" s="501"/>
      <c r="I2" s="501"/>
      <c r="J2" s="501"/>
      <c r="K2" s="501"/>
      <c r="L2" s="518" t="s">
        <v>186</v>
      </c>
      <c r="M2" s="518"/>
      <c r="N2" s="518"/>
      <c r="O2" s="518"/>
      <c r="P2" s="518"/>
    </row>
    <row r="3" spans="1:16" s="201" customFormat="1" ht="39" customHeight="1" x14ac:dyDescent="0.25">
      <c r="A3" s="511"/>
      <c r="B3" s="511"/>
      <c r="C3" s="511"/>
      <c r="D3" s="516"/>
      <c r="E3" s="517"/>
      <c r="F3" s="517"/>
      <c r="G3" s="517"/>
      <c r="H3" s="517"/>
      <c r="I3" s="517"/>
      <c r="J3" s="517"/>
      <c r="K3" s="517"/>
      <c r="L3" s="518" t="s">
        <v>188</v>
      </c>
      <c r="M3" s="518"/>
      <c r="N3" s="518"/>
      <c r="O3" s="518"/>
      <c r="P3" s="518"/>
    </row>
    <row r="4" spans="1:16" s="201" customFormat="1" ht="33" customHeight="1" thickBot="1" x14ac:dyDescent="0.3">
      <c r="A4" s="523" t="s">
        <v>426</v>
      </c>
      <c r="B4" s="524"/>
      <c r="C4" s="524"/>
      <c r="D4" s="524"/>
      <c r="E4" s="524"/>
      <c r="F4" s="524"/>
      <c r="G4" s="524"/>
      <c r="H4" s="524"/>
      <c r="I4" s="524"/>
      <c r="J4" s="524"/>
      <c r="K4" s="524"/>
      <c r="L4" s="524"/>
      <c r="M4" s="524"/>
      <c r="N4" s="524"/>
      <c r="O4" s="524"/>
      <c r="P4" s="524"/>
    </row>
    <row r="5" spans="1:16" ht="51.75" customHeight="1" x14ac:dyDescent="0.2">
      <c r="A5" s="202" t="s">
        <v>173</v>
      </c>
      <c r="B5" s="203" t="s">
        <v>36</v>
      </c>
      <c r="C5" s="203" t="s">
        <v>263</v>
      </c>
      <c r="D5" s="203" t="s">
        <v>303</v>
      </c>
      <c r="E5" s="203" t="s">
        <v>265</v>
      </c>
      <c r="F5" s="203" t="s">
        <v>266</v>
      </c>
      <c r="G5" s="203" t="s">
        <v>41</v>
      </c>
      <c r="H5" s="203" t="s">
        <v>3</v>
      </c>
      <c r="I5" s="203" t="s">
        <v>0</v>
      </c>
      <c r="J5" s="203" t="s">
        <v>42</v>
      </c>
      <c r="K5" s="203" t="s">
        <v>43</v>
      </c>
      <c r="L5" s="22" t="s">
        <v>44</v>
      </c>
      <c r="M5" s="22" t="s">
        <v>45</v>
      </c>
      <c r="N5" s="22" t="s">
        <v>46</v>
      </c>
      <c r="O5" s="22" t="s">
        <v>47</v>
      </c>
      <c r="P5" s="22" t="s">
        <v>48</v>
      </c>
    </row>
    <row r="6" spans="1:16" ht="17.25" customHeight="1" x14ac:dyDescent="0.2">
      <c r="A6" s="533" t="s">
        <v>427</v>
      </c>
      <c r="B6" s="485" t="s">
        <v>428</v>
      </c>
      <c r="C6" s="460" t="s">
        <v>429</v>
      </c>
      <c r="D6" s="460" t="s">
        <v>429</v>
      </c>
      <c r="E6" s="462" t="s">
        <v>429</v>
      </c>
      <c r="F6" s="462" t="s">
        <v>430</v>
      </c>
      <c r="G6" s="450">
        <v>0.2</v>
      </c>
      <c r="H6" s="462" t="s">
        <v>431</v>
      </c>
      <c r="I6" s="450" t="s">
        <v>432</v>
      </c>
      <c r="J6" s="22" t="s">
        <v>51</v>
      </c>
      <c r="K6" s="57">
        <v>0</v>
      </c>
      <c r="L6" s="57">
        <v>0.1</v>
      </c>
      <c r="M6" s="57">
        <v>0.6</v>
      </c>
      <c r="N6" s="57">
        <v>0.3</v>
      </c>
      <c r="O6" s="206">
        <f>+SUM(K6:N6)</f>
        <v>1</v>
      </c>
      <c r="P6" s="465" t="s">
        <v>433</v>
      </c>
    </row>
    <row r="7" spans="1:16" ht="18" customHeight="1" x14ac:dyDescent="0.2">
      <c r="A7" s="534"/>
      <c r="B7" s="485"/>
      <c r="C7" s="489"/>
      <c r="D7" s="489"/>
      <c r="E7" s="483"/>
      <c r="F7" s="483"/>
      <c r="G7" s="450"/>
      <c r="H7" s="483"/>
      <c r="I7" s="450"/>
      <c r="J7" s="22" t="s">
        <v>52</v>
      </c>
      <c r="K7" s="207">
        <v>0</v>
      </c>
      <c r="L7" s="207"/>
      <c r="M7" s="207"/>
      <c r="N7" s="207"/>
      <c r="O7" s="206">
        <f>+SUM(K7:N7)</f>
        <v>0</v>
      </c>
      <c r="P7" s="465"/>
    </row>
    <row r="8" spans="1:16" ht="18" customHeight="1" x14ac:dyDescent="0.2">
      <c r="A8" s="534"/>
      <c r="B8" s="485"/>
      <c r="C8" s="489"/>
      <c r="D8" s="489"/>
      <c r="E8" s="483"/>
      <c r="F8" s="483"/>
      <c r="G8" s="450"/>
      <c r="H8" s="483"/>
      <c r="I8" s="450"/>
      <c r="J8" s="208" t="s">
        <v>53</v>
      </c>
      <c r="K8" s="57" t="e">
        <f>+K7/K6</f>
        <v>#DIV/0!</v>
      </c>
      <c r="L8" s="57">
        <f>+L7/L6</f>
        <v>0</v>
      </c>
      <c r="M8" s="57">
        <f>+M7/M6</f>
        <v>0</v>
      </c>
      <c r="N8" s="57">
        <f>+N7/N6</f>
        <v>0</v>
      </c>
      <c r="O8" s="209">
        <f>+O7/O6</f>
        <v>0</v>
      </c>
      <c r="P8" s="465"/>
    </row>
    <row r="9" spans="1:16" ht="27" customHeight="1" x14ac:dyDescent="0.2">
      <c r="A9" s="534"/>
      <c r="B9" s="485"/>
      <c r="C9" s="489"/>
      <c r="D9" s="489"/>
      <c r="E9" s="483"/>
      <c r="F9" s="483"/>
      <c r="G9" s="450"/>
      <c r="H9" s="483"/>
      <c r="I9" s="450"/>
      <c r="J9" s="208" t="s">
        <v>54</v>
      </c>
      <c r="K9" s="57">
        <f>+K6-K7</f>
        <v>0</v>
      </c>
      <c r="L9" s="57">
        <f>+L6-L7</f>
        <v>0.1</v>
      </c>
      <c r="M9" s="57">
        <f>+M6-M7</f>
        <v>0.6</v>
      </c>
      <c r="N9" s="57">
        <f>+N6-N7</f>
        <v>0.3</v>
      </c>
      <c r="O9" s="57">
        <f>+O6-O7</f>
        <v>1</v>
      </c>
      <c r="P9" s="465"/>
    </row>
    <row r="10" spans="1:16" ht="54" customHeight="1" x14ac:dyDescent="0.2">
      <c r="A10" s="534"/>
      <c r="B10" s="485"/>
      <c r="C10" s="489"/>
      <c r="D10" s="489"/>
      <c r="E10" s="483"/>
      <c r="F10" s="483"/>
      <c r="G10" s="450"/>
      <c r="H10" s="483"/>
      <c r="I10" s="450"/>
      <c r="J10" s="22" t="s">
        <v>55</v>
      </c>
      <c r="K10" s="22"/>
      <c r="L10" s="24"/>
      <c r="M10" s="24"/>
      <c r="N10" s="22"/>
      <c r="O10" s="210"/>
      <c r="P10" s="465"/>
    </row>
    <row r="11" spans="1:16" ht="37.5" customHeight="1" x14ac:dyDescent="0.2">
      <c r="A11" s="534"/>
      <c r="B11" s="485"/>
      <c r="C11" s="489"/>
      <c r="D11" s="489"/>
      <c r="E11" s="483"/>
      <c r="F11" s="483"/>
      <c r="G11" s="450"/>
      <c r="H11" s="483"/>
      <c r="I11" s="450"/>
      <c r="J11" s="22" t="s">
        <v>56</v>
      </c>
      <c r="K11" s="22"/>
      <c r="L11" s="24"/>
      <c r="M11" s="24"/>
      <c r="N11" s="211"/>
      <c r="O11" s="210"/>
      <c r="P11" s="465"/>
    </row>
    <row r="12" spans="1:16" ht="45.75" customHeight="1" x14ac:dyDescent="0.2">
      <c r="A12" s="534"/>
      <c r="B12" s="485"/>
      <c r="C12" s="489"/>
      <c r="D12" s="489"/>
      <c r="E12" s="483"/>
      <c r="F12" s="483"/>
      <c r="G12" s="450"/>
      <c r="H12" s="483"/>
      <c r="I12" s="450"/>
      <c r="J12" s="22" t="s">
        <v>278</v>
      </c>
      <c r="K12" s="24" t="s">
        <v>434</v>
      </c>
      <c r="L12" s="24"/>
      <c r="M12" s="22"/>
      <c r="N12" s="22"/>
      <c r="O12" s="210"/>
      <c r="P12" s="465"/>
    </row>
    <row r="13" spans="1:16" ht="18" customHeight="1" x14ac:dyDescent="0.2">
      <c r="A13" s="534"/>
      <c r="B13" s="485"/>
      <c r="C13" s="489"/>
      <c r="D13" s="489"/>
      <c r="E13" s="483"/>
      <c r="F13" s="483"/>
      <c r="G13" s="450"/>
      <c r="H13" s="483"/>
      <c r="I13" s="450"/>
      <c r="J13" s="212"/>
      <c r="K13" s="213"/>
      <c r="L13" s="213"/>
      <c r="M13" s="213"/>
      <c r="N13" s="213"/>
      <c r="O13" s="212"/>
      <c r="P13" s="465"/>
    </row>
    <row r="14" spans="1:16" ht="18" customHeight="1" x14ac:dyDescent="0.2">
      <c r="A14" s="534"/>
      <c r="B14" s="485"/>
      <c r="C14" s="489"/>
      <c r="D14" s="489"/>
      <c r="E14" s="483"/>
      <c r="F14" s="483"/>
      <c r="G14" s="450"/>
      <c r="H14" s="483"/>
      <c r="I14" s="450"/>
      <c r="J14" s="208" t="s">
        <v>51</v>
      </c>
      <c r="K14" s="214">
        <f>+K6*G6</f>
        <v>0</v>
      </c>
      <c r="L14" s="214">
        <f>+L6*G6</f>
        <v>2.0000000000000004E-2</v>
      </c>
      <c r="M14" s="214">
        <f>+M6*G6</f>
        <v>0.12</v>
      </c>
      <c r="N14" s="214">
        <f>+N6*G6</f>
        <v>0.06</v>
      </c>
      <c r="O14" s="209">
        <f>+SUM(K14:N14)</f>
        <v>0.2</v>
      </c>
      <c r="P14" s="465"/>
    </row>
    <row r="15" spans="1:16" ht="18" customHeight="1" x14ac:dyDescent="0.2">
      <c r="A15" s="534"/>
      <c r="B15" s="485"/>
      <c r="C15" s="489"/>
      <c r="D15" s="489"/>
      <c r="E15" s="483"/>
      <c r="F15" s="483"/>
      <c r="G15" s="450"/>
      <c r="H15" s="483"/>
      <c r="I15" s="450"/>
      <c r="J15" s="208" t="s">
        <v>52</v>
      </c>
      <c r="K15" s="214">
        <f>+K7*G6</f>
        <v>0</v>
      </c>
      <c r="L15" s="214">
        <f>+L7*G6</f>
        <v>0</v>
      </c>
      <c r="M15" s="214">
        <f>+M7*G6</f>
        <v>0</v>
      </c>
      <c r="N15" s="214">
        <f>+N7*G6</f>
        <v>0</v>
      </c>
      <c r="O15" s="209">
        <f>+SUM(K15:N15)</f>
        <v>0</v>
      </c>
      <c r="P15" s="465"/>
    </row>
    <row r="16" spans="1:16" ht="18" customHeight="1" x14ac:dyDescent="0.2">
      <c r="A16" s="534"/>
      <c r="B16" s="485"/>
      <c r="C16" s="489"/>
      <c r="D16" s="489"/>
      <c r="E16" s="483"/>
      <c r="F16" s="484"/>
      <c r="G16" s="450"/>
      <c r="H16" s="484"/>
      <c r="I16" s="450"/>
      <c r="J16" s="208" t="s">
        <v>53</v>
      </c>
      <c r="K16" s="214" t="e">
        <f>+K15/K14</f>
        <v>#DIV/0!</v>
      </c>
      <c r="L16" s="214">
        <f>+L15/L14</f>
        <v>0</v>
      </c>
      <c r="M16" s="214">
        <f>+M15/M14</f>
        <v>0</v>
      </c>
      <c r="N16" s="214">
        <f>+N15/N14</f>
        <v>0</v>
      </c>
      <c r="O16" s="209">
        <f>+O15/O14</f>
        <v>0</v>
      </c>
      <c r="P16" s="465"/>
    </row>
    <row r="17" spans="1:16" ht="18" customHeight="1" x14ac:dyDescent="0.2">
      <c r="A17" s="534"/>
      <c r="B17" s="485"/>
      <c r="C17" s="489"/>
      <c r="D17" s="489"/>
      <c r="E17" s="483"/>
      <c r="F17" s="450" t="s">
        <v>435</v>
      </c>
      <c r="G17" s="450">
        <v>0.25</v>
      </c>
      <c r="H17" s="450" t="s">
        <v>436</v>
      </c>
      <c r="I17" s="450" t="s">
        <v>432</v>
      </c>
      <c r="J17" s="22"/>
      <c r="K17" s="207"/>
      <c r="L17" s="22"/>
      <c r="M17" s="22"/>
      <c r="N17" s="22"/>
      <c r="O17" s="210"/>
      <c r="P17" s="465"/>
    </row>
    <row r="18" spans="1:16" ht="18" customHeight="1" x14ac:dyDescent="0.2">
      <c r="A18" s="534"/>
      <c r="B18" s="485"/>
      <c r="C18" s="489"/>
      <c r="D18" s="489"/>
      <c r="E18" s="483"/>
      <c r="F18" s="450"/>
      <c r="G18" s="450"/>
      <c r="H18" s="450"/>
      <c r="I18" s="450"/>
      <c r="J18" s="22" t="s">
        <v>51</v>
      </c>
      <c r="K18" s="57">
        <v>0.25</v>
      </c>
      <c r="L18" s="57">
        <v>0.25</v>
      </c>
      <c r="M18" s="57">
        <v>0.25</v>
      </c>
      <c r="N18" s="57">
        <v>0.25</v>
      </c>
      <c r="O18" s="209">
        <f>+K18+L18+M18+N18</f>
        <v>1</v>
      </c>
      <c r="P18" s="465"/>
    </row>
    <row r="19" spans="1:16" ht="18" customHeight="1" x14ac:dyDescent="0.2">
      <c r="A19" s="534"/>
      <c r="B19" s="485"/>
      <c r="C19" s="489"/>
      <c r="D19" s="489"/>
      <c r="E19" s="483"/>
      <c r="F19" s="450"/>
      <c r="G19" s="450"/>
      <c r="H19" s="450"/>
      <c r="I19" s="450"/>
      <c r="J19" s="22" t="s">
        <v>52</v>
      </c>
      <c r="K19" s="207">
        <v>0.25</v>
      </c>
      <c r="L19" s="207"/>
      <c r="M19" s="207"/>
      <c r="N19" s="207"/>
      <c r="O19" s="206">
        <f>+K19+L19+M19+N19</f>
        <v>0.25</v>
      </c>
      <c r="P19" s="465"/>
    </row>
    <row r="20" spans="1:16" ht="18" customHeight="1" x14ac:dyDescent="0.2">
      <c r="A20" s="534"/>
      <c r="B20" s="485"/>
      <c r="C20" s="489"/>
      <c r="D20" s="489"/>
      <c r="E20" s="483"/>
      <c r="F20" s="450"/>
      <c r="G20" s="450"/>
      <c r="H20" s="450"/>
      <c r="I20" s="450"/>
      <c r="J20" s="208" t="s">
        <v>53</v>
      </c>
      <c r="K20" s="57">
        <f>+K19/K18</f>
        <v>1</v>
      </c>
      <c r="L20" s="57">
        <f>+L19/L18</f>
        <v>0</v>
      </c>
      <c r="M20" s="57">
        <f>+M19/M18</f>
        <v>0</v>
      </c>
      <c r="N20" s="57">
        <f>+N19/N18</f>
        <v>0</v>
      </c>
      <c r="O20" s="209">
        <f>+O19/O18</f>
        <v>0.25</v>
      </c>
      <c r="P20" s="465"/>
    </row>
    <row r="21" spans="1:16" ht="18" customHeight="1" x14ac:dyDescent="0.2">
      <c r="A21" s="534"/>
      <c r="B21" s="485"/>
      <c r="C21" s="489"/>
      <c r="D21" s="489"/>
      <c r="E21" s="483"/>
      <c r="F21" s="450"/>
      <c r="G21" s="450"/>
      <c r="H21" s="450"/>
      <c r="I21" s="450"/>
      <c r="J21" s="208" t="s">
        <v>54</v>
      </c>
      <c r="K21" s="57">
        <f>+K18-K19</f>
        <v>0</v>
      </c>
      <c r="L21" s="57">
        <f>+L18-L19</f>
        <v>0.25</v>
      </c>
      <c r="M21" s="57">
        <f>+M18-M19</f>
        <v>0.25</v>
      </c>
      <c r="N21" s="57">
        <f>+N18-N19</f>
        <v>0.25</v>
      </c>
      <c r="O21" s="57">
        <f>+O18-O19</f>
        <v>0.75</v>
      </c>
      <c r="P21" s="465"/>
    </row>
    <row r="22" spans="1:16" ht="60" x14ac:dyDescent="0.2">
      <c r="A22" s="534"/>
      <c r="B22" s="485"/>
      <c r="C22" s="489"/>
      <c r="D22" s="489"/>
      <c r="E22" s="483"/>
      <c r="F22" s="450"/>
      <c r="G22" s="450"/>
      <c r="H22" s="450"/>
      <c r="I22" s="450"/>
      <c r="J22" s="22" t="s">
        <v>55</v>
      </c>
      <c r="K22" s="207" t="s">
        <v>437</v>
      </c>
      <c r="L22" s="207"/>
      <c r="M22" s="24"/>
      <c r="N22" s="24"/>
      <c r="O22" s="210"/>
      <c r="P22" s="465"/>
    </row>
    <row r="23" spans="1:16" ht="48" x14ac:dyDescent="0.2">
      <c r="A23" s="534"/>
      <c r="B23" s="485"/>
      <c r="C23" s="489"/>
      <c r="D23" s="489"/>
      <c r="E23" s="483"/>
      <c r="F23" s="450"/>
      <c r="G23" s="450"/>
      <c r="H23" s="450"/>
      <c r="I23" s="450"/>
      <c r="J23" s="22" t="s">
        <v>56</v>
      </c>
      <c r="K23" s="207" t="s">
        <v>438</v>
      </c>
      <c r="L23" s="207"/>
      <c r="M23" s="24"/>
      <c r="N23" s="24"/>
      <c r="O23" s="210"/>
      <c r="P23" s="465"/>
    </row>
    <row r="24" spans="1:16" ht="156" x14ac:dyDescent="0.2">
      <c r="A24" s="534"/>
      <c r="B24" s="485"/>
      <c r="C24" s="489"/>
      <c r="D24" s="489"/>
      <c r="E24" s="483"/>
      <c r="F24" s="450"/>
      <c r="G24" s="450"/>
      <c r="H24" s="450"/>
      <c r="I24" s="450"/>
      <c r="J24" s="22" t="s">
        <v>278</v>
      </c>
      <c r="K24" s="207" t="s">
        <v>439</v>
      </c>
      <c r="L24" s="24"/>
      <c r="M24" s="24"/>
      <c r="N24" s="22"/>
      <c r="O24" s="210"/>
      <c r="P24" s="465"/>
    </row>
    <row r="25" spans="1:16" ht="18" customHeight="1" x14ac:dyDescent="0.2">
      <c r="A25" s="534"/>
      <c r="B25" s="485"/>
      <c r="C25" s="489"/>
      <c r="D25" s="489"/>
      <c r="E25" s="483"/>
      <c r="F25" s="450"/>
      <c r="G25" s="450"/>
      <c r="H25" s="450"/>
      <c r="I25" s="450"/>
      <c r="J25" s="212"/>
      <c r="K25" s="212"/>
      <c r="L25" s="212"/>
      <c r="M25" s="212"/>
      <c r="N25" s="212"/>
      <c r="O25" s="212"/>
      <c r="P25" s="465"/>
    </row>
    <row r="26" spans="1:16" ht="18" customHeight="1" x14ac:dyDescent="0.2">
      <c r="A26" s="534"/>
      <c r="B26" s="485"/>
      <c r="C26" s="489"/>
      <c r="D26" s="489"/>
      <c r="E26" s="483"/>
      <c r="F26" s="450"/>
      <c r="G26" s="450"/>
      <c r="H26" s="450"/>
      <c r="I26" s="450"/>
      <c r="J26" s="208" t="s">
        <v>51</v>
      </c>
      <c r="K26" s="19">
        <f>+K18*G17</f>
        <v>6.25E-2</v>
      </c>
      <c r="L26" s="19">
        <f>+L18*G17</f>
        <v>6.25E-2</v>
      </c>
      <c r="M26" s="19">
        <f>+M18*G17</f>
        <v>6.25E-2</v>
      </c>
      <c r="N26" s="19">
        <f>+N18*G17</f>
        <v>6.25E-2</v>
      </c>
      <c r="O26" s="19">
        <f>+SUM(K26:N26)</f>
        <v>0.25</v>
      </c>
      <c r="P26" s="465"/>
    </row>
    <row r="27" spans="1:16" ht="18" customHeight="1" x14ac:dyDescent="0.2">
      <c r="A27" s="534"/>
      <c r="B27" s="485"/>
      <c r="C27" s="489"/>
      <c r="D27" s="489"/>
      <c r="E27" s="483"/>
      <c r="F27" s="450"/>
      <c r="G27" s="450"/>
      <c r="H27" s="450"/>
      <c r="I27" s="450"/>
      <c r="J27" s="208" t="s">
        <v>52</v>
      </c>
      <c r="K27" s="19">
        <f>+K19*G17</f>
        <v>6.25E-2</v>
      </c>
      <c r="L27" s="19">
        <f>+L19*G17</f>
        <v>0</v>
      </c>
      <c r="M27" s="19">
        <f>+M19*G17</f>
        <v>0</v>
      </c>
      <c r="N27" s="19">
        <f>+N19*G17</f>
        <v>0</v>
      </c>
      <c r="O27" s="19">
        <f>+SUM(K27:N27)</f>
        <v>6.25E-2</v>
      </c>
      <c r="P27" s="465"/>
    </row>
    <row r="28" spans="1:16" ht="18" customHeight="1" x14ac:dyDescent="0.2">
      <c r="A28" s="534"/>
      <c r="B28" s="485"/>
      <c r="C28" s="489"/>
      <c r="D28" s="489"/>
      <c r="E28" s="483"/>
      <c r="F28" s="474"/>
      <c r="G28" s="474"/>
      <c r="H28" s="474"/>
      <c r="I28" s="474"/>
      <c r="J28" s="208" t="s">
        <v>53</v>
      </c>
      <c r="K28" s="19">
        <f>+K27/K26</f>
        <v>1</v>
      </c>
      <c r="L28" s="19">
        <f>+L27/L26</f>
        <v>0</v>
      </c>
      <c r="M28" s="19">
        <f>+M27/M26</f>
        <v>0</v>
      </c>
      <c r="N28" s="19">
        <f>+N27/N26</f>
        <v>0</v>
      </c>
      <c r="O28" s="19">
        <f>+O27/O26</f>
        <v>0.25</v>
      </c>
      <c r="P28" s="465"/>
    </row>
    <row r="29" spans="1:16" ht="18" customHeight="1" x14ac:dyDescent="0.2">
      <c r="A29" s="534"/>
      <c r="B29" s="485"/>
      <c r="C29" s="489"/>
      <c r="D29" s="489"/>
      <c r="E29" s="483"/>
      <c r="F29" s="215"/>
      <c r="G29" s="215"/>
      <c r="H29" s="215"/>
      <c r="I29" s="215"/>
      <c r="J29" s="208"/>
      <c r="K29" s="19"/>
      <c r="L29" s="19"/>
      <c r="M29" s="19"/>
      <c r="N29" s="19"/>
      <c r="O29" s="19"/>
      <c r="P29" s="465"/>
    </row>
    <row r="30" spans="1:16" ht="18" customHeight="1" x14ac:dyDescent="0.2">
      <c r="A30" s="534"/>
      <c r="B30" s="485"/>
      <c r="C30" s="489"/>
      <c r="D30" s="489"/>
      <c r="E30" s="483"/>
      <c r="F30" s="450" t="s">
        <v>440</v>
      </c>
      <c r="G30" s="450">
        <v>0.2</v>
      </c>
      <c r="H30" s="450" t="s">
        <v>441</v>
      </c>
      <c r="I30" s="450" t="s">
        <v>432</v>
      </c>
      <c r="J30" s="22" t="s">
        <v>51</v>
      </c>
      <c r="K30" s="57">
        <v>0.25</v>
      </c>
      <c r="L30" s="57">
        <v>0.25</v>
      </c>
      <c r="M30" s="57">
        <v>0.25</v>
      </c>
      <c r="N30" s="57">
        <v>0.25</v>
      </c>
      <c r="O30" s="209">
        <f>+K30+L30+M30+N30</f>
        <v>1</v>
      </c>
      <c r="P30" s="465"/>
    </row>
    <row r="31" spans="1:16" ht="18" customHeight="1" x14ac:dyDescent="0.2">
      <c r="A31" s="534"/>
      <c r="B31" s="485"/>
      <c r="C31" s="489"/>
      <c r="D31" s="489"/>
      <c r="E31" s="483"/>
      <c r="F31" s="450"/>
      <c r="G31" s="450"/>
      <c r="H31" s="450"/>
      <c r="I31" s="450"/>
      <c r="J31" s="22" t="s">
        <v>52</v>
      </c>
      <c r="K31" s="207">
        <v>0.25</v>
      </c>
      <c r="L31" s="207"/>
      <c r="M31" s="207"/>
      <c r="N31" s="207"/>
      <c r="O31" s="206">
        <f>+K31+L31+M31+N31</f>
        <v>0.25</v>
      </c>
      <c r="P31" s="465"/>
    </row>
    <row r="32" spans="1:16" ht="18" customHeight="1" x14ac:dyDescent="0.2">
      <c r="A32" s="534"/>
      <c r="B32" s="485"/>
      <c r="C32" s="489"/>
      <c r="D32" s="489"/>
      <c r="E32" s="483"/>
      <c r="F32" s="450"/>
      <c r="G32" s="450"/>
      <c r="H32" s="450"/>
      <c r="I32" s="450"/>
      <c r="J32" s="208" t="s">
        <v>53</v>
      </c>
      <c r="K32" s="57">
        <f>+K31/K30</f>
        <v>1</v>
      </c>
      <c r="L32" s="57">
        <f>+L31/L30</f>
        <v>0</v>
      </c>
      <c r="M32" s="57">
        <f>+M31/M30</f>
        <v>0</v>
      </c>
      <c r="N32" s="57">
        <f>+N31/N30</f>
        <v>0</v>
      </c>
      <c r="O32" s="209">
        <f>+O31/O30</f>
        <v>0.25</v>
      </c>
      <c r="P32" s="465"/>
    </row>
    <row r="33" spans="1:16" ht="18" customHeight="1" x14ac:dyDescent="0.2">
      <c r="A33" s="534"/>
      <c r="B33" s="485"/>
      <c r="C33" s="489"/>
      <c r="D33" s="489"/>
      <c r="E33" s="483"/>
      <c r="F33" s="450"/>
      <c r="G33" s="450"/>
      <c r="H33" s="450"/>
      <c r="I33" s="450"/>
      <c r="J33" s="208" t="s">
        <v>54</v>
      </c>
      <c r="K33" s="57">
        <f>+K30-K31</f>
        <v>0</v>
      </c>
      <c r="L33" s="57">
        <f>+L30-L31</f>
        <v>0.25</v>
      </c>
      <c r="M33" s="57">
        <f>+M30-M31</f>
        <v>0.25</v>
      </c>
      <c r="N33" s="57">
        <f>+N30-N31</f>
        <v>0.25</v>
      </c>
      <c r="O33" s="57">
        <f>+O30-O31</f>
        <v>0.75</v>
      </c>
      <c r="P33" s="465"/>
    </row>
    <row r="34" spans="1:16" ht="103.5" customHeight="1" x14ac:dyDescent="0.2">
      <c r="A34" s="534"/>
      <c r="B34" s="485"/>
      <c r="C34" s="489"/>
      <c r="D34" s="489"/>
      <c r="E34" s="483"/>
      <c r="F34" s="450"/>
      <c r="G34" s="450"/>
      <c r="H34" s="450"/>
      <c r="I34" s="450"/>
      <c r="J34" s="22" t="s">
        <v>55</v>
      </c>
      <c r="K34" s="207" t="s">
        <v>442</v>
      </c>
      <c r="L34" s="24"/>
      <c r="M34" s="24"/>
      <c r="N34" s="24"/>
      <c r="O34" s="210"/>
      <c r="P34" s="465"/>
    </row>
    <row r="35" spans="1:16" ht="84" x14ac:dyDescent="0.2">
      <c r="A35" s="534"/>
      <c r="B35" s="485"/>
      <c r="C35" s="489"/>
      <c r="D35" s="489"/>
      <c r="E35" s="483"/>
      <c r="F35" s="450"/>
      <c r="G35" s="450"/>
      <c r="H35" s="450"/>
      <c r="I35" s="450"/>
      <c r="J35" s="22" t="s">
        <v>56</v>
      </c>
      <c r="K35" s="207" t="s">
        <v>443</v>
      </c>
      <c r="L35" s="24"/>
      <c r="M35" s="24"/>
      <c r="N35" s="24"/>
      <c r="O35" s="210"/>
      <c r="P35" s="465"/>
    </row>
    <row r="36" spans="1:16" ht="45" customHeight="1" x14ac:dyDescent="0.2">
      <c r="A36" s="534"/>
      <c r="B36" s="485"/>
      <c r="C36" s="489"/>
      <c r="D36" s="489"/>
      <c r="E36" s="483"/>
      <c r="F36" s="450"/>
      <c r="G36" s="450"/>
      <c r="H36" s="450"/>
      <c r="I36" s="450"/>
      <c r="J36" s="22" t="s">
        <v>278</v>
      </c>
      <c r="K36" s="207"/>
      <c r="L36" s="22"/>
      <c r="M36" s="75"/>
      <c r="N36" s="22"/>
      <c r="O36" s="210"/>
      <c r="P36" s="465"/>
    </row>
    <row r="37" spans="1:16" ht="18" customHeight="1" x14ac:dyDescent="0.2">
      <c r="A37" s="534"/>
      <c r="B37" s="485"/>
      <c r="C37" s="489"/>
      <c r="D37" s="489"/>
      <c r="E37" s="483"/>
      <c r="F37" s="450"/>
      <c r="G37" s="450"/>
      <c r="H37" s="450"/>
      <c r="I37" s="450"/>
      <c r="J37" s="212"/>
      <c r="K37" s="212"/>
      <c r="L37" s="212"/>
      <c r="M37" s="212"/>
      <c r="N37" s="212"/>
      <c r="O37" s="212"/>
      <c r="P37" s="465"/>
    </row>
    <row r="38" spans="1:16" ht="18" customHeight="1" x14ac:dyDescent="0.2">
      <c r="A38" s="534"/>
      <c r="B38" s="485"/>
      <c r="C38" s="489"/>
      <c r="D38" s="489"/>
      <c r="E38" s="483"/>
      <c r="F38" s="450"/>
      <c r="G38" s="450"/>
      <c r="H38" s="450"/>
      <c r="I38" s="450"/>
      <c r="J38" s="208" t="s">
        <v>51</v>
      </c>
      <c r="K38" s="19">
        <f>+K30*G30</f>
        <v>0.05</v>
      </c>
      <c r="L38" s="19">
        <f>+L30*G30</f>
        <v>0.05</v>
      </c>
      <c r="M38" s="19">
        <f>+M30*G30</f>
        <v>0.05</v>
      </c>
      <c r="N38" s="19">
        <f>+N30*G30</f>
        <v>0.05</v>
      </c>
      <c r="O38" s="19">
        <f>+SUM(K38:N38)</f>
        <v>0.2</v>
      </c>
      <c r="P38" s="465"/>
    </row>
    <row r="39" spans="1:16" ht="18" customHeight="1" x14ac:dyDescent="0.2">
      <c r="A39" s="534"/>
      <c r="B39" s="485"/>
      <c r="C39" s="489"/>
      <c r="D39" s="489"/>
      <c r="E39" s="483"/>
      <c r="F39" s="450"/>
      <c r="G39" s="450"/>
      <c r="H39" s="450"/>
      <c r="I39" s="450"/>
      <c r="J39" s="208" t="s">
        <v>52</v>
      </c>
      <c r="K39" s="19">
        <f>+K27*G30</f>
        <v>1.2500000000000001E-2</v>
      </c>
      <c r="L39" s="19">
        <f>+L27*G30</f>
        <v>0</v>
      </c>
      <c r="M39" s="19">
        <f>+M27*G30</f>
        <v>0</v>
      </c>
      <c r="N39" s="19">
        <f>+N31*G29</f>
        <v>0</v>
      </c>
      <c r="O39" s="19">
        <f>+SUM(K39:N39)</f>
        <v>1.2500000000000001E-2</v>
      </c>
      <c r="P39" s="465"/>
    </row>
    <row r="40" spans="1:16" ht="18" customHeight="1" x14ac:dyDescent="0.2">
      <c r="A40" s="534"/>
      <c r="B40" s="485"/>
      <c r="C40" s="489"/>
      <c r="D40" s="489"/>
      <c r="E40" s="483"/>
      <c r="F40" s="450"/>
      <c r="G40" s="450"/>
      <c r="H40" s="450"/>
      <c r="I40" s="450"/>
      <c r="J40" s="208" t="s">
        <v>53</v>
      </c>
      <c r="K40" s="19">
        <f>+K39/K38</f>
        <v>0.25</v>
      </c>
      <c r="L40" s="19">
        <f>+L39/L38</f>
        <v>0</v>
      </c>
      <c r="M40" s="19">
        <f>+M39/M38</f>
        <v>0</v>
      </c>
      <c r="N40" s="19">
        <f>+N39/N38</f>
        <v>0</v>
      </c>
      <c r="O40" s="19">
        <f>+O39/O38</f>
        <v>6.25E-2</v>
      </c>
      <c r="P40" s="465"/>
    </row>
    <row r="41" spans="1:16" ht="18" customHeight="1" x14ac:dyDescent="0.2">
      <c r="A41" s="534"/>
      <c r="B41" s="485"/>
      <c r="C41" s="489"/>
      <c r="D41" s="489"/>
      <c r="E41" s="483"/>
      <c r="F41" s="215"/>
      <c r="G41" s="215"/>
      <c r="H41" s="215"/>
      <c r="I41" s="215"/>
      <c r="J41" s="208"/>
      <c r="K41" s="19"/>
      <c r="L41" s="19"/>
      <c r="M41" s="19"/>
      <c r="N41" s="19"/>
      <c r="O41" s="19"/>
      <c r="P41" s="465"/>
    </row>
    <row r="42" spans="1:16" ht="18" customHeight="1" x14ac:dyDescent="0.2">
      <c r="A42" s="534"/>
      <c r="B42" s="485"/>
      <c r="C42" s="489"/>
      <c r="D42" s="489"/>
      <c r="E42" s="483"/>
      <c r="F42" s="450" t="s">
        <v>444</v>
      </c>
      <c r="G42" s="450">
        <v>0.15</v>
      </c>
      <c r="H42" s="462" t="s">
        <v>445</v>
      </c>
      <c r="I42" s="450" t="s">
        <v>432</v>
      </c>
      <c r="J42" s="22" t="s">
        <v>51</v>
      </c>
      <c r="K42" s="57">
        <v>0.1</v>
      </c>
      <c r="L42" s="57">
        <v>0.1</v>
      </c>
      <c r="M42" s="57">
        <v>0.1</v>
      </c>
      <c r="N42" s="57">
        <v>0.7</v>
      </c>
      <c r="O42" s="57">
        <f>+SUM(K42:N42)</f>
        <v>1</v>
      </c>
      <c r="P42" s="465"/>
    </row>
    <row r="43" spans="1:16" ht="18" customHeight="1" x14ac:dyDescent="0.2">
      <c r="A43" s="534"/>
      <c r="B43" s="485"/>
      <c r="C43" s="489"/>
      <c r="D43" s="489"/>
      <c r="E43" s="483"/>
      <c r="F43" s="450"/>
      <c r="G43" s="450"/>
      <c r="H43" s="483"/>
      <c r="I43" s="450"/>
      <c r="J43" s="22" t="s">
        <v>52</v>
      </c>
      <c r="K43" s="207">
        <v>0.1</v>
      </c>
      <c r="L43" s="207"/>
      <c r="M43" s="207"/>
      <c r="N43" s="207"/>
      <c r="O43" s="207">
        <f>+SUM(K43:N43)</f>
        <v>0.1</v>
      </c>
      <c r="P43" s="465"/>
    </row>
    <row r="44" spans="1:16" ht="18" customHeight="1" x14ac:dyDescent="0.2">
      <c r="A44" s="534"/>
      <c r="B44" s="485"/>
      <c r="C44" s="489"/>
      <c r="D44" s="489"/>
      <c r="E44" s="483"/>
      <c r="F44" s="450"/>
      <c r="G44" s="450"/>
      <c r="H44" s="483"/>
      <c r="I44" s="450"/>
      <c r="J44" s="208" t="s">
        <v>53</v>
      </c>
      <c r="K44" s="57">
        <f>+K43/K42</f>
        <v>1</v>
      </c>
      <c r="L44" s="57">
        <f>+L43/L42</f>
        <v>0</v>
      </c>
      <c r="M44" s="57">
        <f>+M43/M42</f>
        <v>0</v>
      </c>
      <c r="N44" s="57">
        <f>+N43/N42</f>
        <v>0</v>
      </c>
      <c r="O44" s="57">
        <f>+O43/O42</f>
        <v>0.1</v>
      </c>
      <c r="P44" s="465"/>
    </row>
    <row r="45" spans="1:16" ht="26.25" customHeight="1" x14ac:dyDescent="0.2">
      <c r="A45" s="534"/>
      <c r="B45" s="485"/>
      <c r="C45" s="489"/>
      <c r="D45" s="489"/>
      <c r="E45" s="483"/>
      <c r="F45" s="450"/>
      <c r="G45" s="450"/>
      <c r="H45" s="483"/>
      <c r="I45" s="450"/>
      <c r="J45" s="208" t="s">
        <v>54</v>
      </c>
      <c r="K45" s="57">
        <f>+K42-K43</f>
        <v>0</v>
      </c>
      <c r="L45" s="57">
        <f>+L42-L43</f>
        <v>0.1</v>
      </c>
      <c r="M45" s="57">
        <f>+M42-M43</f>
        <v>0.1</v>
      </c>
      <c r="N45" s="57">
        <f>+N42-N43</f>
        <v>0.7</v>
      </c>
      <c r="O45" s="57">
        <f>+O42-O43</f>
        <v>0.9</v>
      </c>
      <c r="P45" s="465"/>
    </row>
    <row r="46" spans="1:16" ht="33.75" customHeight="1" x14ac:dyDescent="0.2">
      <c r="A46" s="534"/>
      <c r="B46" s="485"/>
      <c r="C46" s="489"/>
      <c r="D46" s="489"/>
      <c r="E46" s="483"/>
      <c r="F46" s="450"/>
      <c r="G46" s="450"/>
      <c r="H46" s="483"/>
      <c r="I46" s="450"/>
      <c r="J46" s="22" t="s">
        <v>55</v>
      </c>
      <c r="K46" s="24" t="s">
        <v>446</v>
      </c>
      <c r="L46" s="24"/>
      <c r="M46" s="24"/>
      <c r="N46" s="24"/>
      <c r="O46" s="22"/>
      <c r="P46" s="465"/>
    </row>
    <row r="47" spans="1:16" ht="48" customHeight="1" x14ac:dyDescent="0.2">
      <c r="A47" s="534"/>
      <c r="B47" s="485"/>
      <c r="C47" s="489"/>
      <c r="D47" s="489"/>
      <c r="E47" s="483"/>
      <c r="F47" s="450"/>
      <c r="G47" s="450"/>
      <c r="H47" s="483"/>
      <c r="I47" s="450"/>
      <c r="J47" s="22" t="s">
        <v>56</v>
      </c>
      <c r="K47" s="24" t="s">
        <v>447</v>
      </c>
      <c r="L47" s="216"/>
      <c r="M47" s="75"/>
      <c r="N47" s="22"/>
      <c r="O47" s="22"/>
      <c r="P47" s="465"/>
    </row>
    <row r="48" spans="1:16" ht="45" customHeight="1" x14ac:dyDescent="0.2">
      <c r="A48" s="534"/>
      <c r="B48" s="485"/>
      <c r="C48" s="489"/>
      <c r="D48" s="489"/>
      <c r="E48" s="483"/>
      <c r="F48" s="450"/>
      <c r="G48" s="450"/>
      <c r="H48" s="483"/>
      <c r="I48" s="450"/>
      <c r="J48" s="22" t="s">
        <v>278</v>
      </c>
      <c r="K48" s="24" t="s">
        <v>448</v>
      </c>
      <c r="L48" s="24"/>
      <c r="M48" s="24"/>
      <c r="N48" s="22"/>
      <c r="O48" s="22"/>
      <c r="P48" s="465"/>
    </row>
    <row r="49" spans="1:16" ht="18" customHeight="1" x14ac:dyDescent="0.2">
      <c r="A49" s="534"/>
      <c r="B49" s="485"/>
      <c r="C49" s="489"/>
      <c r="D49" s="489"/>
      <c r="E49" s="483"/>
      <c r="F49" s="450"/>
      <c r="G49" s="450"/>
      <c r="H49" s="483"/>
      <c r="I49" s="450"/>
      <c r="J49" s="212"/>
      <c r="K49" s="213"/>
      <c r="L49" s="213"/>
      <c r="M49" s="213"/>
      <c r="N49" s="213"/>
      <c r="O49" s="213"/>
      <c r="P49" s="465"/>
    </row>
    <row r="50" spans="1:16" ht="18" customHeight="1" x14ac:dyDescent="0.2">
      <c r="A50" s="534"/>
      <c r="B50" s="485"/>
      <c r="C50" s="489"/>
      <c r="D50" s="489"/>
      <c r="E50" s="483"/>
      <c r="F50" s="450"/>
      <c r="G50" s="450"/>
      <c r="H50" s="483"/>
      <c r="I50" s="450"/>
      <c r="J50" s="208" t="s">
        <v>51</v>
      </c>
      <c r="K50" s="214">
        <f>+K42*G42</f>
        <v>1.4999999999999999E-2</v>
      </c>
      <c r="L50" s="214">
        <f>+L42*G42</f>
        <v>1.4999999999999999E-2</v>
      </c>
      <c r="M50" s="214">
        <f>+M42*G42</f>
        <v>1.4999999999999999E-2</v>
      </c>
      <c r="N50" s="214">
        <f>+N42*G42</f>
        <v>0.105</v>
      </c>
      <c r="O50" s="19">
        <f>+SUM(K50:N50)</f>
        <v>0.15</v>
      </c>
      <c r="P50" s="465"/>
    </row>
    <row r="51" spans="1:16" ht="18" customHeight="1" x14ac:dyDescent="0.2">
      <c r="A51" s="534"/>
      <c r="B51" s="485"/>
      <c r="C51" s="489"/>
      <c r="D51" s="489"/>
      <c r="E51" s="483"/>
      <c r="F51" s="450"/>
      <c r="G51" s="450"/>
      <c r="H51" s="483"/>
      <c r="I51" s="450"/>
      <c r="J51" s="208" t="s">
        <v>52</v>
      </c>
      <c r="K51" s="214">
        <f>+K43*G42</f>
        <v>1.4999999999999999E-2</v>
      </c>
      <c r="L51" s="214">
        <f>+L43*G42</f>
        <v>0</v>
      </c>
      <c r="M51" s="214">
        <f>+M43*G42</f>
        <v>0</v>
      </c>
      <c r="N51" s="214">
        <f>+N43*G42</f>
        <v>0</v>
      </c>
      <c r="O51" s="19">
        <f>+SUM(K51:N51)</f>
        <v>1.4999999999999999E-2</v>
      </c>
      <c r="P51" s="465"/>
    </row>
    <row r="52" spans="1:16" ht="18" customHeight="1" x14ac:dyDescent="0.2">
      <c r="A52" s="534"/>
      <c r="B52" s="485"/>
      <c r="C52" s="489"/>
      <c r="D52" s="489"/>
      <c r="E52" s="483"/>
      <c r="F52" s="450"/>
      <c r="G52" s="450"/>
      <c r="H52" s="484"/>
      <c r="I52" s="450"/>
      <c r="J52" s="208" t="s">
        <v>53</v>
      </c>
      <c r="K52" s="214">
        <f>+K51/K50</f>
        <v>1</v>
      </c>
      <c r="L52" s="214">
        <f>+L51/L50</f>
        <v>0</v>
      </c>
      <c r="M52" s="214">
        <f>+M51/M50</f>
        <v>0</v>
      </c>
      <c r="N52" s="214">
        <f>+N51/N50</f>
        <v>0</v>
      </c>
      <c r="O52" s="19">
        <f>+O51/O50</f>
        <v>0.1</v>
      </c>
      <c r="P52" s="465"/>
    </row>
    <row r="53" spans="1:16" ht="18" customHeight="1" x14ac:dyDescent="0.2">
      <c r="A53" s="534"/>
      <c r="B53" s="485"/>
      <c r="C53" s="489"/>
      <c r="D53" s="489"/>
      <c r="E53" s="483"/>
      <c r="F53" s="217" t="s">
        <v>292</v>
      </c>
      <c r="G53" s="217">
        <f>+G6+G17+G30+G42</f>
        <v>0.8</v>
      </c>
      <c r="H53" s="217"/>
      <c r="I53" s="22"/>
      <c r="J53" s="22"/>
      <c r="K53" s="22"/>
      <c r="L53" s="22"/>
      <c r="M53" s="22"/>
      <c r="N53" s="22"/>
      <c r="O53" s="22"/>
      <c r="P53" s="465"/>
    </row>
    <row r="54" spans="1:16" ht="18" customHeight="1" x14ac:dyDescent="0.2">
      <c r="A54" s="534"/>
      <c r="B54" s="485"/>
      <c r="C54" s="460" t="s">
        <v>429</v>
      </c>
      <c r="D54" s="460" t="s">
        <v>429</v>
      </c>
      <c r="E54" s="483"/>
      <c r="F54" s="450" t="s">
        <v>449</v>
      </c>
      <c r="G54" s="450">
        <v>0.1</v>
      </c>
      <c r="H54" s="462" t="s">
        <v>450</v>
      </c>
      <c r="I54" s="450" t="s">
        <v>229</v>
      </c>
      <c r="J54" s="22" t="s">
        <v>51</v>
      </c>
      <c r="K54" s="57">
        <v>0</v>
      </c>
      <c r="L54" s="57">
        <v>0.35</v>
      </c>
      <c r="M54" s="57">
        <v>0.3</v>
      </c>
      <c r="N54" s="57">
        <v>0.35</v>
      </c>
      <c r="O54" s="57">
        <f>+SUM(K54:N54)</f>
        <v>0.99999999999999989</v>
      </c>
      <c r="P54" s="465"/>
    </row>
    <row r="55" spans="1:16" ht="18" customHeight="1" x14ac:dyDescent="0.2">
      <c r="A55" s="534"/>
      <c r="B55" s="485"/>
      <c r="C55" s="460"/>
      <c r="D55" s="460"/>
      <c r="E55" s="483"/>
      <c r="F55" s="450"/>
      <c r="G55" s="450"/>
      <c r="H55" s="463"/>
      <c r="I55" s="450"/>
      <c r="J55" s="22" t="s">
        <v>52</v>
      </c>
      <c r="K55" s="207">
        <v>0</v>
      </c>
      <c r="L55" s="207"/>
      <c r="M55" s="207"/>
      <c r="N55" s="207"/>
      <c r="O55" s="207">
        <f>+SUM(K55:N55)</f>
        <v>0</v>
      </c>
      <c r="P55" s="465"/>
    </row>
    <row r="56" spans="1:16" ht="18" customHeight="1" x14ac:dyDescent="0.2">
      <c r="A56" s="534"/>
      <c r="B56" s="485"/>
      <c r="C56" s="460"/>
      <c r="D56" s="460"/>
      <c r="E56" s="483"/>
      <c r="F56" s="450"/>
      <c r="G56" s="450"/>
      <c r="H56" s="463"/>
      <c r="I56" s="450"/>
      <c r="J56" s="208" t="s">
        <v>53</v>
      </c>
      <c r="K56" s="57" t="e">
        <f>+K55/K54</f>
        <v>#DIV/0!</v>
      </c>
      <c r="L56" s="57">
        <f>+L55/L54</f>
        <v>0</v>
      </c>
      <c r="M56" s="57">
        <f>+M55/M54</f>
        <v>0</v>
      </c>
      <c r="N56" s="57">
        <f>+N55/N54</f>
        <v>0</v>
      </c>
      <c r="O56" s="57">
        <f>+O55/O54</f>
        <v>0</v>
      </c>
      <c r="P56" s="465"/>
    </row>
    <row r="57" spans="1:16" ht="16.5" customHeight="1" x14ac:dyDescent="0.2">
      <c r="A57" s="534"/>
      <c r="B57" s="485"/>
      <c r="C57" s="460"/>
      <c r="D57" s="460"/>
      <c r="E57" s="483"/>
      <c r="F57" s="450"/>
      <c r="G57" s="450"/>
      <c r="H57" s="463"/>
      <c r="I57" s="450"/>
      <c r="J57" s="208" t="s">
        <v>54</v>
      </c>
      <c r="K57" s="57">
        <f>+K54-K55</f>
        <v>0</v>
      </c>
      <c r="L57" s="57">
        <f>+L54-L55</f>
        <v>0.35</v>
      </c>
      <c r="M57" s="57">
        <f>+M54-M55</f>
        <v>0.3</v>
      </c>
      <c r="N57" s="57">
        <f>+N54-N55</f>
        <v>0.35</v>
      </c>
      <c r="O57" s="57">
        <f>+O54-O55</f>
        <v>0.99999999999999989</v>
      </c>
      <c r="P57" s="465"/>
    </row>
    <row r="58" spans="1:16" ht="83.25" customHeight="1" x14ac:dyDescent="0.2">
      <c r="A58" s="534"/>
      <c r="B58" s="485"/>
      <c r="C58" s="460"/>
      <c r="D58" s="460"/>
      <c r="E58" s="483"/>
      <c r="F58" s="450"/>
      <c r="G58" s="450"/>
      <c r="H58" s="463"/>
      <c r="I58" s="450"/>
      <c r="J58" s="22" t="s">
        <v>55</v>
      </c>
      <c r="K58" s="218" t="s">
        <v>451</v>
      </c>
      <c r="L58" s="24"/>
      <c r="M58" s="22"/>
      <c r="N58" s="22"/>
      <c r="O58" s="22"/>
      <c r="P58" s="465"/>
    </row>
    <row r="59" spans="1:16" ht="57.75" customHeight="1" x14ac:dyDescent="0.2">
      <c r="A59" s="534"/>
      <c r="B59" s="485"/>
      <c r="C59" s="460"/>
      <c r="D59" s="460"/>
      <c r="E59" s="483"/>
      <c r="F59" s="450"/>
      <c r="G59" s="450"/>
      <c r="H59" s="463"/>
      <c r="I59" s="450"/>
      <c r="J59" s="22" t="s">
        <v>56</v>
      </c>
      <c r="K59" s="218" t="s">
        <v>452</v>
      </c>
      <c r="L59" s="22"/>
      <c r="M59" s="22"/>
      <c r="N59" s="22"/>
      <c r="O59" s="22"/>
      <c r="P59" s="465"/>
    </row>
    <row r="60" spans="1:16" ht="45.75" customHeight="1" x14ac:dyDescent="0.2">
      <c r="A60" s="534"/>
      <c r="B60" s="485"/>
      <c r="C60" s="460"/>
      <c r="D60" s="460"/>
      <c r="E60" s="483"/>
      <c r="F60" s="450"/>
      <c r="G60" s="450"/>
      <c r="H60" s="463"/>
      <c r="I60" s="450"/>
      <c r="J60" s="22" t="s">
        <v>278</v>
      </c>
      <c r="K60" s="219" t="s">
        <v>453</v>
      </c>
      <c r="L60" s="24"/>
      <c r="M60" s="22"/>
      <c r="N60" s="22"/>
      <c r="O60" s="22"/>
      <c r="P60" s="465"/>
    </row>
    <row r="61" spans="1:16" ht="18" customHeight="1" x14ac:dyDescent="0.2">
      <c r="A61" s="534"/>
      <c r="B61" s="485"/>
      <c r="C61" s="460"/>
      <c r="D61" s="460"/>
      <c r="E61" s="483"/>
      <c r="F61" s="450"/>
      <c r="G61" s="450"/>
      <c r="H61" s="463"/>
      <c r="I61" s="450"/>
      <c r="J61" s="212"/>
      <c r="K61" s="213"/>
      <c r="L61" s="213"/>
      <c r="M61" s="213"/>
      <c r="N61" s="213"/>
      <c r="O61" s="213"/>
      <c r="P61" s="465"/>
    </row>
    <row r="62" spans="1:16" ht="18" customHeight="1" x14ac:dyDescent="0.2">
      <c r="A62" s="534"/>
      <c r="B62" s="485"/>
      <c r="C62" s="460"/>
      <c r="D62" s="460"/>
      <c r="E62" s="483"/>
      <c r="F62" s="450"/>
      <c r="G62" s="450"/>
      <c r="H62" s="463"/>
      <c r="I62" s="450"/>
      <c r="J62" s="208" t="s">
        <v>51</v>
      </c>
      <c r="K62" s="19">
        <f>+K54*G54</f>
        <v>0</v>
      </c>
      <c r="L62" s="19">
        <f>+L54*G54</f>
        <v>3.4999999999999996E-2</v>
      </c>
      <c r="M62" s="19">
        <f>+M54*G54</f>
        <v>0.03</v>
      </c>
      <c r="N62" s="19">
        <f>+N54*G54</f>
        <v>3.4999999999999996E-2</v>
      </c>
      <c r="O62" s="19">
        <f>+SUM(K62:N62)</f>
        <v>0.1</v>
      </c>
      <c r="P62" s="465"/>
    </row>
    <row r="63" spans="1:16" ht="18" customHeight="1" x14ac:dyDescent="0.2">
      <c r="A63" s="534"/>
      <c r="B63" s="485"/>
      <c r="C63" s="460"/>
      <c r="D63" s="460"/>
      <c r="E63" s="483"/>
      <c r="F63" s="450"/>
      <c r="G63" s="450"/>
      <c r="H63" s="463"/>
      <c r="I63" s="450"/>
      <c r="J63" s="208" t="s">
        <v>52</v>
      </c>
      <c r="K63" s="19">
        <f>+K55*G54</f>
        <v>0</v>
      </c>
      <c r="L63" s="19">
        <f>+L55*G54</f>
        <v>0</v>
      </c>
      <c r="M63" s="19">
        <f>+M55*G54</f>
        <v>0</v>
      </c>
      <c r="N63" s="19">
        <f>+N55*G54</f>
        <v>0</v>
      </c>
      <c r="O63" s="19">
        <f>+SUM(K63:N63)</f>
        <v>0</v>
      </c>
      <c r="P63" s="465"/>
    </row>
    <row r="64" spans="1:16" ht="18" customHeight="1" x14ac:dyDescent="0.2">
      <c r="A64" s="534"/>
      <c r="B64" s="485"/>
      <c r="C64" s="460"/>
      <c r="D64" s="460"/>
      <c r="E64" s="483"/>
      <c r="F64" s="450"/>
      <c r="G64" s="450">
        <v>0.1</v>
      </c>
      <c r="H64" s="464"/>
      <c r="I64" s="450"/>
      <c r="J64" s="208" t="s">
        <v>53</v>
      </c>
      <c r="K64" s="19" t="e">
        <f>+K56*G54</f>
        <v>#DIV/0!</v>
      </c>
      <c r="L64" s="19">
        <f>+L56*G54</f>
        <v>0</v>
      </c>
      <c r="M64" s="19">
        <f>+M56*G54</f>
        <v>0</v>
      </c>
      <c r="N64" s="19">
        <f>+N56*G54</f>
        <v>0</v>
      </c>
      <c r="O64" s="19">
        <f>+O63/O62</f>
        <v>0</v>
      </c>
      <c r="P64" s="465"/>
    </row>
    <row r="65" spans="1:16" ht="18" customHeight="1" x14ac:dyDescent="0.2">
      <c r="A65" s="534"/>
      <c r="B65" s="485"/>
      <c r="C65" s="461"/>
      <c r="D65" s="461"/>
      <c r="E65" s="483"/>
      <c r="F65" s="220" t="s">
        <v>292</v>
      </c>
      <c r="G65" s="217">
        <f>+G54</f>
        <v>0.1</v>
      </c>
      <c r="H65" s="217"/>
      <c r="I65" s="22"/>
      <c r="J65" s="208"/>
      <c r="K65" s="57"/>
      <c r="L65" s="57"/>
      <c r="M65" s="57"/>
      <c r="N65" s="57"/>
      <c r="O65" s="57"/>
      <c r="P65" s="465"/>
    </row>
    <row r="66" spans="1:16" ht="18" customHeight="1" x14ac:dyDescent="0.2">
      <c r="A66" s="534"/>
      <c r="B66" s="485"/>
      <c r="C66" s="460" t="s">
        <v>429</v>
      </c>
      <c r="D66" s="460" t="s">
        <v>429</v>
      </c>
      <c r="E66" s="483"/>
      <c r="F66" s="450" t="s">
        <v>454</v>
      </c>
      <c r="G66" s="450">
        <v>0.1</v>
      </c>
      <c r="H66" s="462" t="s">
        <v>455</v>
      </c>
      <c r="I66" s="450" t="s">
        <v>229</v>
      </c>
      <c r="J66" s="22" t="s">
        <v>51</v>
      </c>
      <c r="K66" s="57">
        <v>0.25</v>
      </c>
      <c r="L66" s="57">
        <v>0.25</v>
      </c>
      <c r="M66" s="57">
        <v>0.25</v>
      </c>
      <c r="N66" s="57">
        <v>0.25</v>
      </c>
      <c r="O66" s="57">
        <f>+SUM(K66:N66)</f>
        <v>1</v>
      </c>
      <c r="P66" s="465"/>
    </row>
    <row r="67" spans="1:16" ht="18" customHeight="1" x14ac:dyDescent="0.2">
      <c r="A67" s="534"/>
      <c r="B67" s="485"/>
      <c r="C67" s="460"/>
      <c r="D67" s="460"/>
      <c r="E67" s="483"/>
      <c r="F67" s="450"/>
      <c r="G67" s="450"/>
      <c r="H67" s="463"/>
      <c r="I67" s="450"/>
      <c r="J67" s="22" t="s">
        <v>52</v>
      </c>
      <c r="K67" s="207">
        <v>0.25</v>
      </c>
      <c r="L67" s="207"/>
      <c r="M67" s="207"/>
      <c r="N67" s="207"/>
      <c r="O67" s="207">
        <f>+SUM(K67:N67)</f>
        <v>0.25</v>
      </c>
      <c r="P67" s="465"/>
    </row>
    <row r="68" spans="1:16" ht="18" customHeight="1" x14ac:dyDescent="0.2">
      <c r="A68" s="534"/>
      <c r="B68" s="485"/>
      <c r="C68" s="460"/>
      <c r="D68" s="460"/>
      <c r="E68" s="483"/>
      <c r="F68" s="450"/>
      <c r="G68" s="450"/>
      <c r="H68" s="463"/>
      <c r="I68" s="450"/>
      <c r="J68" s="208" t="s">
        <v>53</v>
      </c>
      <c r="K68" s="57">
        <f>+K67/K66</f>
        <v>1</v>
      </c>
      <c r="L68" s="57">
        <f>+L67/L66</f>
        <v>0</v>
      </c>
      <c r="M68" s="57">
        <f>+M67/M66</f>
        <v>0</v>
      </c>
      <c r="N68" s="57">
        <f>+N67/N66</f>
        <v>0</v>
      </c>
      <c r="O68" s="57">
        <f>+O67/O66</f>
        <v>0.25</v>
      </c>
      <c r="P68" s="465"/>
    </row>
    <row r="69" spans="1:16" ht="16.5" customHeight="1" x14ac:dyDescent="0.2">
      <c r="A69" s="534"/>
      <c r="B69" s="485"/>
      <c r="C69" s="460"/>
      <c r="D69" s="460"/>
      <c r="E69" s="483"/>
      <c r="F69" s="450"/>
      <c r="G69" s="450"/>
      <c r="H69" s="463"/>
      <c r="I69" s="450"/>
      <c r="J69" s="208" t="s">
        <v>54</v>
      </c>
      <c r="K69" s="57">
        <f>+K66-K67</f>
        <v>0</v>
      </c>
      <c r="L69" s="57">
        <f>+L66-L67</f>
        <v>0.25</v>
      </c>
      <c r="M69" s="57">
        <f>+M66-M67</f>
        <v>0.25</v>
      </c>
      <c r="N69" s="57">
        <f>+N66-N67</f>
        <v>0.25</v>
      </c>
      <c r="O69" s="57">
        <f>+O66-O67</f>
        <v>0.75</v>
      </c>
      <c r="P69" s="465"/>
    </row>
    <row r="70" spans="1:16" ht="83.25" customHeight="1" x14ac:dyDescent="0.2">
      <c r="A70" s="534"/>
      <c r="B70" s="485"/>
      <c r="C70" s="460"/>
      <c r="D70" s="460"/>
      <c r="E70" s="483"/>
      <c r="F70" s="450"/>
      <c r="G70" s="450"/>
      <c r="H70" s="463"/>
      <c r="I70" s="450"/>
      <c r="J70" s="22" t="s">
        <v>55</v>
      </c>
      <c r="K70" s="218" t="s">
        <v>456</v>
      </c>
      <c r="L70" s="24"/>
      <c r="M70" s="22"/>
      <c r="N70" s="22"/>
      <c r="O70" s="22"/>
      <c r="P70" s="465"/>
    </row>
    <row r="71" spans="1:16" ht="73.5" customHeight="1" x14ac:dyDescent="0.2">
      <c r="A71" s="534"/>
      <c r="B71" s="485"/>
      <c r="C71" s="460"/>
      <c r="D71" s="460"/>
      <c r="E71" s="483"/>
      <c r="F71" s="450"/>
      <c r="G71" s="450"/>
      <c r="H71" s="463"/>
      <c r="I71" s="450"/>
      <c r="J71" s="22" t="s">
        <v>56</v>
      </c>
      <c r="K71" s="218" t="s">
        <v>457</v>
      </c>
      <c r="L71" s="22"/>
      <c r="M71" s="22"/>
      <c r="N71" s="22"/>
      <c r="O71" s="22"/>
      <c r="P71" s="465"/>
    </row>
    <row r="72" spans="1:16" ht="45.75" customHeight="1" x14ac:dyDescent="0.2">
      <c r="A72" s="534"/>
      <c r="B72" s="485"/>
      <c r="C72" s="460"/>
      <c r="D72" s="460"/>
      <c r="E72" s="483"/>
      <c r="F72" s="450"/>
      <c r="G72" s="450"/>
      <c r="H72" s="463"/>
      <c r="I72" s="450"/>
      <c r="J72" s="22" t="s">
        <v>278</v>
      </c>
      <c r="K72" s="219" t="s">
        <v>453</v>
      </c>
      <c r="L72" s="24"/>
      <c r="M72" s="22"/>
      <c r="N72" s="22"/>
      <c r="O72" s="22"/>
      <c r="P72" s="465"/>
    </row>
    <row r="73" spans="1:16" ht="18" customHeight="1" x14ac:dyDescent="0.2">
      <c r="A73" s="534"/>
      <c r="B73" s="485"/>
      <c r="C73" s="460"/>
      <c r="D73" s="460"/>
      <c r="E73" s="483"/>
      <c r="F73" s="450"/>
      <c r="G73" s="450"/>
      <c r="H73" s="463"/>
      <c r="I73" s="450"/>
      <c r="J73" s="212"/>
      <c r="K73" s="213"/>
      <c r="L73" s="213"/>
      <c r="M73" s="213"/>
      <c r="N73" s="213"/>
      <c r="O73" s="213"/>
      <c r="P73" s="465"/>
    </row>
    <row r="74" spans="1:16" ht="18" customHeight="1" x14ac:dyDescent="0.2">
      <c r="A74" s="534"/>
      <c r="B74" s="485"/>
      <c r="C74" s="460"/>
      <c r="D74" s="460"/>
      <c r="E74" s="483"/>
      <c r="F74" s="450"/>
      <c r="G74" s="450"/>
      <c r="H74" s="463"/>
      <c r="I74" s="450"/>
      <c r="J74" s="208" t="s">
        <v>51</v>
      </c>
      <c r="K74" s="19">
        <f>+K66*G66</f>
        <v>2.5000000000000001E-2</v>
      </c>
      <c r="L74" s="19">
        <f>+L66*G66</f>
        <v>2.5000000000000001E-2</v>
      </c>
      <c r="M74" s="19">
        <f>+M66*G66</f>
        <v>2.5000000000000001E-2</v>
      </c>
      <c r="N74" s="19">
        <f>+N66*G66</f>
        <v>2.5000000000000001E-2</v>
      </c>
      <c r="O74" s="19">
        <f>+SUM(K74:N74)</f>
        <v>0.1</v>
      </c>
      <c r="P74" s="465"/>
    </row>
    <row r="75" spans="1:16" ht="18" customHeight="1" x14ac:dyDescent="0.2">
      <c r="A75" s="534"/>
      <c r="B75" s="485"/>
      <c r="C75" s="460"/>
      <c r="D75" s="460"/>
      <c r="E75" s="483"/>
      <c r="F75" s="450"/>
      <c r="G75" s="450"/>
      <c r="H75" s="463"/>
      <c r="I75" s="450"/>
      <c r="J75" s="208" t="s">
        <v>52</v>
      </c>
      <c r="K75" s="19">
        <f>+K67*G66</f>
        <v>2.5000000000000001E-2</v>
      </c>
      <c r="L75" s="19">
        <f>+L67*G66</f>
        <v>0</v>
      </c>
      <c r="M75" s="19">
        <f>+M67*G66</f>
        <v>0</v>
      </c>
      <c r="N75" s="19">
        <f>+N67*G66</f>
        <v>0</v>
      </c>
      <c r="O75" s="19">
        <f>+SUM(K75:N75)</f>
        <v>2.5000000000000001E-2</v>
      </c>
      <c r="P75" s="465"/>
    </row>
    <row r="76" spans="1:16" ht="18" customHeight="1" x14ac:dyDescent="0.2">
      <c r="A76" s="534"/>
      <c r="B76" s="485"/>
      <c r="C76" s="460"/>
      <c r="D76" s="460"/>
      <c r="E76" s="484"/>
      <c r="F76" s="450"/>
      <c r="G76" s="450">
        <v>0.1</v>
      </c>
      <c r="H76" s="464"/>
      <c r="I76" s="450"/>
      <c r="J76" s="208" t="s">
        <v>53</v>
      </c>
      <c r="K76" s="19">
        <f>+K68*G66</f>
        <v>0.1</v>
      </c>
      <c r="L76" s="19">
        <f>+L68*G66</f>
        <v>0</v>
      </c>
      <c r="M76" s="19">
        <f>+M68*G66</f>
        <v>0</v>
      </c>
      <c r="N76" s="19">
        <f>+N68*G66</f>
        <v>0</v>
      </c>
      <c r="O76" s="19">
        <f>+O75/O74</f>
        <v>0.25</v>
      </c>
      <c r="P76" s="465"/>
    </row>
    <row r="77" spans="1:16" ht="18" customHeight="1" x14ac:dyDescent="0.2">
      <c r="A77" s="534"/>
      <c r="B77" s="485"/>
      <c r="C77" s="461"/>
      <c r="D77" s="461"/>
      <c r="E77" s="221"/>
      <c r="F77" s="220" t="s">
        <v>292</v>
      </c>
      <c r="G77" s="217">
        <f>+G66</f>
        <v>0.1</v>
      </c>
      <c r="H77" s="217"/>
      <c r="I77" s="22"/>
      <c r="J77" s="208"/>
      <c r="K77" s="57"/>
      <c r="L77" s="57"/>
      <c r="M77" s="57"/>
      <c r="N77" s="57"/>
      <c r="O77" s="57"/>
      <c r="P77" s="465"/>
    </row>
    <row r="78" spans="1:16" ht="18" customHeight="1" x14ac:dyDescent="0.2">
      <c r="A78" s="534"/>
      <c r="B78" s="485"/>
      <c r="C78" s="473" t="s">
        <v>458</v>
      </c>
      <c r="D78" s="474"/>
      <c r="E78" s="474"/>
      <c r="F78" s="474"/>
      <c r="G78" s="475">
        <f>+G6+G17+G30+G42+G54+G66</f>
        <v>1</v>
      </c>
      <c r="H78" s="457"/>
      <c r="I78" s="450"/>
      <c r="J78" s="208" t="s">
        <v>51</v>
      </c>
      <c r="K78" s="214">
        <f>+K14+K26+K38+K50+K62+K74</f>
        <v>0.1525</v>
      </c>
      <c r="L78" s="214">
        <f t="shared" ref="L78:N78" si="0">+L14+L26+L38+L50+L62+L74</f>
        <v>0.20750000000000002</v>
      </c>
      <c r="M78" s="214">
        <f t="shared" si="0"/>
        <v>0.30249999999999999</v>
      </c>
      <c r="N78" s="214">
        <f t="shared" si="0"/>
        <v>0.33749999999999997</v>
      </c>
      <c r="O78" s="19">
        <f>+SUM(K78:N78)</f>
        <v>1</v>
      </c>
      <c r="P78" s="465"/>
    </row>
    <row r="79" spans="1:16" ht="18" customHeight="1" x14ac:dyDescent="0.2">
      <c r="A79" s="534"/>
      <c r="B79" s="485"/>
      <c r="C79" s="474"/>
      <c r="D79" s="474"/>
      <c r="E79" s="474"/>
      <c r="F79" s="474"/>
      <c r="G79" s="475"/>
      <c r="H79" s="476"/>
      <c r="I79" s="450"/>
      <c r="J79" s="208" t="s">
        <v>52</v>
      </c>
      <c r="K79" s="214">
        <f t="shared" ref="K79:N79" si="1">+K15+K27+K39+K51+K63+K75</f>
        <v>0.11499999999999999</v>
      </c>
      <c r="L79" s="214">
        <f t="shared" si="1"/>
        <v>0</v>
      </c>
      <c r="M79" s="214">
        <f t="shared" si="1"/>
        <v>0</v>
      </c>
      <c r="N79" s="214">
        <f t="shared" si="1"/>
        <v>0</v>
      </c>
      <c r="O79" s="19">
        <f>+SUM(K79:N79)</f>
        <v>0.11499999999999999</v>
      </c>
      <c r="P79" s="465"/>
    </row>
    <row r="80" spans="1:16" ht="18" customHeight="1" x14ac:dyDescent="0.2">
      <c r="A80" s="534"/>
      <c r="B80" s="485"/>
      <c r="C80" s="474"/>
      <c r="D80" s="474"/>
      <c r="E80" s="474"/>
      <c r="F80" s="474"/>
      <c r="G80" s="475"/>
      <c r="H80" s="477"/>
      <c r="I80" s="450"/>
      <c r="J80" s="208" t="s">
        <v>53</v>
      </c>
      <c r="K80" s="214">
        <f>+K79/K78</f>
        <v>0.75409836065573765</v>
      </c>
      <c r="L80" s="214">
        <f>+L79/L78</f>
        <v>0</v>
      </c>
      <c r="M80" s="214">
        <f>+M79/M78</f>
        <v>0</v>
      </c>
      <c r="N80" s="214">
        <f>+N79/N78</f>
        <v>0</v>
      </c>
      <c r="O80" s="19">
        <f>+O79/O78</f>
        <v>0.11499999999999999</v>
      </c>
      <c r="P80" s="465"/>
    </row>
    <row r="81" spans="1:16" s="225" customFormat="1" ht="15" customHeight="1" x14ac:dyDescent="0.2">
      <c r="A81" s="534"/>
      <c r="B81" s="485" t="s">
        <v>459</v>
      </c>
      <c r="C81" s="460" t="s">
        <v>429</v>
      </c>
      <c r="D81" s="460" t="s">
        <v>429</v>
      </c>
      <c r="E81" s="462" t="s">
        <v>429</v>
      </c>
      <c r="F81" s="462" t="s">
        <v>460</v>
      </c>
      <c r="G81" s="450">
        <v>0.25</v>
      </c>
      <c r="H81" s="450" t="s">
        <v>461</v>
      </c>
      <c r="I81" s="450" t="s">
        <v>462</v>
      </c>
      <c r="J81" s="22" t="s">
        <v>51</v>
      </c>
      <c r="K81" s="227">
        <v>0.25</v>
      </c>
      <c r="L81" s="57">
        <v>0.25</v>
      </c>
      <c r="M81" s="57">
        <v>0.25</v>
      </c>
      <c r="N81" s="57">
        <v>0.25</v>
      </c>
      <c r="O81" s="209">
        <f>+SUM(K81:N81)</f>
        <v>1</v>
      </c>
      <c r="P81" s="465" t="s">
        <v>463</v>
      </c>
    </row>
    <row r="82" spans="1:16" s="225" customFormat="1" ht="15" customHeight="1" x14ac:dyDescent="0.2">
      <c r="A82" s="534"/>
      <c r="B82" s="485"/>
      <c r="C82" s="489"/>
      <c r="D82" s="489"/>
      <c r="E82" s="483"/>
      <c r="F82" s="483"/>
      <c r="G82" s="450"/>
      <c r="H82" s="450"/>
      <c r="I82" s="450"/>
      <c r="J82" s="22" t="s">
        <v>52</v>
      </c>
      <c r="K82" s="207">
        <v>0.2</v>
      </c>
      <c r="L82" s="207"/>
      <c r="M82" s="207"/>
      <c r="N82" s="207"/>
      <c r="O82" s="206">
        <f>+SUM(K82:N82)</f>
        <v>0.2</v>
      </c>
      <c r="P82" s="465"/>
    </row>
    <row r="83" spans="1:16" s="225" customFormat="1" ht="15" customHeight="1" x14ac:dyDescent="0.2">
      <c r="A83" s="534"/>
      <c r="B83" s="485"/>
      <c r="C83" s="489"/>
      <c r="D83" s="489"/>
      <c r="E83" s="483"/>
      <c r="F83" s="483"/>
      <c r="G83" s="450"/>
      <c r="H83" s="450"/>
      <c r="I83" s="450"/>
      <c r="J83" s="208" t="s">
        <v>53</v>
      </c>
      <c r="K83" s="57">
        <f>+K82/K81</f>
        <v>0.8</v>
      </c>
      <c r="L83" s="57">
        <f>+L82/L81</f>
        <v>0</v>
      </c>
      <c r="M83" s="57">
        <f>+M82/M81</f>
        <v>0</v>
      </c>
      <c r="N83" s="57">
        <f>+N82/N81</f>
        <v>0</v>
      </c>
      <c r="O83" s="209">
        <f>+O82/O81</f>
        <v>0.2</v>
      </c>
      <c r="P83" s="465"/>
    </row>
    <row r="84" spans="1:16" s="225" customFormat="1" ht="15" customHeight="1" x14ac:dyDescent="0.2">
      <c r="A84" s="534"/>
      <c r="B84" s="485"/>
      <c r="C84" s="489"/>
      <c r="D84" s="489"/>
      <c r="E84" s="483"/>
      <c r="F84" s="483"/>
      <c r="G84" s="450"/>
      <c r="H84" s="450"/>
      <c r="I84" s="450"/>
      <c r="J84" s="208" t="s">
        <v>54</v>
      </c>
      <c r="K84" s="57">
        <f>+K81-K82</f>
        <v>4.9999999999999989E-2</v>
      </c>
      <c r="L84" s="57">
        <f>+L81-L82</f>
        <v>0.25</v>
      </c>
      <c r="M84" s="57">
        <f>+M81-M82</f>
        <v>0.25</v>
      </c>
      <c r="N84" s="57">
        <f>+N81-N82</f>
        <v>0.25</v>
      </c>
      <c r="O84" s="57">
        <f>+O81-O82</f>
        <v>0.8</v>
      </c>
      <c r="P84" s="465"/>
    </row>
    <row r="85" spans="1:16" s="225" customFormat="1" ht="24" x14ac:dyDescent="0.2">
      <c r="A85" s="534"/>
      <c r="B85" s="485"/>
      <c r="C85" s="489"/>
      <c r="D85" s="489"/>
      <c r="E85" s="483"/>
      <c r="F85" s="483"/>
      <c r="G85" s="450"/>
      <c r="H85" s="450"/>
      <c r="I85" s="450"/>
      <c r="J85" s="22" t="s">
        <v>55</v>
      </c>
      <c r="K85" s="228" t="s">
        <v>464</v>
      </c>
      <c r="L85" s="228"/>
      <c r="M85" s="228"/>
      <c r="N85" s="228"/>
      <c r="O85" s="210"/>
      <c r="P85" s="465"/>
    </row>
    <row r="86" spans="1:16" s="225" customFormat="1" ht="24" x14ac:dyDescent="0.2">
      <c r="A86" s="534"/>
      <c r="B86" s="485"/>
      <c r="C86" s="489"/>
      <c r="D86" s="489"/>
      <c r="E86" s="483"/>
      <c r="F86" s="483"/>
      <c r="G86" s="450"/>
      <c r="H86" s="450"/>
      <c r="I86" s="450"/>
      <c r="J86" s="22" t="s">
        <v>56</v>
      </c>
      <c r="K86" s="228" t="s">
        <v>465</v>
      </c>
      <c r="L86" s="229"/>
      <c r="M86" s="229"/>
      <c r="N86" s="229"/>
      <c r="O86" s="210"/>
      <c r="P86" s="465"/>
    </row>
    <row r="87" spans="1:16" s="225" customFormat="1" ht="120" x14ac:dyDescent="0.2">
      <c r="A87" s="534"/>
      <c r="B87" s="485"/>
      <c r="C87" s="489"/>
      <c r="D87" s="489"/>
      <c r="E87" s="483"/>
      <c r="F87" s="483"/>
      <c r="G87" s="450"/>
      <c r="H87" s="450"/>
      <c r="I87" s="450"/>
      <c r="J87" s="22" t="s">
        <v>278</v>
      </c>
      <c r="K87" s="228" t="s">
        <v>466</v>
      </c>
      <c r="L87" s="229"/>
      <c r="M87" s="22"/>
      <c r="N87" s="22"/>
      <c r="O87" s="210"/>
      <c r="P87" s="465"/>
    </row>
    <row r="88" spans="1:16" s="225" customFormat="1" x14ac:dyDescent="0.2">
      <c r="A88" s="534"/>
      <c r="B88" s="485"/>
      <c r="C88" s="489"/>
      <c r="D88" s="489"/>
      <c r="E88" s="483"/>
      <c r="F88" s="483"/>
      <c r="G88" s="450"/>
      <c r="H88" s="450"/>
      <c r="I88" s="450"/>
      <c r="J88" s="210"/>
      <c r="K88" s="22"/>
      <c r="L88" s="22"/>
      <c r="M88" s="22"/>
      <c r="N88" s="22"/>
      <c r="O88" s="210"/>
      <c r="P88" s="465"/>
    </row>
    <row r="89" spans="1:16" s="225" customFormat="1" ht="15" customHeight="1" x14ac:dyDescent="0.2">
      <c r="A89" s="534"/>
      <c r="B89" s="485"/>
      <c r="C89" s="489"/>
      <c r="D89" s="489"/>
      <c r="E89" s="483"/>
      <c r="F89" s="483"/>
      <c r="G89" s="450"/>
      <c r="H89" s="450"/>
      <c r="I89" s="450"/>
      <c r="J89" s="208" t="s">
        <v>51</v>
      </c>
      <c r="K89" s="214">
        <f>+K81*G81</f>
        <v>6.25E-2</v>
      </c>
      <c r="L89" s="214">
        <f>+L81*G81</f>
        <v>6.25E-2</v>
      </c>
      <c r="M89" s="214">
        <f>+M81*G81</f>
        <v>6.25E-2</v>
      </c>
      <c r="N89" s="214">
        <f>+N81*G81</f>
        <v>6.25E-2</v>
      </c>
      <c r="O89" s="209">
        <f>+SUM(K89:N89)</f>
        <v>0.25</v>
      </c>
      <c r="P89" s="465"/>
    </row>
    <row r="90" spans="1:16" s="225" customFormat="1" ht="15" customHeight="1" x14ac:dyDescent="0.2">
      <c r="A90" s="534"/>
      <c r="B90" s="485"/>
      <c r="C90" s="489"/>
      <c r="D90" s="489"/>
      <c r="E90" s="483"/>
      <c r="F90" s="483"/>
      <c r="G90" s="450"/>
      <c r="H90" s="450"/>
      <c r="I90" s="450"/>
      <c r="J90" s="208" t="s">
        <v>52</v>
      </c>
      <c r="K90" s="214">
        <f>+K82*G81</f>
        <v>0.05</v>
      </c>
      <c r="L90" s="214">
        <f>+L82*G81</f>
        <v>0</v>
      </c>
      <c r="M90" s="214">
        <f>+M82*G81</f>
        <v>0</v>
      </c>
      <c r="N90" s="214">
        <f>+N82*G81</f>
        <v>0</v>
      </c>
      <c r="O90" s="209">
        <f>+SUM(K90:N90)</f>
        <v>0.05</v>
      </c>
      <c r="P90" s="465"/>
    </row>
    <row r="91" spans="1:16" s="225" customFormat="1" ht="15" customHeight="1" x14ac:dyDescent="0.2">
      <c r="A91" s="534"/>
      <c r="B91" s="485"/>
      <c r="C91" s="489"/>
      <c r="D91" s="489"/>
      <c r="E91" s="483"/>
      <c r="F91" s="484"/>
      <c r="G91" s="450"/>
      <c r="H91" s="450"/>
      <c r="I91" s="450"/>
      <c r="J91" s="208" t="s">
        <v>53</v>
      </c>
      <c r="K91" s="214">
        <f>+K90/K89</f>
        <v>0.8</v>
      </c>
      <c r="L91" s="214">
        <f>+L90/L89</f>
        <v>0</v>
      </c>
      <c r="M91" s="214">
        <f>+M90/M89</f>
        <v>0</v>
      </c>
      <c r="N91" s="214">
        <f>+N90/N89</f>
        <v>0</v>
      </c>
      <c r="O91" s="209">
        <f>+O90/O89</f>
        <v>0.2</v>
      </c>
      <c r="P91" s="465"/>
    </row>
    <row r="92" spans="1:16" s="225" customFormat="1" ht="18" customHeight="1" x14ac:dyDescent="0.2">
      <c r="A92" s="534"/>
      <c r="B92" s="485"/>
      <c r="C92" s="489"/>
      <c r="D92" s="489"/>
      <c r="E92" s="483"/>
      <c r="F92" s="450" t="s">
        <v>467</v>
      </c>
      <c r="G92" s="450">
        <v>0.1</v>
      </c>
      <c r="H92" s="450" t="s">
        <v>468</v>
      </c>
      <c r="I92" s="450" t="s">
        <v>462</v>
      </c>
      <c r="J92" s="22"/>
      <c r="K92" s="207"/>
      <c r="L92" s="22"/>
      <c r="M92" s="22"/>
      <c r="N92" s="22"/>
      <c r="O92" s="210"/>
      <c r="P92" s="465"/>
    </row>
    <row r="93" spans="1:16" s="225" customFormat="1" ht="18" customHeight="1" x14ac:dyDescent="0.2">
      <c r="A93" s="534"/>
      <c r="B93" s="485"/>
      <c r="C93" s="489"/>
      <c r="D93" s="489"/>
      <c r="E93" s="483"/>
      <c r="F93" s="450"/>
      <c r="G93" s="450"/>
      <c r="H93" s="450"/>
      <c r="I93" s="450"/>
      <c r="J93" s="22" t="s">
        <v>51</v>
      </c>
      <c r="K93" s="57">
        <v>0.25</v>
      </c>
      <c r="L93" s="57">
        <v>0.25</v>
      </c>
      <c r="M93" s="57">
        <v>0.25</v>
      </c>
      <c r="N93" s="57">
        <v>0.25</v>
      </c>
      <c r="O93" s="209">
        <f>+K93+L93+M93+N93</f>
        <v>1</v>
      </c>
      <c r="P93" s="465"/>
    </row>
    <row r="94" spans="1:16" s="225" customFormat="1" ht="18" customHeight="1" x14ac:dyDescent="0.2">
      <c r="A94" s="534"/>
      <c r="B94" s="485"/>
      <c r="C94" s="489"/>
      <c r="D94" s="489"/>
      <c r="E94" s="483"/>
      <c r="F94" s="450"/>
      <c r="G94" s="450"/>
      <c r="H94" s="450"/>
      <c r="I94" s="450"/>
      <c r="J94" s="22" t="s">
        <v>52</v>
      </c>
      <c r="K94" s="207">
        <v>0.25</v>
      </c>
      <c r="L94" s="207"/>
      <c r="M94" s="207"/>
      <c r="N94" s="207"/>
      <c r="O94" s="206">
        <f>+K94+L94+M94+N94</f>
        <v>0.25</v>
      </c>
      <c r="P94" s="465"/>
    </row>
    <row r="95" spans="1:16" s="225" customFormat="1" ht="18" customHeight="1" x14ac:dyDescent="0.2">
      <c r="A95" s="534"/>
      <c r="B95" s="485"/>
      <c r="C95" s="489"/>
      <c r="D95" s="489"/>
      <c r="E95" s="483"/>
      <c r="F95" s="450"/>
      <c r="G95" s="450"/>
      <c r="H95" s="450"/>
      <c r="I95" s="450"/>
      <c r="J95" s="208" t="s">
        <v>53</v>
      </c>
      <c r="K95" s="57">
        <f>+K94/K93</f>
        <v>1</v>
      </c>
      <c r="L95" s="57">
        <f>+L94/L93</f>
        <v>0</v>
      </c>
      <c r="M95" s="57">
        <f>+M94/M93</f>
        <v>0</v>
      </c>
      <c r="N95" s="57">
        <f>+N94/N93</f>
        <v>0</v>
      </c>
      <c r="O95" s="209">
        <f>+O94/O93</f>
        <v>0.25</v>
      </c>
      <c r="P95" s="465"/>
    </row>
    <row r="96" spans="1:16" s="225" customFormat="1" ht="18" customHeight="1" x14ac:dyDescent="0.2">
      <c r="A96" s="534"/>
      <c r="B96" s="485"/>
      <c r="C96" s="489"/>
      <c r="D96" s="489"/>
      <c r="E96" s="483"/>
      <c r="F96" s="450"/>
      <c r="G96" s="450"/>
      <c r="H96" s="450"/>
      <c r="I96" s="450"/>
      <c r="J96" s="208" t="s">
        <v>54</v>
      </c>
      <c r="K96" s="57">
        <f>+K93-K94</f>
        <v>0</v>
      </c>
      <c r="L96" s="57">
        <f>+L93-L94</f>
        <v>0.25</v>
      </c>
      <c r="M96" s="57">
        <f>+M93-M94</f>
        <v>0.25</v>
      </c>
      <c r="N96" s="57">
        <f>+N93-N94</f>
        <v>0.25</v>
      </c>
      <c r="O96" s="57">
        <f>+O93-O94</f>
        <v>0.75</v>
      </c>
      <c r="P96" s="465"/>
    </row>
    <row r="97" spans="1:16" s="225" customFormat="1" ht="72" x14ac:dyDescent="0.2">
      <c r="A97" s="534"/>
      <c r="B97" s="485"/>
      <c r="C97" s="489"/>
      <c r="D97" s="489"/>
      <c r="E97" s="483"/>
      <c r="F97" s="450"/>
      <c r="G97" s="450"/>
      <c r="H97" s="450"/>
      <c r="I97" s="450"/>
      <c r="J97" s="22" t="s">
        <v>55</v>
      </c>
      <c r="K97" s="228" t="s">
        <v>469</v>
      </c>
      <c r="L97" s="229"/>
      <c r="M97" s="229"/>
      <c r="N97" s="229"/>
      <c r="O97" s="210"/>
      <c r="P97" s="465"/>
    </row>
    <row r="98" spans="1:16" s="225" customFormat="1" ht="48" x14ac:dyDescent="0.2">
      <c r="A98" s="534"/>
      <c r="B98" s="485"/>
      <c r="C98" s="489"/>
      <c r="D98" s="489"/>
      <c r="E98" s="483"/>
      <c r="F98" s="450"/>
      <c r="G98" s="450"/>
      <c r="H98" s="450"/>
      <c r="I98" s="450"/>
      <c r="J98" s="22" t="s">
        <v>56</v>
      </c>
      <c r="K98" s="228" t="s">
        <v>470</v>
      </c>
      <c r="L98" s="229"/>
      <c r="M98" s="229"/>
      <c r="N98" s="22"/>
      <c r="O98" s="210"/>
      <c r="P98" s="465"/>
    </row>
    <row r="99" spans="1:16" s="225" customFormat="1" ht="24" x14ac:dyDescent="0.2">
      <c r="A99" s="534"/>
      <c r="B99" s="485"/>
      <c r="C99" s="489"/>
      <c r="D99" s="489"/>
      <c r="E99" s="483"/>
      <c r="F99" s="450"/>
      <c r="G99" s="450"/>
      <c r="H99" s="450"/>
      <c r="I99" s="450"/>
      <c r="J99" s="22" t="s">
        <v>278</v>
      </c>
      <c r="K99" s="228" t="s">
        <v>453</v>
      </c>
      <c r="L99" s="228"/>
      <c r="M99" s="228"/>
      <c r="N99" s="228"/>
      <c r="O99" s="210"/>
      <c r="P99" s="465"/>
    </row>
    <row r="100" spans="1:16" s="225" customFormat="1" ht="18" customHeight="1" x14ac:dyDescent="0.2">
      <c r="A100" s="534"/>
      <c r="B100" s="485"/>
      <c r="C100" s="489"/>
      <c r="D100" s="489"/>
      <c r="E100" s="483"/>
      <c r="F100" s="450"/>
      <c r="G100" s="450"/>
      <c r="H100" s="450"/>
      <c r="I100" s="450"/>
      <c r="J100" s="210"/>
      <c r="K100" s="210"/>
      <c r="L100" s="210"/>
      <c r="M100" s="210"/>
      <c r="N100" s="210"/>
      <c r="O100" s="210"/>
      <c r="P100" s="465"/>
    </row>
    <row r="101" spans="1:16" s="225" customFormat="1" ht="18" customHeight="1" x14ac:dyDescent="0.2">
      <c r="A101" s="534"/>
      <c r="B101" s="485"/>
      <c r="C101" s="489"/>
      <c r="D101" s="489"/>
      <c r="E101" s="483"/>
      <c r="F101" s="450"/>
      <c r="G101" s="450"/>
      <c r="H101" s="450"/>
      <c r="I101" s="450"/>
      <c r="J101" s="208" t="s">
        <v>51</v>
      </c>
      <c r="K101" s="19">
        <f>+K93*G92</f>
        <v>2.5000000000000001E-2</v>
      </c>
      <c r="L101" s="19">
        <f>+L93*G92</f>
        <v>2.5000000000000001E-2</v>
      </c>
      <c r="M101" s="19">
        <f>+M93*G92</f>
        <v>2.5000000000000001E-2</v>
      </c>
      <c r="N101" s="19">
        <f>+N93*G92</f>
        <v>2.5000000000000001E-2</v>
      </c>
      <c r="O101" s="19">
        <f>+SUM(K101:N101)</f>
        <v>0.1</v>
      </c>
      <c r="P101" s="465"/>
    </row>
    <row r="102" spans="1:16" s="225" customFormat="1" ht="18" customHeight="1" x14ac:dyDescent="0.2">
      <c r="A102" s="534"/>
      <c r="B102" s="485"/>
      <c r="C102" s="489"/>
      <c r="D102" s="489"/>
      <c r="E102" s="483"/>
      <c r="F102" s="450"/>
      <c r="G102" s="450"/>
      <c r="H102" s="450"/>
      <c r="I102" s="450"/>
      <c r="J102" s="208" t="s">
        <v>52</v>
      </c>
      <c r="K102" s="19">
        <f>+K94*G92</f>
        <v>2.5000000000000001E-2</v>
      </c>
      <c r="L102" s="19">
        <f>+L94*G92</f>
        <v>0</v>
      </c>
      <c r="M102" s="19">
        <f>+M94*G92</f>
        <v>0</v>
      </c>
      <c r="N102" s="19">
        <f>+N94*G92</f>
        <v>0</v>
      </c>
      <c r="O102" s="19">
        <f>+SUM(K102:N102)</f>
        <v>2.5000000000000001E-2</v>
      </c>
      <c r="P102" s="465"/>
    </row>
    <row r="103" spans="1:16" s="225" customFormat="1" ht="18" customHeight="1" x14ac:dyDescent="0.2">
      <c r="A103" s="534"/>
      <c r="B103" s="485"/>
      <c r="C103" s="489"/>
      <c r="D103" s="489"/>
      <c r="E103" s="483"/>
      <c r="F103" s="474"/>
      <c r="G103" s="474"/>
      <c r="H103" s="474"/>
      <c r="I103" s="474"/>
      <c r="J103" s="208" t="s">
        <v>53</v>
      </c>
      <c r="K103" s="19">
        <f>+K102/K101</f>
        <v>1</v>
      </c>
      <c r="L103" s="19">
        <f>+L102/L101</f>
        <v>0</v>
      </c>
      <c r="M103" s="19">
        <f>+M102/M101</f>
        <v>0</v>
      </c>
      <c r="N103" s="19">
        <f>+N102/N101</f>
        <v>0</v>
      </c>
      <c r="O103" s="19">
        <f>+O102/O101</f>
        <v>0.25</v>
      </c>
      <c r="P103" s="465"/>
    </row>
    <row r="104" spans="1:16" s="225" customFormat="1" ht="18" customHeight="1" x14ac:dyDescent="0.2">
      <c r="A104" s="534"/>
      <c r="B104" s="485"/>
      <c r="C104" s="489"/>
      <c r="D104" s="489"/>
      <c r="E104" s="483"/>
      <c r="F104" s="215"/>
      <c r="G104" s="215"/>
      <c r="H104" s="215"/>
      <c r="I104" s="215"/>
      <c r="J104" s="208"/>
      <c r="K104" s="19"/>
      <c r="L104" s="19"/>
      <c r="M104" s="19"/>
      <c r="N104" s="19"/>
      <c r="O104" s="217"/>
      <c r="P104" s="465"/>
    </row>
    <row r="105" spans="1:16" s="225" customFormat="1" ht="18" customHeight="1" x14ac:dyDescent="0.2">
      <c r="A105" s="534"/>
      <c r="B105" s="485"/>
      <c r="C105" s="489"/>
      <c r="D105" s="489"/>
      <c r="E105" s="483"/>
      <c r="F105" s="462" t="s">
        <v>471</v>
      </c>
      <c r="G105" s="462">
        <v>0.25</v>
      </c>
      <c r="H105" s="462" t="s">
        <v>472</v>
      </c>
      <c r="I105" s="462" t="s">
        <v>462</v>
      </c>
      <c r="J105" s="22" t="s">
        <v>51</v>
      </c>
      <c r="K105" s="57">
        <v>0.25</v>
      </c>
      <c r="L105" s="57">
        <v>0.25</v>
      </c>
      <c r="M105" s="57">
        <v>0.25</v>
      </c>
      <c r="N105" s="57">
        <v>0.25</v>
      </c>
      <c r="O105" s="57">
        <f>+SUM(K105:N105)</f>
        <v>1</v>
      </c>
      <c r="P105" s="465"/>
    </row>
    <row r="106" spans="1:16" s="225" customFormat="1" ht="18" customHeight="1" x14ac:dyDescent="0.2">
      <c r="A106" s="534"/>
      <c r="B106" s="485"/>
      <c r="C106" s="489"/>
      <c r="D106" s="489"/>
      <c r="E106" s="483"/>
      <c r="F106" s="483"/>
      <c r="G106" s="483"/>
      <c r="H106" s="483"/>
      <c r="I106" s="483"/>
      <c r="J106" s="22" t="s">
        <v>52</v>
      </c>
      <c r="K106" s="207">
        <v>0.2</v>
      </c>
      <c r="L106" s="207"/>
      <c r="M106" s="207"/>
      <c r="N106" s="207"/>
      <c r="O106" s="207">
        <f>+SUM(K106:N106)</f>
        <v>0.2</v>
      </c>
      <c r="P106" s="465"/>
    </row>
    <row r="107" spans="1:16" s="225" customFormat="1" ht="18" customHeight="1" x14ac:dyDescent="0.2">
      <c r="A107" s="534"/>
      <c r="B107" s="485"/>
      <c r="C107" s="489"/>
      <c r="D107" s="489"/>
      <c r="E107" s="483"/>
      <c r="F107" s="483"/>
      <c r="G107" s="483"/>
      <c r="H107" s="483"/>
      <c r="I107" s="483"/>
      <c r="J107" s="208" t="s">
        <v>53</v>
      </c>
      <c r="K107" s="57">
        <f>+K106/K105</f>
        <v>0.8</v>
      </c>
      <c r="L107" s="57">
        <f>+L106/L105</f>
        <v>0</v>
      </c>
      <c r="M107" s="57">
        <f>+M106/M105</f>
        <v>0</v>
      </c>
      <c r="N107" s="57">
        <f>+N106/N105</f>
        <v>0</v>
      </c>
      <c r="O107" s="57">
        <f>+O106/O105</f>
        <v>0.2</v>
      </c>
      <c r="P107" s="465"/>
    </row>
    <row r="108" spans="1:16" s="225" customFormat="1" ht="18" customHeight="1" x14ac:dyDescent="0.2">
      <c r="A108" s="534"/>
      <c r="B108" s="485"/>
      <c r="C108" s="489"/>
      <c r="D108" s="489"/>
      <c r="E108" s="483"/>
      <c r="F108" s="483"/>
      <c r="G108" s="483"/>
      <c r="H108" s="483"/>
      <c r="I108" s="483"/>
      <c r="J108" s="208" t="s">
        <v>54</v>
      </c>
      <c r="K108" s="57">
        <f>+K105-K106</f>
        <v>4.9999999999999989E-2</v>
      </c>
      <c r="L108" s="57">
        <f>+L105-L106</f>
        <v>0.25</v>
      </c>
      <c r="M108" s="57">
        <f>+M105-M106</f>
        <v>0.25</v>
      </c>
      <c r="N108" s="57">
        <f>+N105-N106</f>
        <v>0.25</v>
      </c>
      <c r="O108" s="57">
        <f>+O105-O106</f>
        <v>0.8</v>
      </c>
      <c r="P108" s="465"/>
    </row>
    <row r="109" spans="1:16" s="225" customFormat="1" x14ac:dyDescent="0.2">
      <c r="A109" s="534"/>
      <c r="B109" s="485"/>
      <c r="C109" s="489"/>
      <c r="D109" s="489"/>
      <c r="E109" s="483"/>
      <c r="F109" s="483"/>
      <c r="G109" s="483"/>
      <c r="H109" s="483"/>
      <c r="I109" s="483"/>
      <c r="J109" s="22" t="s">
        <v>55</v>
      </c>
      <c r="K109" s="228" t="s">
        <v>473</v>
      </c>
      <c r="L109" s="228"/>
      <c r="M109" s="24"/>
      <c r="N109" s="24"/>
      <c r="O109" s="22"/>
      <c r="P109" s="465"/>
    </row>
    <row r="110" spans="1:16" s="225" customFormat="1" ht="120" x14ac:dyDescent="0.2">
      <c r="A110" s="534"/>
      <c r="B110" s="485"/>
      <c r="C110" s="489"/>
      <c r="D110" s="489"/>
      <c r="E110" s="483"/>
      <c r="F110" s="483"/>
      <c r="G110" s="483"/>
      <c r="H110" s="483"/>
      <c r="I110" s="483"/>
      <c r="J110" s="22" t="s">
        <v>56</v>
      </c>
      <c r="K110" s="229" t="s">
        <v>474</v>
      </c>
      <c r="L110" s="229"/>
      <c r="M110" s="24"/>
      <c r="N110" s="229"/>
      <c r="O110" s="22"/>
      <c r="P110" s="465"/>
    </row>
    <row r="111" spans="1:16" s="225" customFormat="1" ht="48" x14ac:dyDescent="0.2">
      <c r="A111" s="534"/>
      <c r="B111" s="485"/>
      <c r="C111" s="489"/>
      <c r="D111" s="489"/>
      <c r="E111" s="483"/>
      <c r="F111" s="483"/>
      <c r="G111" s="483"/>
      <c r="H111" s="483"/>
      <c r="I111" s="483"/>
      <c r="J111" s="22" t="s">
        <v>278</v>
      </c>
      <c r="K111" s="228" t="s">
        <v>475</v>
      </c>
      <c r="L111" s="228"/>
      <c r="M111" s="24"/>
      <c r="N111" s="22"/>
      <c r="O111" s="22"/>
      <c r="P111" s="465"/>
    </row>
    <row r="112" spans="1:16" s="225" customFormat="1" ht="18" customHeight="1" x14ac:dyDescent="0.2">
      <c r="A112" s="534"/>
      <c r="B112" s="485"/>
      <c r="C112" s="489"/>
      <c r="D112" s="489"/>
      <c r="E112" s="483"/>
      <c r="F112" s="483"/>
      <c r="G112" s="483"/>
      <c r="H112" s="483"/>
      <c r="I112" s="483"/>
      <c r="J112" s="210"/>
      <c r="K112" s="22"/>
      <c r="L112" s="22"/>
      <c r="M112" s="22"/>
      <c r="N112" s="22"/>
      <c r="O112" s="22"/>
      <c r="P112" s="465"/>
    </row>
    <row r="113" spans="1:16" s="225" customFormat="1" ht="18" customHeight="1" x14ac:dyDescent="0.2">
      <c r="A113" s="534"/>
      <c r="B113" s="485"/>
      <c r="C113" s="489"/>
      <c r="D113" s="489"/>
      <c r="E113" s="483"/>
      <c r="F113" s="483"/>
      <c r="G113" s="483"/>
      <c r="H113" s="483"/>
      <c r="I113" s="483"/>
      <c r="J113" s="208" t="s">
        <v>51</v>
      </c>
      <c r="K113" s="214">
        <f>+K105*G105</f>
        <v>6.25E-2</v>
      </c>
      <c r="L113" s="214">
        <f>+L105*G105</f>
        <v>6.25E-2</v>
      </c>
      <c r="M113" s="214">
        <f>+M105*G105</f>
        <v>6.25E-2</v>
      </c>
      <c r="N113" s="214">
        <f>+N105*G105</f>
        <v>6.25E-2</v>
      </c>
      <c r="O113" s="19">
        <f>+SUM(K113:N113)</f>
        <v>0.25</v>
      </c>
      <c r="P113" s="465"/>
    </row>
    <row r="114" spans="1:16" s="225" customFormat="1" ht="18" customHeight="1" x14ac:dyDescent="0.2">
      <c r="A114" s="534"/>
      <c r="B114" s="485"/>
      <c r="C114" s="489"/>
      <c r="D114" s="489"/>
      <c r="E114" s="483"/>
      <c r="F114" s="483"/>
      <c r="G114" s="483"/>
      <c r="H114" s="483"/>
      <c r="I114" s="483"/>
      <c r="J114" s="208" t="s">
        <v>52</v>
      </c>
      <c r="K114" s="214">
        <f>+K106*G105</f>
        <v>0.05</v>
      </c>
      <c r="L114" s="214">
        <f>+L106*G105</f>
        <v>0</v>
      </c>
      <c r="M114" s="214">
        <f>+M106*G105</f>
        <v>0</v>
      </c>
      <c r="N114" s="214">
        <f>+N106*G105</f>
        <v>0</v>
      </c>
      <c r="O114" s="19">
        <f>+SUM(K114:N114)</f>
        <v>0.05</v>
      </c>
      <c r="P114" s="465"/>
    </row>
    <row r="115" spans="1:16" s="225" customFormat="1" ht="18" customHeight="1" x14ac:dyDescent="0.2">
      <c r="A115" s="534"/>
      <c r="B115" s="485"/>
      <c r="C115" s="489"/>
      <c r="D115" s="489"/>
      <c r="E115" s="483"/>
      <c r="F115" s="484"/>
      <c r="G115" s="484"/>
      <c r="H115" s="484"/>
      <c r="I115" s="484"/>
      <c r="J115" s="208" t="s">
        <v>53</v>
      </c>
      <c r="K115" s="214">
        <f>+K114/K113</f>
        <v>0.8</v>
      </c>
      <c r="L115" s="214">
        <f>+L114/L113</f>
        <v>0</v>
      </c>
      <c r="M115" s="214">
        <f>+M114/M113</f>
        <v>0</v>
      </c>
      <c r="N115" s="214">
        <f>+N114/N113</f>
        <v>0</v>
      </c>
      <c r="O115" s="19">
        <f>+O114/O113</f>
        <v>0.2</v>
      </c>
      <c r="P115" s="465"/>
    </row>
    <row r="116" spans="1:16" s="225" customFormat="1" ht="18" customHeight="1" x14ac:dyDescent="0.2">
      <c r="A116" s="534"/>
      <c r="B116" s="485"/>
      <c r="C116" s="489"/>
      <c r="D116" s="489"/>
      <c r="E116" s="483"/>
      <c r="F116" s="450" t="s">
        <v>476</v>
      </c>
      <c r="G116" s="450">
        <v>0.1</v>
      </c>
      <c r="H116" s="450" t="s">
        <v>477</v>
      </c>
      <c r="I116" s="450" t="s">
        <v>462</v>
      </c>
      <c r="J116" s="208"/>
      <c r="K116" s="214"/>
      <c r="L116" s="214"/>
      <c r="M116" s="214"/>
      <c r="N116" s="214"/>
      <c r="O116" s="19"/>
      <c r="P116" s="465"/>
    </row>
    <row r="117" spans="1:16" s="225" customFormat="1" ht="18" customHeight="1" x14ac:dyDescent="0.2">
      <c r="A117" s="534"/>
      <c r="B117" s="485"/>
      <c r="C117" s="489"/>
      <c r="D117" s="489"/>
      <c r="E117" s="483"/>
      <c r="F117" s="450"/>
      <c r="G117" s="450"/>
      <c r="H117" s="450"/>
      <c r="I117" s="450"/>
      <c r="J117" s="22" t="s">
        <v>51</v>
      </c>
      <c r="K117" s="57">
        <v>0.25</v>
      </c>
      <c r="L117" s="57">
        <v>0.25</v>
      </c>
      <c r="M117" s="57">
        <v>0.25</v>
      </c>
      <c r="N117" s="57">
        <v>0.25</v>
      </c>
      <c r="O117" s="19">
        <f>SUM(K117:N117)</f>
        <v>1</v>
      </c>
      <c r="P117" s="465"/>
    </row>
    <row r="118" spans="1:16" s="225" customFormat="1" ht="18" customHeight="1" x14ac:dyDescent="0.2">
      <c r="A118" s="534"/>
      <c r="B118" s="485"/>
      <c r="C118" s="489"/>
      <c r="D118" s="489"/>
      <c r="E118" s="483"/>
      <c r="F118" s="450"/>
      <c r="G118" s="450"/>
      <c r="H118" s="450"/>
      <c r="I118" s="450"/>
      <c r="J118" s="22" t="s">
        <v>52</v>
      </c>
      <c r="K118" s="207">
        <v>0.25</v>
      </c>
      <c r="L118" s="207"/>
      <c r="M118" s="57"/>
      <c r="N118" s="57"/>
      <c r="O118" s="19"/>
      <c r="P118" s="465"/>
    </row>
    <row r="119" spans="1:16" s="225" customFormat="1" ht="18" customHeight="1" x14ac:dyDescent="0.2">
      <c r="A119" s="534"/>
      <c r="B119" s="485"/>
      <c r="C119" s="489"/>
      <c r="D119" s="489"/>
      <c r="E119" s="483"/>
      <c r="F119" s="450"/>
      <c r="G119" s="450"/>
      <c r="H119" s="450"/>
      <c r="I119" s="450"/>
      <c r="J119" s="208" t="s">
        <v>53</v>
      </c>
      <c r="K119" s="57">
        <f>+K118/K117</f>
        <v>1</v>
      </c>
      <c r="L119" s="57">
        <f>+L118/L117</f>
        <v>0</v>
      </c>
      <c r="M119" s="57">
        <f>+M118/M117</f>
        <v>0</v>
      </c>
      <c r="N119" s="57">
        <f>+N118/N117</f>
        <v>0</v>
      </c>
      <c r="O119" s="19"/>
      <c r="P119" s="465"/>
    </row>
    <row r="120" spans="1:16" s="225" customFormat="1" ht="18" customHeight="1" x14ac:dyDescent="0.2">
      <c r="A120" s="534"/>
      <c r="B120" s="485"/>
      <c r="C120" s="489"/>
      <c r="D120" s="489"/>
      <c r="E120" s="483"/>
      <c r="F120" s="450"/>
      <c r="G120" s="450"/>
      <c r="H120" s="450"/>
      <c r="I120" s="450"/>
      <c r="J120" s="208" t="s">
        <v>54</v>
      </c>
      <c r="K120" s="57">
        <f>+K117-K118</f>
        <v>0</v>
      </c>
      <c r="L120" s="57">
        <f>+L117-L118</f>
        <v>0.25</v>
      </c>
      <c r="M120" s="57">
        <f>+M117-M118</f>
        <v>0.25</v>
      </c>
      <c r="N120" s="57">
        <f>+N117-N118</f>
        <v>0.25</v>
      </c>
      <c r="O120" s="19"/>
      <c r="P120" s="465"/>
    </row>
    <row r="121" spans="1:16" s="225" customFormat="1" ht="168" x14ac:dyDescent="0.2">
      <c r="A121" s="534"/>
      <c r="B121" s="485"/>
      <c r="C121" s="489"/>
      <c r="D121" s="489"/>
      <c r="E121" s="483"/>
      <c r="F121" s="450"/>
      <c r="G121" s="450"/>
      <c r="H121" s="450"/>
      <c r="I121" s="450"/>
      <c r="J121" s="22" t="s">
        <v>55</v>
      </c>
      <c r="K121" s="228" t="s">
        <v>478</v>
      </c>
      <c r="L121" s="229"/>
      <c r="M121" s="24"/>
      <c r="N121" s="22"/>
      <c r="O121" s="19"/>
      <c r="P121" s="465"/>
    </row>
    <row r="122" spans="1:16" s="225" customFormat="1" ht="84" x14ac:dyDescent="0.2">
      <c r="A122" s="534"/>
      <c r="B122" s="485"/>
      <c r="C122" s="489"/>
      <c r="D122" s="489"/>
      <c r="E122" s="483"/>
      <c r="F122" s="450"/>
      <c r="G122" s="450"/>
      <c r="H122" s="450"/>
      <c r="I122" s="450"/>
      <c r="J122" s="22" t="s">
        <v>56</v>
      </c>
      <c r="K122" s="228" t="s">
        <v>479</v>
      </c>
      <c r="L122" s="228"/>
      <c r="M122" s="24"/>
      <c r="N122" s="24"/>
      <c r="O122" s="19"/>
      <c r="P122" s="465"/>
    </row>
    <row r="123" spans="1:16" s="225" customFormat="1" ht="24" x14ac:dyDescent="0.2">
      <c r="A123" s="534"/>
      <c r="B123" s="485"/>
      <c r="C123" s="489"/>
      <c r="D123" s="489"/>
      <c r="E123" s="483"/>
      <c r="F123" s="450"/>
      <c r="G123" s="450"/>
      <c r="H123" s="450"/>
      <c r="I123" s="450"/>
      <c r="J123" s="22" t="s">
        <v>278</v>
      </c>
      <c r="K123" s="229" t="s">
        <v>453</v>
      </c>
      <c r="L123" s="228"/>
      <c r="M123" s="24"/>
      <c r="N123" s="24"/>
      <c r="O123" s="19"/>
      <c r="P123" s="465"/>
    </row>
    <row r="124" spans="1:16" s="225" customFormat="1" ht="18" customHeight="1" x14ac:dyDescent="0.2">
      <c r="A124" s="534"/>
      <c r="B124" s="485"/>
      <c r="C124" s="489"/>
      <c r="D124" s="489"/>
      <c r="E124" s="483"/>
      <c r="F124" s="450"/>
      <c r="G124" s="450"/>
      <c r="H124" s="450"/>
      <c r="I124" s="450"/>
      <c r="J124" s="210"/>
      <c r="K124" s="22"/>
      <c r="L124" s="22"/>
      <c r="M124" s="22"/>
      <c r="N124" s="22"/>
      <c r="O124" s="19"/>
      <c r="P124" s="465"/>
    </row>
    <row r="125" spans="1:16" s="225" customFormat="1" ht="18" customHeight="1" x14ac:dyDescent="0.2">
      <c r="A125" s="534"/>
      <c r="B125" s="485"/>
      <c r="C125" s="489"/>
      <c r="D125" s="489"/>
      <c r="E125" s="483"/>
      <c r="F125" s="450"/>
      <c r="G125" s="450"/>
      <c r="H125" s="450"/>
      <c r="I125" s="450"/>
      <c r="J125" s="208" t="s">
        <v>51</v>
      </c>
      <c r="K125" s="214">
        <f>+K117*G116</f>
        <v>2.5000000000000001E-2</v>
      </c>
      <c r="L125" s="214">
        <f>+L117*G116</f>
        <v>2.5000000000000001E-2</v>
      </c>
      <c r="M125" s="214">
        <f>+M117*G116</f>
        <v>2.5000000000000001E-2</v>
      </c>
      <c r="N125" s="214">
        <f>+N117*G116</f>
        <v>2.5000000000000001E-2</v>
      </c>
      <c r="O125" s="19">
        <f>SUM(K125:N125)</f>
        <v>0.1</v>
      </c>
      <c r="P125" s="465"/>
    </row>
    <row r="126" spans="1:16" s="225" customFormat="1" ht="18" customHeight="1" x14ac:dyDescent="0.2">
      <c r="A126" s="534"/>
      <c r="B126" s="485"/>
      <c r="C126" s="489"/>
      <c r="D126" s="489"/>
      <c r="E126" s="483"/>
      <c r="F126" s="450"/>
      <c r="G126" s="450"/>
      <c r="H126" s="450"/>
      <c r="I126" s="450"/>
      <c r="J126" s="208" t="s">
        <v>52</v>
      </c>
      <c r="K126" s="214">
        <f>+K118*G116</f>
        <v>2.5000000000000001E-2</v>
      </c>
      <c r="L126" s="214">
        <f>+L118*G116</f>
        <v>0</v>
      </c>
      <c r="M126" s="214">
        <f>+M118*G116</f>
        <v>0</v>
      </c>
      <c r="N126" s="214">
        <f>+N118*G116</f>
        <v>0</v>
      </c>
      <c r="O126" s="19">
        <f>SUM(K126:N126)</f>
        <v>2.5000000000000001E-2</v>
      </c>
      <c r="P126" s="465"/>
    </row>
    <row r="127" spans="1:16" s="225" customFormat="1" ht="18" customHeight="1" x14ac:dyDescent="0.2">
      <c r="A127" s="534"/>
      <c r="B127" s="485"/>
      <c r="C127" s="489"/>
      <c r="D127" s="489"/>
      <c r="E127" s="483"/>
      <c r="F127" s="450"/>
      <c r="G127" s="450"/>
      <c r="H127" s="450"/>
      <c r="I127" s="450"/>
      <c r="J127" s="208" t="s">
        <v>53</v>
      </c>
      <c r="K127" s="214">
        <f>+K126/K125</f>
        <v>1</v>
      </c>
      <c r="L127" s="214">
        <f>+L126/L125</f>
        <v>0</v>
      </c>
      <c r="M127" s="214">
        <f>+M126/M125</f>
        <v>0</v>
      </c>
      <c r="N127" s="214">
        <f>+N126/N125</f>
        <v>0</v>
      </c>
      <c r="O127" s="19"/>
      <c r="P127" s="465"/>
    </row>
    <row r="128" spans="1:16" s="225" customFormat="1" ht="18" customHeight="1" x14ac:dyDescent="0.2">
      <c r="A128" s="534"/>
      <c r="B128" s="485"/>
      <c r="C128" s="489"/>
      <c r="D128" s="489"/>
      <c r="E128" s="483"/>
      <c r="F128" s="462" t="s">
        <v>480</v>
      </c>
      <c r="G128" s="462">
        <v>0.1</v>
      </c>
      <c r="H128" s="462" t="s">
        <v>481</v>
      </c>
      <c r="I128" s="462" t="s">
        <v>462</v>
      </c>
      <c r="J128" s="208"/>
      <c r="K128" s="214"/>
      <c r="L128" s="214"/>
      <c r="M128" s="214"/>
      <c r="N128" s="214"/>
      <c r="O128" s="19"/>
      <c r="P128" s="465"/>
    </row>
    <row r="129" spans="1:16" s="225" customFormat="1" ht="18" customHeight="1" x14ac:dyDescent="0.2">
      <c r="A129" s="534"/>
      <c r="B129" s="485"/>
      <c r="C129" s="489"/>
      <c r="D129" s="489"/>
      <c r="E129" s="483"/>
      <c r="F129" s="483"/>
      <c r="G129" s="483"/>
      <c r="H129" s="483"/>
      <c r="I129" s="483"/>
      <c r="J129" s="22" t="s">
        <v>51</v>
      </c>
      <c r="K129" s="57">
        <v>0</v>
      </c>
      <c r="L129" s="57">
        <v>0.4</v>
      </c>
      <c r="M129" s="57">
        <v>0.25</v>
      </c>
      <c r="N129" s="57">
        <v>0.35</v>
      </c>
      <c r="O129" s="19">
        <f>SUM(K129:N129)</f>
        <v>1</v>
      </c>
      <c r="P129" s="465"/>
    </row>
    <row r="130" spans="1:16" s="225" customFormat="1" ht="18" customHeight="1" x14ac:dyDescent="0.2">
      <c r="A130" s="534"/>
      <c r="B130" s="485"/>
      <c r="C130" s="489"/>
      <c r="D130" s="489"/>
      <c r="E130" s="483"/>
      <c r="F130" s="483"/>
      <c r="G130" s="483"/>
      <c r="H130" s="483"/>
      <c r="I130" s="483"/>
      <c r="J130" s="22" t="s">
        <v>52</v>
      </c>
      <c r="K130" s="207">
        <v>0</v>
      </c>
      <c r="L130" s="207"/>
      <c r="M130" s="207"/>
      <c r="N130" s="207"/>
      <c r="O130" s="19">
        <f>SUM(K130:N130)</f>
        <v>0</v>
      </c>
      <c r="P130" s="465"/>
    </row>
    <row r="131" spans="1:16" s="225" customFormat="1" ht="18" customHeight="1" x14ac:dyDescent="0.2">
      <c r="A131" s="534"/>
      <c r="B131" s="485"/>
      <c r="C131" s="489"/>
      <c r="D131" s="489"/>
      <c r="E131" s="483"/>
      <c r="F131" s="483"/>
      <c r="G131" s="483"/>
      <c r="H131" s="483"/>
      <c r="I131" s="483"/>
      <c r="J131" s="208" t="s">
        <v>53</v>
      </c>
      <c r="K131" s="57" t="e">
        <f>+K130/K129</f>
        <v>#DIV/0!</v>
      </c>
      <c r="L131" s="57">
        <f>+L130/L129</f>
        <v>0</v>
      </c>
      <c r="M131" s="57">
        <f>+M130/M129</f>
        <v>0</v>
      </c>
      <c r="N131" s="57">
        <f>+N130/N129</f>
        <v>0</v>
      </c>
      <c r="O131" s="19"/>
      <c r="P131" s="465"/>
    </row>
    <row r="132" spans="1:16" s="225" customFormat="1" ht="18" customHeight="1" x14ac:dyDescent="0.2">
      <c r="A132" s="534"/>
      <c r="B132" s="485"/>
      <c r="C132" s="489"/>
      <c r="D132" s="489"/>
      <c r="E132" s="483"/>
      <c r="F132" s="483"/>
      <c r="G132" s="483"/>
      <c r="H132" s="483"/>
      <c r="I132" s="483"/>
      <c r="J132" s="208" t="s">
        <v>54</v>
      </c>
      <c r="K132" s="57">
        <f>+K129-K130</f>
        <v>0</v>
      </c>
      <c r="L132" s="57">
        <f>+L129-L130</f>
        <v>0.4</v>
      </c>
      <c r="M132" s="57">
        <f>+M129-M130</f>
        <v>0.25</v>
      </c>
      <c r="N132" s="57">
        <f>+N129-N130</f>
        <v>0.35</v>
      </c>
      <c r="O132" s="19"/>
      <c r="P132" s="465"/>
    </row>
    <row r="133" spans="1:16" s="225" customFormat="1" ht="36" x14ac:dyDescent="0.2">
      <c r="A133" s="534"/>
      <c r="B133" s="485"/>
      <c r="C133" s="489"/>
      <c r="D133" s="489"/>
      <c r="E133" s="483"/>
      <c r="F133" s="483"/>
      <c r="G133" s="483"/>
      <c r="H133" s="483"/>
      <c r="I133" s="483"/>
      <c r="J133" s="22" t="s">
        <v>55</v>
      </c>
      <c r="K133" s="228" t="s">
        <v>482</v>
      </c>
      <c r="L133" s="228"/>
      <c r="M133" s="24"/>
      <c r="N133" s="22"/>
      <c r="O133" s="19"/>
      <c r="P133" s="465"/>
    </row>
    <row r="134" spans="1:16" s="225" customFormat="1" x14ac:dyDescent="0.2">
      <c r="A134" s="534"/>
      <c r="B134" s="485"/>
      <c r="C134" s="489"/>
      <c r="D134" s="489"/>
      <c r="E134" s="483"/>
      <c r="F134" s="483"/>
      <c r="G134" s="483"/>
      <c r="H134" s="483"/>
      <c r="I134" s="483"/>
      <c r="J134" s="22" t="s">
        <v>56</v>
      </c>
      <c r="K134" s="228" t="s">
        <v>453</v>
      </c>
      <c r="L134" s="228"/>
      <c r="M134" s="24"/>
      <c r="N134" s="22"/>
      <c r="O134" s="19"/>
      <c r="P134" s="465"/>
    </row>
    <row r="135" spans="1:16" s="225" customFormat="1" ht="24" x14ac:dyDescent="0.2">
      <c r="A135" s="534"/>
      <c r="B135" s="485"/>
      <c r="C135" s="489"/>
      <c r="D135" s="489"/>
      <c r="E135" s="483"/>
      <c r="F135" s="483"/>
      <c r="G135" s="483"/>
      <c r="H135" s="483"/>
      <c r="I135" s="483"/>
      <c r="J135" s="22" t="s">
        <v>278</v>
      </c>
      <c r="K135" s="228" t="s">
        <v>453</v>
      </c>
      <c r="L135" s="228"/>
      <c r="M135" s="24"/>
      <c r="N135" s="24"/>
      <c r="O135" s="19"/>
      <c r="P135" s="465"/>
    </row>
    <row r="136" spans="1:16" s="225" customFormat="1" ht="18" customHeight="1" x14ac:dyDescent="0.2">
      <c r="A136" s="534"/>
      <c r="B136" s="485"/>
      <c r="C136" s="489"/>
      <c r="D136" s="489"/>
      <c r="E136" s="483"/>
      <c r="F136" s="483"/>
      <c r="G136" s="483"/>
      <c r="H136" s="483"/>
      <c r="I136" s="483"/>
      <c r="J136" s="210"/>
      <c r="K136" s="22"/>
      <c r="L136" s="22"/>
      <c r="M136" s="22"/>
      <c r="N136" s="22"/>
      <c r="O136" s="19"/>
      <c r="P136" s="465"/>
    </row>
    <row r="137" spans="1:16" s="225" customFormat="1" ht="18" customHeight="1" x14ac:dyDescent="0.2">
      <c r="A137" s="534"/>
      <c r="B137" s="485"/>
      <c r="C137" s="489"/>
      <c r="D137" s="489"/>
      <c r="E137" s="483"/>
      <c r="F137" s="483"/>
      <c r="G137" s="483"/>
      <c r="H137" s="483"/>
      <c r="I137" s="483"/>
      <c r="J137" s="208" t="s">
        <v>51</v>
      </c>
      <c r="K137" s="214">
        <f>+K129*G128</f>
        <v>0</v>
      </c>
      <c r="L137" s="214">
        <f>+L129*G128</f>
        <v>4.0000000000000008E-2</v>
      </c>
      <c r="M137" s="214">
        <f>+M129*G128</f>
        <v>2.5000000000000001E-2</v>
      </c>
      <c r="N137" s="214">
        <f>+N129*G128</f>
        <v>3.4999999999999996E-2</v>
      </c>
      <c r="O137" s="19">
        <f>SUM(K137:N137)</f>
        <v>0.1</v>
      </c>
      <c r="P137" s="465"/>
    </row>
    <row r="138" spans="1:16" s="225" customFormat="1" ht="18" customHeight="1" x14ac:dyDescent="0.2">
      <c r="A138" s="534"/>
      <c r="B138" s="485"/>
      <c r="C138" s="489"/>
      <c r="D138" s="489"/>
      <c r="E138" s="483"/>
      <c r="F138" s="483"/>
      <c r="G138" s="483"/>
      <c r="H138" s="483"/>
      <c r="I138" s="483"/>
      <c r="J138" s="208" t="s">
        <v>52</v>
      </c>
      <c r="K138" s="214">
        <f>+K130*G128</f>
        <v>0</v>
      </c>
      <c r="L138" s="214">
        <f>+L130*G128</f>
        <v>0</v>
      </c>
      <c r="M138" s="214">
        <f>+M126*G128</f>
        <v>0</v>
      </c>
      <c r="N138" s="214">
        <f>+N126*G128</f>
        <v>0</v>
      </c>
      <c r="O138" s="19">
        <f>SUM(K138:N138)</f>
        <v>0</v>
      </c>
      <c r="P138" s="465"/>
    </row>
    <row r="139" spans="1:16" s="225" customFormat="1" ht="18" customHeight="1" x14ac:dyDescent="0.2">
      <c r="A139" s="534"/>
      <c r="B139" s="485"/>
      <c r="C139" s="489"/>
      <c r="D139" s="489"/>
      <c r="E139" s="483"/>
      <c r="F139" s="497"/>
      <c r="G139" s="497"/>
      <c r="H139" s="497"/>
      <c r="I139" s="497"/>
      <c r="J139" s="208" t="s">
        <v>53</v>
      </c>
      <c r="K139" s="214" t="e">
        <f>+K138/K137</f>
        <v>#DIV/0!</v>
      </c>
      <c r="L139" s="214">
        <f>+L138/L137</f>
        <v>0</v>
      </c>
      <c r="M139" s="214">
        <f>+M138/M137</f>
        <v>0</v>
      </c>
      <c r="N139" s="214" t="e">
        <f>+N138/N136</f>
        <v>#DIV/0!</v>
      </c>
      <c r="O139" s="19"/>
      <c r="P139" s="465"/>
    </row>
    <row r="140" spans="1:16" s="225" customFormat="1" ht="18" customHeight="1" x14ac:dyDescent="0.2">
      <c r="A140" s="534"/>
      <c r="B140" s="485"/>
      <c r="C140" s="489"/>
      <c r="D140" s="489"/>
      <c r="E140" s="483"/>
      <c r="F140" s="207"/>
      <c r="G140" s="207"/>
      <c r="H140" s="207"/>
      <c r="I140" s="207"/>
      <c r="J140" s="208"/>
      <c r="K140" s="214"/>
      <c r="L140" s="214"/>
      <c r="M140" s="214"/>
      <c r="N140" s="214"/>
      <c r="O140" s="19"/>
      <c r="P140" s="465"/>
    </row>
    <row r="141" spans="1:16" s="225" customFormat="1" ht="18" customHeight="1" x14ac:dyDescent="0.2">
      <c r="A141" s="534"/>
      <c r="B141" s="485"/>
      <c r="C141" s="489"/>
      <c r="D141" s="489"/>
      <c r="E141" s="483"/>
      <c r="F141" s="217" t="s">
        <v>292</v>
      </c>
      <c r="G141" s="217">
        <f>+G81+G92+G105+G116+G128</f>
        <v>0.79999999999999993</v>
      </c>
      <c r="H141" s="217"/>
      <c r="I141" s="22"/>
      <c r="J141" s="22"/>
      <c r="K141" s="208"/>
      <c r="L141" s="208"/>
      <c r="M141" s="208"/>
      <c r="N141" s="208"/>
      <c r="O141" s="208"/>
      <c r="P141" s="465"/>
    </row>
    <row r="142" spans="1:16" s="225" customFormat="1" ht="18" customHeight="1" x14ac:dyDescent="0.2">
      <c r="A142" s="534"/>
      <c r="B142" s="485"/>
      <c r="C142" s="460" t="s">
        <v>429</v>
      </c>
      <c r="D142" s="460" t="s">
        <v>429</v>
      </c>
      <c r="E142" s="483"/>
      <c r="F142" s="450" t="s">
        <v>483</v>
      </c>
      <c r="G142" s="450">
        <v>0.1</v>
      </c>
      <c r="H142" s="462" t="s">
        <v>450</v>
      </c>
      <c r="I142" s="450" t="s">
        <v>462</v>
      </c>
      <c r="J142" s="22" t="s">
        <v>51</v>
      </c>
      <c r="K142" s="57">
        <v>0</v>
      </c>
      <c r="L142" s="57">
        <v>0.4</v>
      </c>
      <c r="M142" s="57">
        <v>0.25</v>
      </c>
      <c r="N142" s="57">
        <v>0.35</v>
      </c>
      <c r="O142" s="57">
        <f>+SUM(K142:N142)</f>
        <v>1</v>
      </c>
      <c r="P142" s="465"/>
    </row>
    <row r="143" spans="1:16" s="225" customFormat="1" ht="18" customHeight="1" x14ac:dyDescent="0.2">
      <c r="A143" s="534"/>
      <c r="B143" s="485"/>
      <c r="C143" s="460"/>
      <c r="D143" s="460"/>
      <c r="E143" s="483"/>
      <c r="F143" s="450"/>
      <c r="G143" s="450"/>
      <c r="H143" s="483"/>
      <c r="I143" s="450"/>
      <c r="J143" s="22" t="s">
        <v>52</v>
      </c>
      <c r="K143" s="207">
        <v>0.25</v>
      </c>
      <c r="L143" s="207"/>
      <c r="M143" s="207"/>
      <c r="N143" s="207"/>
      <c r="O143" s="207">
        <f>+SUM(K143:N143)</f>
        <v>0.25</v>
      </c>
      <c r="P143" s="465"/>
    </row>
    <row r="144" spans="1:16" s="225" customFormat="1" ht="18" customHeight="1" x14ac:dyDescent="0.2">
      <c r="A144" s="534"/>
      <c r="B144" s="485"/>
      <c r="C144" s="460"/>
      <c r="D144" s="460"/>
      <c r="E144" s="483"/>
      <c r="F144" s="450"/>
      <c r="G144" s="450"/>
      <c r="H144" s="483"/>
      <c r="I144" s="450"/>
      <c r="J144" s="208" t="s">
        <v>53</v>
      </c>
      <c r="K144" s="57" t="e">
        <f>+K143/K142</f>
        <v>#DIV/0!</v>
      </c>
      <c r="L144" s="57">
        <f>+L143/L142</f>
        <v>0</v>
      </c>
      <c r="M144" s="57">
        <f>+M143/M142</f>
        <v>0</v>
      </c>
      <c r="N144" s="57">
        <f>+N143/N142</f>
        <v>0</v>
      </c>
      <c r="O144" s="57">
        <f>+O143/O142</f>
        <v>0.25</v>
      </c>
      <c r="P144" s="465"/>
    </row>
    <row r="145" spans="1:16" s="225" customFormat="1" ht="18" customHeight="1" x14ac:dyDescent="0.2">
      <c r="A145" s="534"/>
      <c r="B145" s="485"/>
      <c r="C145" s="460"/>
      <c r="D145" s="460"/>
      <c r="E145" s="483"/>
      <c r="F145" s="450"/>
      <c r="G145" s="450"/>
      <c r="H145" s="483"/>
      <c r="I145" s="450"/>
      <c r="J145" s="208" t="s">
        <v>54</v>
      </c>
      <c r="K145" s="230">
        <f>+K142-K143</f>
        <v>-0.25</v>
      </c>
      <c r="L145" s="57">
        <f>+L142-L143</f>
        <v>0.4</v>
      </c>
      <c r="M145" s="57">
        <f>+M142-M143</f>
        <v>0.25</v>
      </c>
      <c r="N145" s="57">
        <f>+N142-N143</f>
        <v>0.35</v>
      </c>
      <c r="O145" s="57">
        <f>+O142-O143</f>
        <v>0.75</v>
      </c>
      <c r="P145" s="465"/>
    </row>
    <row r="146" spans="1:16" s="225" customFormat="1" ht="72" x14ac:dyDescent="0.2">
      <c r="A146" s="534"/>
      <c r="B146" s="485"/>
      <c r="C146" s="460"/>
      <c r="D146" s="460"/>
      <c r="E146" s="483"/>
      <c r="F146" s="450"/>
      <c r="G146" s="450"/>
      <c r="H146" s="483"/>
      <c r="I146" s="450"/>
      <c r="J146" s="22" t="s">
        <v>55</v>
      </c>
      <c r="K146" s="228" t="s">
        <v>451</v>
      </c>
      <c r="L146" s="228"/>
      <c r="M146" s="22"/>
      <c r="N146" s="22"/>
      <c r="O146" s="22"/>
      <c r="P146" s="465"/>
    </row>
    <row r="147" spans="1:16" s="225" customFormat="1" ht="48" x14ac:dyDescent="0.2">
      <c r="A147" s="534"/>
      <c r="B147" s="485"/>
      <c r="C147" s="460"/>
      <c r="D147" s="460"/>
      <c r="E147" s="483"/>
      <c r="F147" s="450"/>
      <c r="G147" s="450"/>
      <c r="H147" s="483"/>
      <c r="I147" s="450"/>
      <c r="J147" s="22" t="s">
        <v>56</v>
      </c>
      <c r="K147" s="228" t="s">
        <v>452</v>
      </c>
      <c r="L147" s="228"/>
      <c r="M147" s="22"/>
      <c r="N147" s="22"/>
      <c r="O147" s="22"/>
      <c r="P147" s="465"/>
    </row>
    <row r="148" spans="1:16" s="225" customFormat="1" ht="24" x14ac:dyDescent="0.2">
      <c r="A148" s="534"/>
      <c r="B148" s="485"/>
      <c r="C148" s="460"/>
      <c r="D148" s="460"/>
      <c r="E148" s="483"/>
      <c r="F148" s="450"/>
      <c r="G148" s="450"/>
      <c r="H148" s="483"/>
      <c r="I148" s="450"/>
      <c r="J148" s="22" t="s">
        <v>278</v>
      </c>
      <c r="K148" s="228" t="s">
        <v>453</v>
      </c>
      <c r="L148" s="228"/>
      <c r="M148" s="22"/>
      <c r="N148" s="22"/>
      <c r="O148" s="22"/>
      <c r="P148" s="465"/>
    </row>
    <row r="149" spans="1:16" s="225" customFormat="1" ht="18" customHeight="1" x14ac:dyDescent="0.2">
      <c r="A149" s="534"/>
      <c r="B149" s="485"/>
      <c r="C149" s="460"/>
      <c r="D149" s="460"/>
      <c r="E149" s="483"/>
      <c r="F149" s="450"/>
      <c r="G149" s="450"/>
      <c r="H149" s="483"/>
      <c r="I149" s="450"/>
      <c r="J149" s="210"/>
      <c r="K149" s="228"/>
      <c r="L149" s="22"/>
      <c r="M149" s="22"/>
      <c r="N149" s="22"/>
      <c r="O149" s="22"/>
      <c r="P149" s="465"/>
    </row>
    <row r="150" spans="1:16" s="225" customFormat="1" ht="18" customHeight="1" x14ac:dyDescent="0.2">
      <c r="A150" s="534"/>
      <c r="B150" s="485"/>
      <c r="C150" s="460"/>
      <c r="D150" s="460"/>
      <c r="E150" s="483"/>
      <c r="F150" s="450"/>
      <c r="G150" s="450"/>
      <c r="H150" s="483"/>
      <c r="I150" s="450"/>
      <c r="J150" s="208" t="s">
        <v>51</v>
      </c>
      <c r="K150" s="19">
        <f>+K142*G142</f>
        <v>0</v>
      </c>
      <c r="L150" s="19">
        <f>+L142*G142</f>
        <v>4.0000000000000008E-2</v>
      </c>
      <c r="M150" s="19">
        <f>+M142*G142</f>
        <v>2.5000000000000001E-2</v>
      </c>
      <c r="N150" s="19">
        <f>+N142*G142</f>
        <v>3.4999999999999996E-2</v>
      </c>
      <c r="O150" s="19">
        <f>+SUM(K150:N150)</f>
        <v>0.1</v>
      </c>
      <c r="P150" s="465"/>
    </row>
    <row r="151" spans="1:16" s="225" customFormat="1" ht="18" customHeight="1" x14ac:dyDescent="0.2">
      <c r="A151" s="534"/>
      <c r="B151" s="485"/>
      <c r="C151" s="460"/>
      <c r="D151" s="460"/>
      <c r="E151" s="483"/>
      <c r="F151" s="450"/>
      <c r="G151" s="450"/>
      <c r="H151" s="483"/>
      <c r="I151" s="450"/>
      <c r="J151" s="208" t="s">
        <v>52</v>
      </c>
      <c r="K151" s="19">
        <f>+K143*G142</f>
        <v>2.5000000000000001E-2</v>
      </c>
      <c r="L151" s="19">
        <f>+L143*G142</f>
        <v>0</v>
      </c>
      <c r="M151" s="19">
        <f>+M143*G142</f>
        <v>0</v>
      </c>
      <c r="N151" s="19">
        <f>+N143*G142</f>
        <v>0</v>
      </c>
      <c r="O151" s="19">
        <f>+SUM(K151:N151)</f>
        <v>2.5000000000000001E-2</v>
      </c>
      <c r="P151" s="465"/>
    </row>
    <row r="152" spans="1:16" s="225" customFormat="1" ht="18" customHeight="1" x14ac:dyDescent="0.2">
      <c r="A152" s="534"/>
      <c r="B152" s="485"/>
      <c r="C152" s="460"/>
      <c r="D152" s="460"/>
      <c r="E152" s="483"/>
      <c r="F152" s="450"/>
      <c r="G152" s="450">
        <v>0.1</v>
      </c>
      <c r="H152" s="484"/>
      <c r="I152" s="450"/>
      <c r="J152" s="208" t="s">
        <v>53</v>
      </c>
      <c r="K152" s="19" t="e">
        <f>+K151/K150</f>
        <v>#DIV/0!</v>
      </c>
      <c r="L152" s="19">
        <f>+L151/L150</f>
        <v>0</v>
      </c>
      <c r="M152" s="19">
        <f>+M151/M150</f>
        <v>0</v>
      </c>
      <c r="N152" s="19">
        <f>+N151/N150</f>
        <v>0</v>
      </c>
      <c r="O152" s="19">
        <f>+O151/O150</f>
        <v>0.25</v>
      </c>
      <c r="P152" s="465"/>
    </row>
    <row r="153" spans="1:16" s="225" customFormat="1" ht="18" customHeight="1" x14ac:dyDescent="0.2">
      <c r="A153" s="534"/>
      <c r="B153" s="485"/>
      <c r="C153" s="461"/>
      <c r="D153" s="461"/>
      <c r="E153" s="483"/>
      <c r="F153" s="220" t="s">
        <v>292</v>
      </c>
      <c r="G153" s="217">
        <f>+G142</f>
        <v>0.1</v>
      </c>
      <c r="H153" s="217"/>
      <c r="I153" s="22"/>
      <c r="J153" s="208"/>
      <c r="K153" s="57"/>
      <c r="L153" s="57"/>
      <c r="M153" s="57"/>
      <c r="N153" s="57"/>
      <c r="O153" s="57"/>
      <c r="P153" s="465"/>
    </row>
    <row r="154" spans="1:16" ht="18" customHeight="1" x14ac:dyDescent="0.2">
      <c r="A154" s="534"/>
      <c r="B154" s="485"/>
      <c r="C154" s="460" t="s">
        <v>429</v>
      </c>
      <c r="D154" s="460" t="s">
        <v>429</v>
      </c>
      <c r="E154" s="483"/>
      <c r="F154" s="450" t="s">
        <v>454</v>
      </c>
      <c r="G154" s="450">
        <v>0.1</v>
      </c>
      <c r="H154" s="462" t="s">
        <v>455</v>
      </c>
      <c r="I154" s="450" t="s">
        <v>229</v>
      </c>
      <c r="J154" s="22" t="s">
        <v>51</v>
      </c>
      <c r="K154" s="57">
        <v>0.25</v>
      </c>
      <c r="L154" s="57">
        <v>0.25</v>
      </c>
      <c r="M154" s="57">
        <v>0.25</v>
      </c>
      <c r="N154" s="57">
        <v>0.25</v>
      </c>
      <c r="O154" s="57">
        <f>+SUM(K154:N154)</f>
        <v>1</v>
      </c>
      <c r="P154" s="465"/>
    </row>
    <row r="155" spans="1:16" ht="18" customHeight="1" x14ac:dyDescent="0.2">
      <c r="A155" s="534"/>
      <c r="B155" s="485"/>
      <c r="C155" s="460"/>
      <c r="D155" s="460"/>
      <c r="E155" s="483"/>
      <c r="F155" s="450"/>
      <c r="G155" s="450"/>
      <c r="H155" s="463"/>
      <c r="I155" s="450"/>
      <c r="J155" s="22" t="s">
        <v>52</v>
      </c>
      <c r="K155" s="207">
        <v>0.25</v>
      </c>
      <c r="L155" s="207"/>
      <c r="M155" s="207"/>
      <c r="N155" s="207"/>
      <c r="O155" s="207">
        <f>+SUM(K155:N155)</f>
        <v>0.25</v>
      </c>
      <c r="P155" s="465"/>
    </row>
    <row r="156" spans="1:16" ht="18" customHeight="1" x14ac:dyDescent="0.2">
      <c r="A156" s="534"/>
      <c r="B156" s="485"/>
      <c r="C156" s="460"/>
      <c r="D156" s="460"/>
      <c r="E156" s="483"/>
      <c r="F156" s="450"/>
      <c r="G156" s="450"/>
      <c r="H156" s="463"/>
      <c r="I156" s="450"/>
      <c r="J156" s="208" t="s">
        <v>53</v>
      </c>
      <c r="K156" s="57">
        <f>+K155/K154</f>
        <v>1</v>
      </c>
      <c r="L156" s="57">
        <f>+L155/L154</f>
        <v>0</v>
      </c>
      <c r="M156" s="57">
        <f>+M155/M154</f>
        <v>0</v>
      </c>
      <c r="N156" s="57">
        <f>+N155/N154</f>
        <v>0</v>
      </c>
      <c r="O156" s="57">
        <f>+O155/O154</f>
        <v>0.25</v>
      </c>
      <c r="P156" s="465"/>
    </row>
    <row r="157" spans="1:16" ht="16.5" customHeight="1" x14ac:dyDescent="0.2">
      <c r="A157" s="534"/>
      <c r="B157" s="485"/>
      <c r="C157" s="460"/>
      <c r="D157" s="460"/>
      <c r="E157" s="483"/>
      <c r="F157" s="450"/>
      <c r="G157" s="450"/>
      <c r="H157" s="463"/>
      <c r="I157" s="450"/>
      <c r="J157" s="208" t="s">
        <v>54</v>
      </c>
      <c r="K157" s="57">
        <f>+K154-K155</f>
        <v>0</v>
      </c>
      <c r="L157" s="57">
        <f>+L154-L155</f>
        <v>0.25</v>
      </c>
      <c r="M157" s="57">
        <f>+M154-M155</f>
        <v>0.25</v>
      </c>
      <c r="N157" s="57">
        <f>+N154-N155</f>
        <v>0.25</v>
      </c>
      <c r="O157" s="57">
        <f>+O154-O155</f>
        <v>0.75</v>
      </c>
      <c r="P157" s="465"/>
    </row>
    <row r="158" spans="1:16" ht="83.25" customHeight="1" x14ac:dyDescent="0.2">
      <c r="A158" s="534"/>
      <c r="B158" s="485"/>
      <c r="C158" s="460"/>
      <c r="D158" s="460"/>
      <c r="E158" s="483"/>
      <c r="F158" s="450"/>
      <c r="G158" s="450"/>
      <c r="H158" s="463"/>
      <c r="I158" s="450"/>
      <c r="J158" s="22" t="s">
        <v>55</v>
      </c>
      <c r="K158" s="218" t="s">
        <v>456</v>
      </c>
      <c r="L158" s="24"/>
      <c r="M158" s="22"/>
      <c r="N158" s="22"/>
      <c r="O158" s="22"/>
      <c r="P158" s="465"/>
    </row>
    <row r="159" spans="1:16" ht="73.5" customHeight="1" x14ac:dyDescent="0.2">
      <c r="A159" s="534"/>
      <c r="B159" s="485"/>
      <c r="C159" s="460"/>
      <c r="D159" s="460"/>
      <c r="E159" s="483"/>
      <c r="F159" s="450"/>
      <c r="G159" s="450"/>
      <c r="H159" s="463"/>
      <c r="I159" s="450"/>
      <c r="J159" s="22" t="s">
        <v>56</v>
      </c>
      <c r="K159" s="218" t="s">
        <v>457</v>
      </c>
      <c r="L159" s="22"/>
      <c r="M159" s="22"/>
      <c r="N159" s="22"/>
      <c r="O159" s="22"/>
      <c r="P159" s="465"/>
    </row>
    <row r="160" spans="1:16" ht="45.75" customHeight="1" x14ac:dyDescent="0.2">
      <c r="A160" s="534"/>
      <c r="B160" s="485"/>
      <c r="C160" s="460"/>
      <c r="D160" s="460"/>
      <c r="E160" s="483"/>
      <c r="F160" s="450"/>
      <c r="G160" s="450"/>
      <c r="H160" s="463"/>
      <c r="I160" s="450"/>
      <c r="J160" s="22" t="s">
        <v>278</v>
      </c>
      <c r="K160" s="219" t="s">
        <v>453</v>
      </c>
      <c r="L160" s="24"/>
      <c r="M160" s="22"/>
      <c r="N160" s="22"/>
      <c r="O160" s="22"/>
      <c r="P160" s="465"/>
    </row>
    <row r="161" spans="1:16" ht="18" customHeight="1" x14ac:dyDescent="0.2">
      <c r="A161" s="534"/>
      <c r="B161" s="485"/>
      <c r="C161" s="460"/>
      <c r="D161" s="460"/>
      <c r="E161" s="483"/>
      <c r="F161" s="450"/>
      <c r="G161" s="450"/>
      <c r="H161" s="463"/>
      <c r="I161" s="450"/>
      <c r="J161" s="212"/>
      <c r="K161" s="213"/>
      <c r="L161" s="213"/>
      <c r="M161" s="213"/>
      <c r="N161" s="213"/>
      <c r="O161" s="213"/>
      <c r="P161" s="465"/>
    </row>
    <row r="162" spans="1:16" ht="18" customHeight="1" x14ac:dyDescent="0.2">
      <c r="A162" s="534"/>
      <c r="B162" s="485"/>
      <c r="C162" s="460"/>
      <c r="D162" s="460"/>
      <c r="E162" s="483"/>
      <c r="F162" s="450"/>
      <c r="G162" s="450"/>
      <c r="H162" s="463"/>
      <c r="I162" s="450"/>
      <c r="J162" s="208" t="s">
        <v>51</v>
      </c>
      <c r="K162" s="19">
        <f>+K154*G154</f>
        <v>2.5000000000000001E-2</v>
      </c>
      <c r="L162" s="19">
        <f>+L154*G154</f>
        <v>2.5000000000000001E-2</v>
      </c>
      <c r="M162" s="19">
        <f>+M154*G154</f>
        <v>2.5000000000000001E-2</v>
      </c>
      <c r="N162" s="19">
        <f>+N154*G154</f>
        <v>2.5000000000000001E-2</v>
      </c>
      <c r="O162" s="19">
        <f>+SUM(K162:N162)</f>
        <v>0.1</v>
      </c>
      <c r="P162" s="465"/>
    </row>
    <row r="163" spans="1:16" ht="18" customHeight="1" x14ac:dyDescent="0.2">
      <c r="A163" s="534"/>
      <c r="B163" s="485"/>
      <c r="C163" s="460"/>
      <c r="D163" s="460"/>
      <c r="E163" s="483"/>
      <c r="F163" s="450"/>
      <c r="G163" s="450"/>
      <c r="H163" s="463"/>
      <c r="I163" s="450"/>
      <c r="J163" s="208" t="s">
        <v>52</v>
      </c>
      <c r="K163" s="19">
        <f>+K155*G154</f>
        <v>2.5000000000000001E-2</v>
      </c>
      <c r="L163" s="19">
        <f>+L155*G154</f>
        <v>0</v>
      </c>
      <c r="M163" s="19">
        <f>+M155*G154</f>
        <v>0</v>
      </c>
      <c r="N163" s="19">
        <f>+N155*G154</f>
        <v>0</v>
      </c>
      <c r="O163" s="19">
        <f>+SUM(K163:N163)</f>
        <v>2.5000000000000001E-2</v>
      </c>
      <c r="P163" s="465"/>
    </row>
    <row r="164" spans="1:16" ht="18" customHeight="1" x14ac:dyDescent="0.2">
      <c r="A164" s="534"/>
      <c r="B164" s="485"/>
      <c r="C164" s="460"/>
      <c r="D164" s="460"/>
      <c r="E164" s="484"/>
      <c r="F164" s="450"/>
      <c r="G164" s="450">
        <v>0.1</v>
      </c>
      <c r="H164" s="464"/>
      <c r="I164" s="450"/>
      <c r="J164" s="208" t="s">
        <v>53</v>
      </c>
      <c r="K164" s="19">
        <f>+K156*G154</f>
        <v>0.1</v>
      </c>
      <c r="L164" s="19">
        <f>+L156*G154</f>
        <v>0</v>
      </c>
      <c r="M164" s="19">
        <f>+M156*G154</f>
        <v>0</v>
      </c>
      <c r="N164" s="19">
        <f>+N156*G154</f>
        <v>0</v>
      </c>
      <c r="O164" s="19">
        <f>+O163/O162</f>
        <v>0.25</v>
      </c>
      <c r="P164" s="465"/>
    </row>
    <row r="165" spans="1:16" ht="18" customHeight="1" x14ac:dyDescent="0.2">
      <c r="A165" s="534"/>
      <c r="B165" s="485"/>
      <c r="C165" s="461"/>
      <c r="D165" s="461"/>
      <c r="E165" s="221"/>
      <c r="F165" s="220" t="s">
        <v>292</v>
      </c>
      <c r="G165" s="217">
        <f>+G154</f>
        <v>0.1</v>
      </c>
      <c r="H165" s="217"/>
      <c r="I165" s="22"/>
      <c r="J165" s="208"/>
      <c r="K165" s="57"/>
      <c r="L165" s="57"/>
      <c r="M165" s="57"/>
      <c r="N165" s="57"/>
      <c r="O165" s="57"/>
      <c r="P165" s="465"/>
    </row>
    <row r="166" spans="1:16" s="225" customFormat="1" ht="18" customHeight="1" x14ac:dyDescent="0.2">
      <c r="A166" s="534"/>
      <c r="B166" s="485"/>
      <c r="C166" s="473" t="s">
        <v>484</v>
      </c>
      <c r="D166" s="474"/>
      <c r="E166" s="474"/>
      <c r="F166" s="474"/>
      <c r="G166" s="475">
        <f>+G165+G153+G141</f>
        <v>1</v>
      </c>
      <c r="H166" s="457"/>
      <c r="I166" s="450"/>
      <c r="J166" s="208" t="s">
        <v>51</v>
      </c>
      <c r="K166" s="214">
        <f>+K89+K101+K113+K125+K137+K150+K162</f>
        <v>0.19999999999999998</v>
      </c>
      <c r="L166" s="214">
        <f t="shared" ref="L166:N166" si="2">+L89+L101+L113+L125+L137+L150+L162</f>
        <v>0.28000000000000003</v>
      </c>
      <c r="M166" s="214">
        <f t="shared" si="2"/>
        <v>0.24999999999999997</v>
      </c>
      <c r="N166" s="214">
        <f t="shared" si="2"/>
        <v>0.27</v>
      </c>
      <c r="O166" s="19">
        <f>+SUM(K166:N166)</f>
        <v>1</v>
      </c>
      <c r="P166" s="465"/>
    </row>
    <row r="167" spans="1:16" s="225" customFormat="1" ht="18" customHeight="1" x14ac:dyDescent="0.2">
      <c r="A167" s="534"/>
      <c r="B167" s="485"/>
      <c r="C167" s="474"/>
      <c r="D167" s="474"/>
      <c r="E167" s="474"/>
      <c r="F167" s="474"/>
      <c r="G167" s="475"/>
      <c r="H167" s="476"/>
      <c r="I167" s="450"/>
      <c r="J167" s="208" t="s">
        <v>52</v>
      </c>
      <c r="K167" s="214">
        <f t="shared" ref="K167:N167" si="3">+K90+K102+K114+K126+K138+K151+K163</f>
        <v>0.19999999999999998</v>
      </c>
      <c r="L167" s="214">
        <f t="shared" si="3"/>
        <v>0</v>
      </c>
      <c r="M167" s="214">
        <f t="shared" si="3"/>
        <v>0</v>
      </c>
      <c r="N167" s="214">
        <f t="shared" si="3"/>
        <v>0</v>
      </c>
      <c r="O167" s="19">
        <f>+SUM(K167:N167)</f>
        <v>0.19999999999999998</v>
      </c>
      <c r="P167" s="465"/>
    </row>
    <row r="168" spans="1:16" s="225" customFormat="1" ht="18" customHeight="1" x14ac:dyDescent="0.2">
      <c r="A168" s="534"/>
      <c r="B168" s="485"/>
      <c r="C168" s="474"/>
      <c r="D168" s="474"/>
      <c r="E168" s="474"/>
      <c r="F168" s="474"/>
      <c r="G168" s="475"/>
      <c r="H168" s="477"/>
      <c r="I168" s="450"/>
      <c r="J168" s="208" t="s">
        <v>53</v>
      </c>
      <c r="K168" s="214">
        <f>+K167/K166</f>
        <v>1</v>
      </c>
      <c r="L168" s="214">
        <f>+L167/L166</f>
        <v>0</v>
      </c>
      <c r="M168" s="214">
        <f>+M167/M166</f>
        <v>0</v>
      </c>
      <c r="N168" s="214">
        <f>+N167/N166</f>
        <v>0</v>
      </c>
      <c r="O168" s="19">
        <f>+O167/O166</f>
        <v>0.19999999999999998</v>
      </c>
      <c r="P168" s="465"/>
    </row>
    <row r="169" spans="1:16" ht="18" customHeight="1" x14ac:dyDescent="0.2">
      <c r="A169" s="534"/>
      <c r="B169" s="504" t="s">
        <v>485</v>
      </c>
      <c r="C169" s="467" t="s">
        <v>429</v>
      </c>
      <c r="D169" s="507" t="s">
        <v>429</v>
      </c>
      <c r="E169" s="467" t="s">
        <v>429</v>
      </c>
      <c r="F169" s="467" t="s">
        <v>486</v>
      </c>
      <c r="G169" s="462">
        <v>0.25</v>
      </c>
      <c r="H169" s="462" t="s">
        <v>487</v>
      </c>
      <c r="I169" s="450" t="s">
        <v>432</v>
      </c>
      <c r="J169" s="22" t="s">
        <v>51</v>
      </c>
      <c r="K169" s="57">
        <v>0.2</v>
      </c>
      <c r="L169" s="57">
        <v>0.2</v>
      </c>
      <c r="M169" s="57">
        <v>0.2</v>
      </c>
      <c r="N169" s="57">
        <v>0.4</v>
      </c>
      <c r="O169" s="209">
        <f>+SUM(K169:N169)</f>
        <v>1</v>
      </c>
      <c r="P169" s="465" t="s">
        <v>488</v>
      </c>
    </row>
    <row r="170" spans="1:16" ht="18" customHeight="1" x14ac:dyDescent="0.2">
      <c r="A170" s="534"/>
      <c r="B170" s="505"/>
      <c r="C170" s="491"/>
      <c r="D170" s="508"/>
      <c r="E170" s="463"/>
      <c r="F170" s="463"/>
      <c r="G170" s="483"/>
      <c r="H170" s="463"/>
      <c r="I170" s="450"/>
      <c r="J170" s="22" t="s">
        <v>52</v>
      </c>
      <c r="K170" s="207">
        <v>0.2</v>
      </c>
      <c r="L170" s="207"/>
      <c r="M170" s="207"/>
      <c r="N170" s="207"/>
      <c r="O170" s="206">
        <f>+SUM(K170:N170)</f>
        <v>0.2</v>
      </c>
      <c r="P170" s="465"/>
    </row>
    <row r="171" spans="1:16" ht="18" customHeight="1" x14ac:dyDescent="0.2">
      <c r="A171" s="534"/>
      <c r="B171" s="505"/>
      <c r="C171" s="491"/>
      <c r="D171" s="508"/>
      <c r="E171" s="463"/>
      <c r="F171" s="463"/>
      <c r="G171" s="483"/>
      <c r="H171" s="463"/>
      <c r="I171" s="450"/>
      <c r="J171" s="208" t="s">
        <v>53</v>
      </c>
      <c r="K171" s="57">
        <f>+K170/K169</f>
        <v>1</v>
      </c>
      <c r="L171" s="57">
        <f>+L170/L169</f>
        <v>0</v>
      </c>
      <c r="M171" s="57">
        <f>+M170/M169</f>
        <v>0</v>
      </c>
      <c r="N171" s="57">
        <f>+N170/N169</f>
        <v>0</v>
      </c>
      <c r="O171" s="209">
        <f>+O170/O169</f>
        <v>0.2</v>
      </c>
      <c r="P171" s="465"/>
    </row>
    <row r="172" spans="1:16" ht="18" customHeight="1" x14ac:dyDescent="0.2">
      <c r="A172" s="534"/>
      <c r="B172" s="505"/>
      <c r="C172" s="491"/>
      <c r="D172" s="508"/>
      <c r="E172" s="463"/>
      <c r="F172" s="463"/>
      <c r="G172" s="483"/>
      <c r="H172" s="463"/>
      <c r="I172" s="450"/>
      <c r="J172" s="208" t="s">
        <v>54</v>
      </c>
      <c r="K172" s="57">
        <f>+K169-K170</f>
        <v>0</v>
      </c>
      <c r="L172" s="57">
        <f>+L169-L170</f>
        <v>0.2</v>
      </c>
      <c r="M172" s="57">
        <f>+M169-M170</f>
        <v>0.2</v>
      </c>
      <c r="N172" s="57">
        <f>+N169-N170</f>
        <v>0.4</v>
      </c>
      <c r="O172" s="57">
        <f>+O169-O170</f>
        <v>0.8</v>
      </c>
      <c r="P172" s="465"/>
    </row>
    <row r="173" spans="1:16" ht="36" x14ac:dyDescent="0.2">
      <c r="A173" s="534"/>
      <c r="B173" s="505"/>
      <c r="C173" s="491"/>
      <c r="D173" s="508"/>
      <c r="E173" s="463"/>
      <c r="F173" s="463"/>
      <c r="G173" s="483"/>
      <c r="H173" s="463"/>
      <c r="I173" s="450"/>
      <c r="J173" s="22" t="s">
        <v>55</v>
      </c>
      <c r="K173" s="231" t="s">
        <v>489</v>
      </c>
      <c r="L173" s="231"/>
      <c r="M173" s="231"/>
      <c r="N173" s="22"/>
      <c r="O173" s="210"/>
      <c r="P173" s="465"/>
    </row>
    <row r="174" spans="1:16" ht="24" x14ac:dyDescent="0.2">
      <c r="A174" s="534"/>
      <c r="B174" s="505"/>
      <c r="C174" s="491"/>
      <c r="D174" s="508"/>
      <c r="E174" s="463"/>
      <c r="F174" s="463"/>
      <c r="G174" s="483"/>
      <c r="H174" s="463"/>
      <c r="I174" s="450"/>
      <c r="J174" s="22" t="s">
        <v>56</v>
      </c>
      <c r="K174" s="231" t="s">
        <v>490</v>
      </c>
      <c r="L174" s="231"/>
      <c r="M174" s="231"/>
      <c r="N174" s="22"/>
      <c r="O174" s="210"/>
      <c r="P174" s="465"/>
    </row>
    <row r="175" spans="1:16" ht="84" x14ac:dyDescent="0.2">
      <c r="A175" s="534"/>
      <c r="B175" s="505"/>
      <c r="C175" s="491"/>
      <c r="D175" s="508"/>
      <c r="E175" s="463"/>
      <c r="F175" s="463"/>
      <c r="G175" s="483"/>
      <c r="H175" s="463"/>
      <c r="I175" s="450"/>
      <c r="J175" s="22" t="s">
        <v>278</v>
      </c>
      <c r="K175" s="231" t="s">
        <v>491</v>
      </c>
      <c r="L175" s="231"/>
      <c r="M175" s="231"/>
      <c r="N175" s="231"/>
      <c r="O175" s="210"/>
      <c r="P175" s="465"/>
    </row>
    <row r="176" spans="1:16" ht="18" customHeight="1" x14ac:dyDescent="0.2">
      <c r="A176" s="534"/>
      <c r="B176" s="505"/>
      <c r="C176" s="491"/>
      <c r="D176" s="508"/>
      <c r="E176" s="463"/>
      <c r="F176" s="463"/>
      <c r="G176" s="483"/>
      <c r="H176" s="463"/>
      <c r="I176" s="450"/>
      <c r="J176" s="212"/>
      <c r="K176" s="213"/>
      <c r="L176" s="213"/>
      <c r="M176" s="213"/>
      <c r="N176" s="213"/>
      <c r="O176" s="212"/>
      <c r="P176" s="465"/>
    </row>
    <row r="177" spans="1:16" ht="18" customHeight="1" x14ac:dyDescent="0.2">
      <c r="A177" s="534"/>
      <c r="B177" s="505"/>
      <c r="C177" s="491"/>
      <c r="D177" s="508"/>
      <c r="E177" s="463"/>
      <c r="F177" s="463"/>
      <c r="G177" s="483"/>
      <c r="H177" s="463"/>
      <c r="I177" s="450"/>
      <c r="J177" s="208" t="s">
        <v>51</v>
      </c>
      <c r="K177" s="214">
        <f>+K169*G169</f>
        <v>0.05</v>
      </c>
      <c r="L177" s="214">
        <f>+L169*G169</f>
        <v>0.05</v>
      </c>
      <c r="M177" s="214">
        <f>+M169*G169</f>
        <v>0.05</v>
      </c>
      <c r="N177" s="214">
        <f>+N169*G169</f>
        <v>0.1</v>
      </c>
      <c r="O177" s="209">
        <f>+SUM(K177:N177)</f>
        <v>0.25</v>
      </c>
      <c r="P177" s="465"/>
    </row>
    <row r="178" spans="1:16" ht="18" customHeight="1" x14ac:dyDescent="0.2">
      <c r="A178" s="534"/>
      <c r="B178" s="505"/>
      <c r="C178" s="491"/>
      <c r="D178" s="508"/>
      <c r="E178" s="463"/>
      <c r="F178" s="463"/>
      <c r="G178" s="483"/>
      <c r="H178" s="463"/>
      <c r="I178" s="450"/>
      <c r="J178" s="208" t="s">
        <v>52</v>
      </c>
      <c r="K178" s="214">
        <f>+K170*G169</f>
        <v>0.05</v>
      </c>
      <c r="L178" s="214">
        <f>+L170*G169</f>
        <v>0</v>
      </c>
      <c r="M178" s="214">
        <f>+M170*G169</f>
        <v>0</v>
      </c>
      <c r="N178" s="214">
        <f>+N170*G169</f>
        <v>0</v>
      </c>
      <c r="O178" s="209">
        <f>+SUM(K178:N178)</f>
        <v>0.05</v>
      </c>
      <c r="P178" s="465"/>
    </row>
    <row r="179" spans="1:16" ht="18" customHeight="1" x14ac:dyDescent="0.2">
      <c r="A179" s="534"/>
      <c r="B179" s="505"/>
      <c r="C179" s="491"/>
      <c r="D179" s="508"/>
      <c r="E179" s="463"/>
      <c r="F179" s="464"/>
      <c r="G179" s="484"/>
      <c r="H179" s="464"/>
      <c r="I179" s="450"/>
      <c r="J179" s="208" t="s">
        <v>53</v>
      </c>
      <c r="K179" s="214">
        <f>+K178/K177</f>
        <v>1</v>
      </c>
      <c r="L179" s="214">
        <f>+L178/L177</f>
        <v>0</v>
      </c>
      <c r="M179" s="214">
        <f>+M178/M177</f>
        <v>0</v>
      </c>
      <c r="N179" s="214">
        <f>+N178/N177</f>
        <v>0</v>
      </c>
      <c r="O179" s="209">
        <f>+O178/O177</f>
        <v>0.2</v>
      </c>
      <c r="P179" s="465"/>
    </row>
    <row r="180" spans="1:16" ht="18" customHeight="1" x14ac:dyDescent="0.2">
      <c r="A180" s="534"/>
      <c r="B180" s="505"/>
      <c r="C180" s="491"/>
      <c r="D180" s="508"/>
      <c r="E180" s="463"/>
      <c r="F180" s="232"/>
      <c r="G180" s="233"/>
      <c r="H180" s="232"/>
      <c r="I180" s="232"/>
      <c r="J180" s="208"/>
      <c r="K180" s="214"/>
      <c r="L180" s="214"/>
      <c r="M180" s="214"/>
      <c r="N180" s="214"/>
      <c r="O180" s="209"/>
      <c r="P180" s="465"/>
    </row>
    <row r="181" spans="1:16" ht="18" customHeight="1" x14ac:dyDescent="0.2">
      <c r="A181" s="534"/>
      <c r="B181" s="505"/>
      <c r="C181" s="491"/>
      <c r="D181" s="508"/>
      <c r="E181" s="463"/>
      <c r="F181" s="467" t="s">
        <v>492</v>
      </c>
      <c r="G181" s="462">
        <v>0.25</v>
      </c>
      <c r="H181" s="462" t="s">
        <v>493</v>
      </c>
      <c r="I181" s="450" t="s">
        <v>432</v>
      </c>
      <c r="J181" s="22" t="s">
        <v>51</v>
      </c>
      <c r="K181" s="57">
        <v>0.25</v>
      </c>
      <c r="L181" s="57">
        <v>0.25</v>
      </c>
      <c r="M181" s="57">
        <v>0.25</v>
      </c>
      <c r="N181" s="57">
        <v>0.25</v>
      </c>
      <c r="O181" s="209">
        <f>+K181+L181+M181+N181</f>
        <v>1</v>
      </c>
      <c r="P181" s="465"/>
    </row>
    <row r="182" spans="1:16" ht="18" customHeight="1" x14ac:dyDescent="0.2">
      <c r="A182" s="534"/>
      <c r="B182" s="505"/>
      <c r="C182" s="491"/>
      <c r="D182" s="508"/>
      <c r="E182" s="463"/>
      <c r="F182" s="463"/>
      <c r="G182" s="483"/>
      <c r="H182" s="463"/>
      <c r="I182" s="450"/>
      <c r="J182" s="22" t="s">
        <v>52</v>
      </c>
      <c r="K182" s="207">
        <v>0.25</v>
      </c>
      <c r="L182" s="207"/>
      <c r="M182" s="207"/>
      <c r="N182" s="207"/>
      <c r="O182" s="206">
        <f>+K182+L182+M182+N182</f>
        <v>0.25</v>
      </c>
      <c r="P182" s="465"/>
    </row>
    <row r="183" spans="1:16" ht="18" customHeight="1" x14ac:dyDescent="0.2">
      <c r="A183" s="534"/>
      <c r="B183" s="505"/>
      <c r="C183" s="491"/>
      <c r="D183" s="508"/>
      <c r="E183" s="463"/>
      <c r="F183" s="463"/>
      <c r="G183" s="483"/>
      <c r="H183" s="463"/>
      <c r="I183" s="450"/>
      <c r="J183" s="208" t="s">
        <v>53</v>
      </c>
      <c r="K183" s="57">
        <f>+K182/K181</f>
        <v>1</v>
      </c>
      <c r="L183" s="57">
        <f>+L182/L181</f>
        <v>0</v>
      </c>
      <c r="M183" s="57">
        <f>+M182/M181</f>
        <v>0</v>
      </c>
      <c r="N183" s="57">
        <f>+N182/N181</f>
        <v>0</v>
      </c>
      <c r="O183" s="209">
        <f>+O182/O181</f>
        <v>0.25</v>
      </c>
      <c r="P183" s="465"/>
    </row>
    <row r="184" spans="1:16" ht="18" customHeight="1" x14ac:dyDescent="0.2">
      <c r="A184" s="534"/>
      <c r="B184" s="505"/>
      <c r="C184" s="491"/>
      <c r="D184" s="508"/>
      <c r="E184" s="463"/>
      <c r="F184" s="463"/>
      <c r="G184" s="483"/>
      <c r="H184" s="463"/>
      <c r="I184" s="450"/>
      <c r="J184" s="208" t="s">
        <v>54</v>
      </c>
      <c r="K184" s="57">
        <f>+K181-K182</f>
        <v>0</v>
      </c>
      <c r="L184" s="57">
        <f>+L181-L182</f>
        <v>0.25</v>
      </c>
      <c r="M184" s="57">
        <f>+M181-M182</f>
        <v>0.25</v>
      </c>
      <c r="N184" s="57">
        <f>+N181-N182</f>
        <v>0.25</v>
      </c>
      <c r="O184" s="57">
        <f>+O181-O182</f>
        <v>0.75</v>
      </c>
      <c r="P184" s="465"/>
    </row>
    <row r="185" spans="1:16" ht="18" customHeight="1" x14ac:dyDescent="0.2">
      <c r="A185" s="534"/>
      <c r="B185" s="505"/>
      <c r="C185" s="491"/>
      <c r="D185" s="508"/>
      <c r="E185" s="463"/>
      <c r="F185" s="463"/>
      <c r="G185" s="483"/>
      <c r="H185" s="463"/>
      <c r="I185" s="450"/>
      <c r="J185" s="22" t="s">
        <v>55</v>
      </c>
      <c r="K185" s="212" t="s">
        <v>494</v>
      </c>
      <c r="L185" s="212"/>
      <c r="M185" s="212"/>
      <c r="N185" s="212"/>
      <c r="O185" s="210"/>
      <c r="P185" s="465"/>
    </row>
    <row r="186" spans="1:16" ht="18" customHeight="1" x14ac:dyDescent="0.2">
      <c r="A186" s="534"/>
      <c r="B186" s="505"/>
      <c r="C186" s="491"/>
      <c r="D186" s="508"/>
      <c r="E186" s="463"/>
      <c r="F186" s="463"/>
      <c r="G186" s="483"/>
      <c r="H186" s="463"/>
      <c r="I186" s="450"/>
      <c r="J186" s="22" t="s">
        <v>56</v>
      </c>
      <c r="K186" s="212" t="s">
        <v>490</v>
      </c>
      <c r="L186" s="212"/>
      <c r="M186" s="212"/>
      <c r="N186" s="212"/>
      <c r="O186" s="210"/>
      <c r="P186" s="465"/>
    </row>
    <row r="187" spans="1:16" ht="84" x14ac:dyDescent="0.2">
      <c r="A187" s="534"/>
      <c r="B187" s="505"/>
      <c r="C187" s="491"/>
      <c r="D187" s="508"/>
      <c r="E187" s="463"/>
      <c r="F187" s="463"/>
      <c r="G187" s="483"/>
      <c r="H187" s="463"/>
      <c r="I187" s="450"/>
      <c r="J187" s="22" t="s">
        <v>278</v>
      </c>
      <c r="K187" s="231" t="s">
        <v>491</v>
      </c>
      <c r="L187" s="231"/>
      <c r="M187" s="231"/>
      <c r="N187" s="231"/>
      <c r="O187" s="210"/>
      <c r="P187" s="465"/>
    </row>
    <row r="188" spans="1:16" ht="18" customHeight="1" x14ac:dyDescent="0.2">
      <c r="A188" s="534"/>
      <c r="B188" s="505"/>
      <c r="C188" s="491"/>
      <c r="D188" s="508"/>
      <c r="E188" s="463"/>
      <c r="F188" s="463"/>
      <c r="G188" s="483"/>
      <c r="H188" s="463"/>
      <c r="I188" s="450"/>
      <c r="J188" s="212"/>
      <c r="K188" s="212"/>
      <c r="L188" s="212"/>
      <c r="M188" s="212"/>
      <c r="N188" s="212"/>
      <c r="O188" s="212"/>
      <c r="P188" s="465"/>
    </row>
    <row r="189" spans="1:16" ht="18" customHeight="1" x14ac:dyDescent="0.2">
      <c r="A189" s="534"/>
      <c r="B189" s="505"/>
      <c r="C189" s="491"/>
      <c r="D189" s="508"/>
      <c r="E189" s="463"/>
      <c r="F189" s="463"/>
      <c r="G189" s="483"/>
      <c r="H189" s="463"/>
      <c r="I189" s="450"/>
      <c r="J189" s="208" t="s">
        <v>51</v>
      </c>
      <c r="K189" s="214">
        <f>+K181*G181</f>
        <v>6.25E-2</v>
      </c>
      <c r="L189" s="214">
        <f>+L181*G181</f>
        <v>6.25E-2</v>
      </c>
      <c r="M189" s="214">
        <f>+M181*G181</f>
        <v>6.25E-2</v>
      </c>
      <c r="N189" s="214">
        <f>+N181*G181</f>
        <v>6.25E-2</v>
      </c>
      <c r="O189" s="19">
        <f>+SUM(K189:N189)</f>
        <v>0.25</v>
      </c>
      <c r="P189" s="465"/>
    </row>
    <row r="190" spans="1:16" ht="18" customHeight="1" x14ac:dyDescent="0.2">
      <c r="A190" s="534"/>
      <c r="B190" s="505"/>
      <c r="C190" s="491"/>
      <c r="D190" s="508"/>
      <c r="E190" s="463"/>
      <c r="F190" s="463"/>
      <c r="G190" s="483"/>
      <c r="H190" s="463"/>
      <c r="I190" s="450"/>
      <c r="J190" s="208" t="s">
        <v>52</v>
      </c>
      <c r="K190" s="214">
        <f>+K182*G181</f>
        <v>6.25E-2</v>
      </c>
      <c r="L190" s="214">
        <f>+L182*G181</f>
        <v>0</v>
      </c>
      <c r="M190" s="214">
        <f>+M182*G181</f>
        <v>0</v>
      </c>
      <c r="N190" s="214">
        <f>+N182*G181</f>
        <v>0</v>
      </c>
      <c r="O190" s="19">
        <f>+SUM(K190:N190)</f>
        <v>6.25E-2</v>
      </c>
      <c r="P190" s="465"/>
    </row>
    <row r="191" spans="1:16" ht="18" customHeight="1" x14ac:dyDescent="0.2">
      <c r="A191" s="534"/>
      <c r="B191" s="505"/>
      <c r="C191" s="491"/>
      <c r="D191" s="508"/>
      <c r="E191" s="463"/>
      <c r="F191" s="464"/>
      <c r="G191" s="484"/>
      <c r="H191" s="464"/>
      <c r="I191" s="450"/>
      <c r="J191" s="208" t="s">
        <v>53</v>
      </c>
      <c r="K191" s="214">
        <f>+K190/K189</f>
        <v>1</v>
      </c>
      <c r="L191" s="214">
        <f>+L190/L189</f>
        <v>0</v>
      </c>
      <c r="M191" s="214">
        <f>+M190/M189</f>
        <v>0</v>
      </c>
      <c r="N191" s="214">
        <f>+N190/N189</f>
        <v>0</v>
      </c>
      <c r="O191" s="19">
        <f>+O190/O189</f>
        <v>0.25</v>
      </c>
      <c r="P191" s="465"/>
    </row>
    <row r="192" spans="1:16" ht="18" customHeight="1" x14ac:dyDescent="0.2">
      <c r="A192" s="534"/>
      <c r="B192" s="505"/>
      <c r="C192" s="491"/>
      <c r="D192" s="508"/>
      <c r="E192" s="463"/>
      <c r="F192" s="232"/>
      <c r="G192" s="233"/>
      <c r="H192" s="232"/>
      <c r="I192" s="232"/>
      <c r="J192" s="208"/>
      <c r="K192" s="214"/>
      <c r="L192" s="214"/>
      <c r="M192" s="214"/>
      <c r="N192" s="214"/>
      <c r="O192" s="19"/>
      <c r="P192" s="465"/>
    </row>
    <row r="193" spans="1:16" ht="18" customHeight="1" x14ac:dyDescent="0.2">
      <c r="A193" s="534"/>
      <c r="B193" s="505"/>
      <c r="C193" s="491"/>
      <c r="D193" s="508"/>
      <c r="E193" s="463"/>
      <c r="F193" s="467" t="s">
        <v>495</v>
      </c>
      <c r="G193" s="462">
        <v>0.2</v>
      </c>
      <c r="H193" s="462" t="s">
        <v>496</v>
      </c>
      <c r="I193" s="450" t="s">
        <v>432</v>
      </c>
      <c r="J193" s="22" t="s">
        <v>51</v>
      </c>
      <c r="K193" s="57">
        <v>0.1</v>
      </c>
      <c r="L193" s="57">
        <v>0.3</v>
      </c>
      <c r="M193" s="57">
        <v>0.3</v>
      </c>
      <c r="N193" s="57">
        <v>0.3</v>
      </c>
      <c r="O193" s="209">
        <f>+SUM(K193:N193)</f>
        <v>1</v>
      </c>
      <c r="P193" s="465"/>
    </row>
    <row r="194" spans="1:16" ht="18" customHeight="1" x14ac:dyDescent="0.2">
      <c r="A194" s="534"/>
      <c r="B194" s="505"/>
      <c r="C194" s="491"/>
      <c r="D194" s="508"/>
      <c r="E194" s="463"/>
      <c r="F194" s="491"/>
      <c r="G194" s="483"/>
      <c r="H194" s="463"/>
      <c r="I194" s="450"/>
      <c r="J194" s="22" t="s">
        <v>52</v>
      </c>
      <c r="K194" s="207">
        <v>0.1</v>
      </c>
      <c r="L194" s="207"/>
      <c r="M194" s="207"/>
      <c r="N194" s="207"/>
      <c r="O194" s="206">
        <f>+SUM(K194:N194)</f>
        <v>0.1</v>
      </c>
      <c r="P194" s="465"/>
    </row>
    <row r="195" spans="1:16" ht="18" customHeight="1" x14ac:dyDescent="0.2">
      <c r="A195" s="534"/>
      <c r="B195" s="505"/>
      <c r="C195" s="491"/>
      <c r="D195" s="508"/>
      <c r="E195" s="463"/>
      <c r="F195" s="491"/>
      <c r="G195" s="483"/>
      <c r="H195" s="463"/>
      <c r="I195" s="450"/>
      <c r="J195" s="208" t="s">
        <v>53</v>
      </c>
      <c r="K195" s="57">
        <f>+K194/K193</f>
        <v>1</v>
      </c>
      <c r="L195" s="57">
        <f>+L194/L193</f>
        <v>0</v>
      </c>
      <c r="M195" s="57">
        <f>+M194/M193</f>
        <v>0</v>
      </c>
      <c r="N195" s="57">
        <f>+N194/N193</f>
        <v>0</v>
      </c>
      <c r="O195" s="57">
        <f>+O194/O193</f>
        <v>0.1</v>
      </c>
      <c r="P195" s="465"/>
    </row>
    <row r="196" spans="1:16" ht="18" customHeight="1" x14ac:dyDescent="0.2">
      <c r="A196" s="534"/>
      <c r="B196" s="505"/>
      <c r="C196" s="491"/>
      <c r="D196" s="508"/>
      <c r="E196" s="463"/>
      <c r="F196" s="491"/>
      <c r="G196" s="483"/>
      <c r="H196" s="463"/>
      <c r="I196" s="450"/>
      <c r="J196" s="208" t="s">
        <v>54</v>
      </c>
      <c r="K196" s="57">
        <f>+K193-K194</f>
        <v>0</v>
      </c>
      <c r="L196" s="57">
        <f>+L193-L194</f>
        <v>0.3</v>
      </c>
      <c r="M196" s="57">
        <f>+M193-M194</f>
        <v>0.3</v>
      </c>
      <c r="N196" s="57">
        <f>+N193-N194</f>
        <v>0.3</v>
      </c>
      <c r="O196" s="57">
        <f>+O193-O194</f>
        <v>0.9</v>
      </c>
      <c r="P196" s="465"/>
    </row>
    <row r="197" spans="1:16" ht="48" x14ac:dyDescent="0.2">
      <c r="A197" s="534"/>
      <c r="B197" s="505"/>
      <c r="C197" s="491"/>
      <c r="D197" s="508"/>
      <c r="E197" s="463"/>
      <c r="F197" s="491"/>
      <c r="G197" s="483"/>
      <c r="H197" s="463"/>
      <c r="I197" s="450"/>
      <c r="J197" s="22" t="s">
        <v>55</v>
      </c>
      <c r="K197" s="213" t="s">
        <v>497</v>
      </c>
      <c r="L197" s="213"/>
      <c r="M197" s="213"/>
      <c r="N197" s="213"/>
      <c r="O197" s="22"/>
      <c r="P197" s="465"/>
    </row>
    <row r="198" spans="1:16" ht="24" x14ac:dyDescent="0.2">
      <c r="A198" s="534"/>
      <c r="B198" s="505"/>
      <c r="C198" s="491"/>
      <c r="D198" s="508"/>
      <c r="E198" s="463"/>
      <c r="F198" s="491"/>
      <c r="G198" s="483"/>
      <c r="H198" s="463"/>
      <c r="I198" s="450"/>
      <c r="J198" s="22" t="s">
        <v>56</v>
      </c>
      <c r="K198" s="213" t="s">
        <v>490</v>
      </c>
      <c r="L198" s="213"/>
      <c r="M198" s="213"/>
      <c r="N198" s="213"/>
      <c r="O198" s="22"/>
      <c r="P198" s="465"/>
    </row>
    <row r="199" spans="1:16" ht="72" x14ac:dyDescent="0.2">
      <c r="A199" s="534"/>
      <c r="B199" s="505"/>
      <c r="C199" s="491"/>
      <c r="D199" s="508"/>
      <c r="E199" s="463"/>
      <c r="F199" s="491"/>
      <c r="G199" s="483"/>
      <c r="H199" s="463"/>
      <c r="I199" s="450"/>
      <c r="J199" s="22" t="s">
        <v>278</v>
      </c>
      <c r="K199" s="213" t="s">
        <v>498</v>
      </c>
      <c r="L199" s="213"/>
      <c r="M199" s="213"/>
      <c r="N199" s="231"/>
      <c r="O199" s="22"/>
      <c r="P199" s="465"/>
    </row>
    <row r="200" spans="1:16" ht="18" customHeight="1" x14ac:dyDescent="0.2">
      <c r="A200" s="534"/>
      <c r="B200" s="505"/>
      <c r="C200" s="491"/>
      <c r="D200" s="508"/>
      <c r="E200" s="463"/>
      <c r="F200" s="491"/>
      <c r="G200" s="483"/>
      <c r="H200" s="463"/>
      <c r="I200" s="450"/>
      <c r="J200" s="212"/>
      <c r="K200" s="213"/>
      <c r="L200" s="213"/>
      <c r="M200" s="213"/>
      <c r="N200" s="213"/>
      <c r="O200" s="213"/>
      <c r="P200" s="465"/>
    </row>
    <row r="201" spans="1:16" ht="18" customHeight="1" x14ac:dyDescent="0.2">
      <c r="A201" s="534"/>
      <c r="B201" s="505"/>
      <c r="C201" s="491"/>
      <c r="D201" s="508"/>
      <c r="E201" s="463"/>
      <c r="F201" s="491"/>
      <c r="G201" s="483"/>
      <c r="H201" s="463"/>
      <c r="I201" s="450"/>
      <c r="J201" s="208" t="s">
        <v>51</v>
      </c>
      <c r="K201" s="214">
        <f>+K193*G193</f>
        <v>2.0000000000000004E-2</v>
      </c>
      <c r="L201" s="214">
        <f>+L193*G193</f>
        <v>0.06</v>
      </c>
      <c r="M201" s="214">
        <f>+M193*G193</f>
        <v>0.06</v>
      </c>
      <c r="N201" s="214">
        <f>+N193*G193</f>
        <v>0.06</v>
      </c>
      <c r="O201" s="19">
        <f>+SUM(K201:N201)</f>
        <v>0.2</v>
      </c>
      <c r="P201" s="465"/>
    </row>
    <row r="202" spans="1:16" ht="18" customHeight="1" x14ac:dyDescent="0.2">
      <c r="A202" s="534"/>
      <c r="B202" s="505"/>
      <c r="C202" s="491"/>
      <c r="D202" s="508"/>
      <c r="E202" s="463"/>
      <c r="F202" s="491"/>
      <c r="G202" s="483"/>
      <c r="H202" s="463"/>
      <c r="I202" s="450"/>
      <c r="J202" s="208" t="s">
        <v>52</v>
      </c>
      <c r="K202" s="214">
        <f>+K194*G193</f>
        <v>2.0000000000000004E-2</v>
      </c>
      <c r="L202" s="214">
        <f>+L194*G193</f>
        <v>0</v>
      </c>
      <c r="M202" s="214">
        <f>+M194*G193</f>
        <v>0</v>
      </c>
      <c r="N202" s="214">
        <f>+N194*G193</f>
        <v>0</v>
      </c>
      <c r="O202" s="19">
        <f>+SUM(K202:N202)</f>
        <v>2.0000000000000004E-2</v>
      </c>
      <c r="P202" s="465"/>
    </row>
    <row r="203" spans="1:16" ht="18" customHeight="1" x14ac:dyDescent="0.2">
      <c r="A203" s="534"/>
      <c r="B203" s="505"/>
      <c r="C203" s="491"/>
      <c r="D203" s="508"/>
      <c r="E203" s="463"/>
      <c r="F203" s="492"/>
      <c r="G203" s="484"/>
      <c r="H203" s="464"/>
      <c r="I203" s="450"/>
      <c r="J203" s="208" t="s">
        <v>53</v>
      </c>
      <c r="K203" s="214">
        <f>+K202/K201</f>
        <v>1</v>
      </c>
      <c r="L203" s="214">
        <f>+L202/L201</f>
        <v>0</v>
      </c>
      <c r="M203" s="214">
        <f>+M202/M201</f>
        <v>0</v>
      </c>
      <c r="N203" s="214">
        <f>+N202/N201</f>
        <v>0</v>
      </c>
      <c r="O203" s="19">
        <f>+O202/O201</f>
        <v>0.10000000000000002</v>
      </c>
      <c r="P203" s="465"/>
    </row>
    <row r="204" spans="1:16" ht="18" customHeight="1" x14ac:dyDescent="0.2">
      <c r="A204" s="534"/>
      <c r="B204" s="505"/>
      <c r="C204" s="491"/>
      <c r="D204" s="508"/>
      <c r="E204" s="463"/>
      <c r="F204" s="467" t="s">
        <v>499</v>
      </c>
      <c r="G204" s="462">
        <v>0.2</v>
      </c>
      <c r="H204" s="462" t="s">
        <v>500</v>
      </c>
      <c r="I204" s="450" t="s">
        <v>432</v>
      </c>
      <c r="J204" s="208"/>
      <c r="K204" s="214"/>
      <c r="L204" s="214"/>
      <c r="M204" s="214"/>
      <c r="N204" s="214"/>
      <c r="O204" s="19"/>
      <c r="P204" s="465"/>
    </row>
    <row r="205" spans="1:16" ht="18" customHeight="1" x14ac:dyDescent="0.2">
      <c r="A205" s="534"/>
      <c r="B205" s="505"/>
      <c r="C205" s="491"/>
      <c r="D205" s="508"/>
      <c r="E205" s="463"/>
      <c r="F205" s="491"/>
      <c r="G205" s="483"/>
      <c r="H205" s="463"/>
      <c r="I205" s="450"/>
      <c r="J205" s="22" t="s">
        <v>51</v>
      </c>
      <c r="K205" s="57">
        <v>0.1</v>
      </c>
      <c r="L205" s="57">
        <v>0.3</v>
      </c>
      <c r="M205" s="57">
        <v>0.3</v>
      </c>
      <c r="N205" s="57">
        <v>0.3</v>
      </c>
      <c r="O205" s="19">
        <f>SUM(K205:N205)</f>
        <v>1</v>
      </c>
      <c r="P205" s="465"/>
    </row>
    <row r="206" spans="1:16" ht="18" customHeight="1" x14ac:dyDescent="0.2">
      <c r="A206" s="534"/>
      <c r="B206" s="505"/>
      <c r="C206" s="491"/>
      <c r="D206" s="508"/>
      <c r="E206" s="463"/>
      <c r="F206" s="491"/>
      <c r="G206" s="483"/>
      <c r="H206" s="463"/>
      <c r="I206" s="450"/>
      <c r="J206" s="22" t="s">
        <v>52</v>
      </c>
      <c r="K206" s="207">
        <v>0.1</v>
      </c>
      <c r="L206" s="207"/>
      <c r="M206" s="207"/>
      <c r="N206" s="207"/>
      <c r="O206" s="19">
        <f>SUM(K206:N206)</f>
        <v>0.1</v>
      </c>
      <c r="P206" s="465"/>
    </row>
    <row r="207" spans="1:16" ht="18" customHeight="1" x14ac:dyDescent="0.2">
      <c r="A207" s="534"/>
      <c r="B207" s="505"/>
      <c r="C207" s="491"/>
      <c r="D207" s="508"/>
      <c r="E207" s="463"/>
      <c r="F207" s="491"/>
      <c r="G207" s="483"/>
      <c r="H207" s="463"/>
      <c r="I207" s="450"/>
      <c r="J207" s="208" t="s">
        <v>53</v>
      </c>
      <c r="K207" s="57">
        <f>+K206/K205</f>
        <v>1</v>
      </c>
      <c r="L207" s="57">
        <f>+L206/L205</f>
        <v>0</v>
      </c>
      <c r="M207" s="57">
        <f>+M206/M205</f>
        <v>0</v>
      </c>
      <c r="N207" s="57">
        <f>+N206/N205</f>
        <v>0</v>
      </c>
      <c r="O207" s="19">
        <f>SUM(K207:N207)</f>
        <v>1</v>
      </c>
      <c r="P207" s="465"/>
    </row>
    <row r="208" spans="1:16" ht="18" customHeight="1" x14ac:dyDescent="0.2">
      <c r="A208" s="534"/>
      <c r="B208" s="505"/>
      <c r="C208" s="491"/>
      <c r="D208" s="508"/>
      <c r="E208" s="463"/>
      <c r="F208" s="491"/>
      <c r="G208" s="483"/>
      <c r="H208" s="463"/>
      <c r="I208" s="450"/>
      <c r="J208" s="208" t="s">
        <v>54</v>
      </c>
      <c r="K208" s="57">
        <f>+K205-K206</f>
        <v>0</v>
      </c>
      <c r="L208" s="57">
        <f>+L205-L206</f>
        <v>0.3</v>
      </c>
      <c r="M208" s="57">
        <f>+M205-M206</f>
        <v>0.3</v>
      </c>
      <c r="N208" s="57">
        <f>+N205-N206</f>
        <v>0.3</v>
      </c>
      <c r="O208" s="19">
        <f>SUM(K208:N208)</f>
        <v>0.89999999999999991</v>
      </c>
      <c r="P208" s="465"/>
    </row>
    <row r="209" spans="1:16" ht="72" x14ac:dyDescent="0.2">
      <c r="A209" s="534"/>
      <c r="B209" s="505"/>
      <c r="C209" s="491"/>
      <c r="D209" s="508"/>
      <c r="E209" s="463"/>
      <c r="F209" s="491"/>
      <c r="G209" s="483"/>
      <c r="H209" s="463"/>
      <c r="I209" s="450"/>
      <c r="J209" s="22" t="s">
        <v>55</v>
      </c>
      <c r="K209" s="213" t="s">
        <v>501</v>
      </c>
      <c r="L209" s="213"/>
      <c r="M209" s="213"/>
      <c r="N209" s="213"/>
      <c r="O209" s="19"/>
      <c r="P209" s="465"/>
    </row>
    <row r="210" spans="1:16" ht="24" x14ac:dyDescent="0.2">
      <c r="A210" s="534"/>
      <c r="B210" s="505"/>
      <c r="C210" s="491"/>
      <c r="D210" s="508"/>
      <c r="E210" s="463"/>
      <c r="F210" s="491"/>
      <c r="G210" s="483"/>
      <c r="H210" s="463"/>
      <c r="I210" s="450"/>
      <c r="J210" s="22" t="s">
        <v>56</v>
      </c>
      <c r="K210" s="213" t="s">
        <v>490</v>
      </c>
      <c r="L210" s="213"/>
      <c r="M210" s="213"/>
      <c r="N210" s="213"/>
      <c r="O210" s="19"/>
      <c r="P210" s="465"/>
    </row>
    <row r="211" spans="1:16" ht="45.75" customHeight="1" x14ac:dyDescent="0.2">
      <c r="A211" s="534"/>
      <c r="B211" s="505"/>
      <c r="C211" s="491"/>
      <c r="D211" s="508"/>
      <c r="E211" s="463"/>
      <c r="F211" s="491"/>
      <c r="G211" s="483"/>
      <c r="H211" s="463"/>
      <c r="I211" s="450"/>
      <c r="J211" s="22" t="s">
        <v>278</v>
      </c>
      <c r="K211" s="213" t="s">
        <v>502</v>
      </c>
      <c r="L211" s="213"/>
      <c r="M211" s="213"/>
      <c r="N211" s="213"/>
      <c r="O211" s="19"/>
      <c r="P211" s="465"/>
    </row>
    <row r="212" spans="1:16" ht="18" customHeight="1" x14ac:dyDescent="0.2">
      <c r="A212" s="534"/>
      <c r="B212" s="505"/>
      <c r="C212" s="491"/>
      <c r="D212" s="508"/>
      <c r="E212" s="463"/>
      <c r="F212" s="491"/>
      <c r="G212" s="483"/>
      <c r="H212" s="463"/>
      <c r="I212" s="450"/>
      <c r="J212" s="212"/>
      <c r="K212" s="213"/>
      <c r="L212" s="213"/>
      <c r="M212" s="213"/>
      <c r="N212" s="213"/>
      <c r="O212" s="19"/>
      <c r="P212" s="465"/>
    </row>
    <row r="213" spans="1:16" ht="18" customHeight="1" x14ac:dyDescent="0.2">
      <c r="A213" s="534"/>
      <c r="B213" s="505"/>
      <c r="C213" s="491"/>
      <c r="D213" s="508"/>
      <c r="E213" s="463"/>
      <c r="F213" s="491"/>
      <c r="G213" s="483"/>
      <c r="H213" s="463"/>
      <c r="I213" s="450"/>
      <c r="J213" s="234" t="s">
        <v>51</v>
      </c>
      <c r="K213" s="235">
        <f>+K205*G204</f>
        <v>2.0000000000000004E-2</v>
      </c>
      <c r="L213" s="235">
        <f>+L205*G204</f>
        <v>0.06</v>
      </c>
      <c r="M213" s="235">
        <f>+M205*G204</f>
        <v>0.06</v>
      </c>
      <c r="N213" s="235">
        <f>+N205*G204</f>
        <v>0.06</v>
      </c>
      <c r="O213" s="19">
        <f>SUM(K213:N213)</f>
        <v>0.2</v>
      </c>
      <c r="P213" s="465"/>
    </row>
    <row r="214" spans="1:16" ht="18" customHeight="1" x14ac:dyDescent="0.2">
      <c r="A214" s="534"/>
      <c r="B214" s="505"/>
      <c r="C214" s="491"/>
      <c r="D214" s="508"/>
      <c r="E214" s="463"/>
      <c r="F214" s="492"/>
      <c r="G214" s="484"/>
      <c r="H214" s="464"/>
      <c r="I214" s="450"/>
      <c r="J214" s="208" t="s">
        <v>52</v>
      </c>
      <c r="K214" s="214">
        <f>+K206*G204</f>
        <v>2.0000000000000004E-2</v>
      </c>
      <c r="L214" s="214">
        <f>+L206*G204</f>
        <v>0</v>
      </c>
      <c r="M214" s="214">
        <f>+M206*G204</f>
        <v>0</v>
      </c>
      <c r="N214" s="214">
        <f>+N206*G204</f>
        <v>0</v>
      </c>
      <c r="O214" s="19">
        <f>SUM(K214:N214)</f>
        <v>2.0000000000000004E-2</v>
      </c>
      <c r="P214" s="465"/>
    </row>
    <row r="215" spans="1:16" ht="18" customHeight="1" x14ac:dyDescent="0.2">
      <c r="A215" s="534"/>
      <c r="B215" s="505"/>
      <c r="C215" s="492"/>
      <c r="D215" s="509"/>
      <c r="E215" s="463"/>
      <c r="F215" s="220" t="s">
        <v>292</v>
      </c>
      <c r="G215" s="220">
        <f>+G193+G181+G169+G204</f>
        <v>0.89999999999999991</v>
      </c>
      <c r="H215" s="220"/>
      <c r="I215" s="236"/>
      <c r="J215" s="208" t="s">
        <v>53</v>
      </c>
      <c r="K215" s="214">
        <f>+K214/K213</f>
        <v>1</v>
      </c>
      <c r="L215" s="214">
        <f>+L214/L213</f>
        <v>0</v>
      </c>
      <c r="M215" s="214">
        <f>+M214/M213</f>
        <v>0</v>
      </c>
      <c r="N215" s="214">
        <f>+N214/N213</f>
        <v>0</v>
      </c>
      <c r="O215" s="19"/>
      <c r="P215" s="466"/>
    </row>
    <row r="216" spans="1:16" ht="18" customHeight="1" x14ac:dyDescent="0.2">
      <c r="A216" s="534"/>
      <c r="B216" s="505"/>
      <c r="C216" s="232"/>
      <c r="D216" s="232"/>
      <c r="E216" s="463"/>
      <c r="F216" s="237"/>
      <c r="G216" s="237"/>
      <c r="H216" s="237"/>
      <c r="I216" s="238"/>
      <c r="J216" s="208"/>
      <c r="K216" s="214"/>
      <c r="L216" s="214"/>
      <c r="M216" s="214"/>
      <c r="N216" s="214"/>
      <c r="O216" s="19"/>
      <c r="P216" s="466"/>
    </row>
    <row r="217" spans="1:16" ht="18" customHeight="1" x14ac:dyDescent="0.2">
      <c r="A217" s="534"/>
      <c r="B217" s="505"/>
      <c r="C217" s="467" t="s">
        <v>407</v>
      </c>
      <c r="D217" s="467" t="s">
        <v>408</v>
      </c>
      <c r="E217" s="463"/>
      <c r="F217" s="493" t="s">
        <v>503</v>
      </c>
      <c r="G217" s="462">
        <v>0.1</v>
      </c>
      <c r="H217" s="462" t="s">
        <v>504</v>
      </c>
      <c r="I217" s="462" t="s">
        <v>229</v>
      </c>
      <c r="J217" s="22" t="s">
        <v>51</v>
      </c>
      <c r="K217" s="57">
        <v>0.25</v>
      </c>
      <c r="L217" s="57">
        <v>0.25</v>
      </c>
      <c r="M217" s="57">
        <v>0.25</v>
      </c>
      <c r="N217" s="57">
        <v>0.25</v>
      </c>
      <c r="O217" s="209">
        <f>+SUM(K217:N217)</f>
        <v>1</v>
      </c>
      <c r="P217" s="466"/>
    </row>
    <row r="218" spans="1:16" ht="18" customHeight="1" x14ac:dyDescent="0.2">
      <c r="A218" s="534"/>
      <c r="B218" s="505"/>
      <c r="C218" s="468"/>
      <c r="D218" s="468"/>
      <c r="E218" s="463"/>
      <c r="F218" s="494"/>
      <c r="G218" s="496"/>
      <c r="H218" s="463"/>
      <c r="I218" s="483"/>
      <c r="J218" s="22" t="s">
        <v>52</v>
      </c>
      <c r="K218" s="207">
        <v>0.25</v>
      </c>
      <c r="L218" s="207"/>
      <c r="M218" s="207"/>
      <c r="N218" s="207"/>
      <c r="O218" s="206">
        <f>+SUM(K218:N218)</f>
        <v>0.25</v>
      </c>
      <c r="P218" s="466"/>
    </row>
    <row r="219" spans="1:16" ht="18" customHeight="1" x14ac:dyDescent="0.2">
      <c r="A219" s="534"/>
      <c r="B219" s="505"/>
      <c r="C219" s="468"/>
      <c r="D219" s="468"/>
      <c r="E219" s="463"/>
      <c r="F219" s="494"/>
      <c r="G219" s="496"/>
      <c r="H219" s="463"/>
      <c r="I219" s="483"/>
      <c r="J219" s="208" t="s">
        <v>53</v>
      </c>
      <c r="K219" s="57">
        <f>+K218/K217</f>
        <v>1</v>
      </c>
      <c r="L219" s="57">
        <f>+L218/L217</f>
        <v>0</v>
      </c>
      <c r="M219" s="57">
        <f>+M218/M217</f>
        <v>0</v>
      </c>
      <c r="N219" s="57">
        <f>+N218/N217</f>
        <v>0</v>
      </c>
      <c r="O219" s="209">
        <f>+O218/O217</f>
        <v>0.25</v>
      </c>
      <c r="P219" s="466"/>
    </row>
    <row r="220" spans="1:16" ht="18" customHeight="1" x14ac:dyDescent="0.2">
      <c r="A220" s="534"/>
      <c r="B220" s="505"/>
      <c r="C220" s="468"/>
      <c r="D220" s="468"/>
      <c r="E220" s="463"/>
      <c r="F220" s="494"/>
      <c r="G220" s="496"/>
      <c r="H220" s="463"/>
      <c r="I220" s="483"/>
      <c r="J220" s="208" t="s">
        <v>54</v>
      </c>
      <c r="K220" s="57">
        <f>+K217-K218</f>
        <v>0</v>
      </c>
      <c r="L220" s="57">
        <f>+L217-L218</f>
        <v>0.25</v>
      </c>
      <c r="M220" s="57">
        <f>+M217-M218</f>
        <v>0.25</v>
      </c>
      <c r="N220" s="57">
        <f>+N217-N218</f>
        <v>0.25</v>
      </c>
      <c r="O220" s="57">
        <f>+O217-O218</f>
        <v>0.75</v>
      </c>
      <c r="P220" s="466"/>
    </row>
    <row r="221" spans="1:16" ht="36" x14ac:dyDescent="0.2">
      <c r="A221" s="534"/>
      <c r="B221" s="505"/>
      <c r="C221" s="468"/>
      <c r="D221" s="468"/>
      <c r="E221" s="463"/>
      <c r="F221" s="494"/>
      <c r="G221" s="496"/>
      <c r="H221" s="463"/>
      <c r="I221" s="483"/>
      <c r="J221" s="22" t="s">
        <v>55</v>
      </c>
      <c r="K221" s="218" t="s">
        <v>456</v>
      </c>
      <c r="L221" s="22"/>
      <c r="M221" s="22"/>
      <c r="N221" s="22"/>
      <c r="O221" s="210"/>
      <c r="P221" s="466"/>
    </row>
    <row r="222" spans="1:16" ht="72" x14ac:dyDescent="0.2">
      <c r="A222" s="534"/>
      <c r="B222" s="505"/>
      <c r="C222" s="468"/>
      <c r="D222" s="468"/>
      <c r="E222" s="463"/>
      <c r="F222" s="494"/>
      <c r="G222" s="496"/>
      <c r="H222" s="463"/>
      <c r="I222" s="483"/>
      <c r="J222" s="22" t="s">
        <v>56</v>
      </c>
      <c r="K222" s="218" t="s">
        <v>457</v>
      </c>
      <c r="L222" s="22"/>
      <c r="M222" s="22"/>
      <c r="N222" s="22"/>
      <c r="O222" s="210"/>
      <c r="P222" s="466"/>
    </row>
    <row r="223" spans="1:16" ht="45.75" customHeight="1" x14ac:dyDescent="0.2">
      <c r="A223" s="534"/>
      <c r="B223" s="505"/>
      <c r="C223" s="468"/>
      <c r="D223" s="468"/>
      <c r="E223" s="463"/>
      <c r="F223" s="494"/>
      <c r="G223" s="496"/>
      <c r="H223" s="463"/>
      <c r="I223" s="483"/>
      <c r="J223" s="22" t="s">
        <v>278</v>
      </c>
      <c r="K223" s="229" t="s">
        <v>505</v>
      </c>
      <c r="L223" s="22"/>
      <c r="M223" s="22"/>
      <c r="N223" s="22"/>
      <c r="O223" s="210"/>
      <c r="P223" s="466"/>
    </row>
    <row r="224" spans="1:16" ht="18" customHeight="1" x14ac:dyDescent="0.2">
      <c r="A224" s="534"/>
      <c r="B224" s="505"/>
      <c r="C224" s="468"/>
      <c r="D224" s="468"/>
      <c r="E224" s="463"/>
      <c r="F224" s="494"/>
      <c r="G224" s="496"/>
      <c r="H224" s="463"/>
      <c r="I224" s="483"/>
      <c r="J224" s="212"/>
      <c r="K224" s="213"/>
      <c r="L224" s="213"/>
      <c r="M224" s="213"/>
      <c r="N224" s="213"/>
      <c r="O224" s="212"/>
      <c r="P224" s="466"/>
    </row>
    <row r="225" spans="1:16" ht="18" customHeight="1" x14ac:dyDescent="0.2">
      <c r="A225" s="534"/>
      <c r="B225" s="505"/>
      <c r="C225" s="468"/>
      <c r="D225" s="468"/>
      <c r="E225" s="463"/>
      <c r="F225" s="494"/>
      <c r="G225" s="496"/>
      <c r="H225" s="463"/>
      <c r="I225" s="483"/>
      <c r="J225" s="208" t="s">
        <v>51</v>
      </c>
      <c r="K225" s="214">
        <f>+K217*G217</f>
        <v>2.5000000000000001E-2</v>
      </c>
      <c r="L225" s="214">
        <f>+L217*G217</f>
        <v>2.5000000000000001E-2</v>
      </c>
      <c r="M225" s="214">
        <f>+M217*G217</f>
        <v>2.5000000000000001E-2</v>
      </c>
      <c r="N225" s="214">
        <f>+N217*G217</f>
        <v>2.5000000000000001E-2</v>
      </c>
      <c r="O225" s="209">
        <f>+SUM(K225:N225)</f>
        <v>0.1</v>
      </c>
      <c r="P225" s="466"/>
    </row>
    <row r="226" spans="1:16" ht="18" customHeight="1" x14ac:dyDescent="0.2">
      <c r="A226" s="534"/>
      <c r="B226" s="505"/>
      <c r="C226" s="468"/>
      <c r="D226" s="468"/>
      <c r="E226" s="463"/>
      <c r="F226" s="494"/>
      <c r="G226" s="496"/>
      <c r="H226" s="463"/>
      <c r="I226" s="483"/>
      <c r="J226" s="208" t="s">
        <v>52</v>
      </c>
      <c r="K226" s="214">
        <f>+K218*G217</f>
        <v>2.5000000000000001E-2</v>
      </c>
      <c r="L226" s="214">
        <f>+L218*G217</f>
        <v>0</v>
      </c>
      <c r="M226" s="214">
        <f>+M218*G217</f>
        <v>0</v>
      </c>
      <c r="N226" s="214">
        <f>+N218*G217</f>
        <v>0</v>
      </c>
      <c r="O226" s="209">
        <f>+SUM(K226:N226)</f>
        <v>2.5000000000000001E-2</v>
      </c>
      <c r="P226" s="466"/>
    </row>
    <row r="227" spans="1:16" ht="18" customHeight="1" x14ac:dyDescent="0.2">
      <c r="A227" s="534"/>
      <c r="B227" s="505"/>
      <c r="C227" s="469"/>
      <c r="D227" s="469"/>
      <c r="E227" s="464"/>
      <c r="F227" s="495"/>
      <c r="G227" s="497"/>
      <c r="H227" s="464"/>
      <c r="I227" s="484"/>
      <c r="J227" s="208" t="s">
        <v>53</v>
      </c>
      <c r="K227" s="214">
        <f>+K226/K225</f>
        <v>1</v>
      </c>
      <c r="L227" s="214">
        <f>+L226/L225</f>
        <v>0</v>
      </c>
      <c r="M227" s="214">
        <f>+M226/M225</f>
        <v>0</v>
      </c>
      <c r="N227" s="214">
        <f>+N226/N225</f>
        <v>0</v>
      </c>
      <c r="O227" s="209">
        <f>+O226/O225</f>
        <v>0.25</v>
      </c>
      <c r="P227" s="466"/>
    </row>
    <row r="228" spans="1:16" ht="18" customHeight="1" x14ac:dyDescent="0.2">
      <c r="A228" s="534"/>
      <c r="B228" s="505"/>
      <c r="C228" s="239"/>
      <c r="D228" s="239"/>
      <c r="E228" s="239"/>
      <c r="F228" s="217" t="s">
        <v>336</v>
      </c>
      <c r="G228" s="207">
        <f>+G217</f>
        <v>0.1</v>
      </c>
      <c r="H228" s="207"/>
      <c r="I228" s="207"/>
      <c r="J228" s="17"/>
      <c r="K228" s="57"/>
      <c r="L228" s="208"/>
      <c r="M228" s="208"/>
      <c r="N228" s="208"/>
      <c r="O228" s="210"/>
      <c r="P228" s="466"/>
    </row>
    <row r="229" spans="1:16" ht="18" customHeight="1" x14ac:dyDescent="0.2">
      <c r="A229" s="534"/>
      <c r="B229" s="505"/>
      <c r="C229" s="498" t="s">
        <v>506</v>
      </c>
      <c r="D229" s="499"/>
      <c r="E229" s="499"/>
      <c r="F229" s="499"/>
      <c r="G229" s="457">
        <f>+G215+G228</f>
        <v>0.99999999999999989</v>
      </c>
      <c r="H229" s="457"/>
      <c r="I229" s="457"/>
      <c r="J229" s="208" t="s">
        <v>51</v>
      </c>
      <c r="K229" s="214">
        <f>+K177+K189+K201+K213+K225</f>
        <v>0.17750000000000002</v>
      </c>
      <c r="L229" s="214">
        <f>+L177+L189+L201+L213+L225</f>
        <v>0.25750000000000001</v>
      </c>
      <c r="M229" s="214">
        <f t="shared" ref="K229:N230" si="4">+M177+M189+M201+M213+M225</f>
        <v>0.25750000000000001</v>
      </c>
      <c r="N229" s="214">
        <f t="shared" si="4"/>
        <v>0.3075</v>
      </c>
      <c r="O229" s="240">
        <f>SUM(K229:N229)</f>
        <v>1</v>
      </c>
      <c r="P229" s="466"/>
    </row>
    <row r="230" spans="1:16" ht="18" customHeight="1" x14ac:dyDescent="0.2">
      <c r="A230" s="534"/>
      <c r="B230" s="505"/>
      <c r="C230" s="500"/>
      <c r="D230" s="501"/>
      <c r="E230" s="501"/>
      <c r="F230" s="501"/>
      <c r="G230" s="458"/>
      <c r="H230" s="458"/>
      <c r="I230" s="458"/>
      <c r="J230" s="208" t="s">
        <v>52</v>
      </c>
      <c r="K230" s="214">
        <f t="shared" si="4"/>
        <v>0.17750000000000002</v>
      </c>
      <c r="L230" s="214">
        <f t="shared" si="4"/>
        <v>0</v>
      </c>
      <c r="M230" s="214">
        <f t="shared" si="4"/>
        <v>0</v>
      </c>
      <c r="N230" s="214">
        <f t="shared" si="4"/>
        <v>0</v>
      </c>
      <c r="O230" s="240">
        <f>+K230+L230+M230+N230</f>
        <v>0.17750000000000002</v>
      </c>
      <c r="P230" s="466"/>
    </row>
    <row r="231" spans="1:16" ht="18" customHeight="1" x14ac:dyDescent="0.2">
      <c r="A231" s="534"/>
      <c r="B231" s="506"/>
      <c r="C231" s="502"/>
      <c r="D231" s="503"/>
      <c r="E231" s="503"/>
      <c r="F231" s="503"/>
      <c r="G231" s="459"/>
      <c r="H231" s="459"/>
      <c r="I231" s="459"/>
      <c r="J231" s="208" t="s">
        <v>53</v>
      </c>
      <c r="K231" s="214">
        <f>+K230/K229</f>
        <v>1</v>
      </c>
      <c r="L231" s="214">
        <f>+L230/L229</f>
        <v>0</v>
      </c>
      <c r="M231" s="214">
        <f>+M230/M229</f>
        <v>0</v>
      </c>
      <c r="N231" s="214">
        <f>+N230/N229</f>
        <v>0</v>
      </c>
      <c r="O231" s="240">
        <f>+O230/O229</f>
        <v>0.17750000000000002</v>
      </c>
      <c r="P231" s="466"/>
    </row>
    <row r="232" spans="1:16" s="225" customFormat="1" ht="18" customHeight="1" x14ac:dyDescent="0.2">
      <c r="A232" s="534"/>
      <c r="B232" s="485" t="s">
        <v>507</v>
      </c>
      <c r="C232" s="467" t="s">
        <v>429</v>
      </c>
      <c r="D232" s="460" t="s">
        <v>429</v>
      </c>
      <c r="E232" s="450" t="s">
        <v>429</v>
      </c>
      <c r="F232" s="462" t="s">
        <v>508</v>
      </c>
      <c r="G232" s="450">
        <v>0.12</v>
      </c>
      <c r="H232" s="450" t="s">
        <v>509</v>
      </c>
      <c r="I232" s="450" t="s">
        <v>510</v>
      </c>
      <c r="J232" s="22" t="s">
        <v>51</v>
      </c>
      <c r="K232" s="57">
        <v>0.2</v>
      </c>
      <c r="L232" s="57">
        <v>0.4</v>
      </c>
      <c r="M232" s="57">
        <v>0.3</v>
      </c>
      <c r="N232" s="57">
        <v>0.1</v>
      </c>
      <c r="O232" s="209">
        <f>+SUM(K232:N232)</f>
        <v>1.0000000000000002</v>
      </c>
      <c r="P232" s="465" t="s">
        <v>511</v>
      </c>
    </row>
    <row r="233" spans="1:16" s="225" customFormat="1" ht="18" customHeight="1" x14ac:dyDescent="0.2">
      <c r="A233" s="534"/>
      <c r="B233" s="485"/>
      <c r="C233" s="486"/>
      <c r="D233" s="489"/>
      <c r="E233" s="490"/>
      <c r="F233" s="483"/>
      <c r="G233" s="450"/>
      <c r="H233" s="450"/>
      <c r="I233" s="450"/>
      <c r="J233" s="22" t="s">
        <v>52</v>
      </c>
      <c r="K233" s="207">
        <v>0.1</v>
      </c>
      <c r="L233" s="207"/>
      <c r="M233" s="207"/>
      <c r="N233" s="207"/>
      <c r="O233" s="206">
        <f>+SUM(K233:N233)</f>
        <v>0.1</v>
      </c>
      <c r="P233" s="465"/>
    </row>
    <row r="234" spans="1:16" s="225" customFormat="1" ht="18" customHeight="1" x14ac:dyDescent="0.2">
      <c r="A234" s="534"/>
      <c r="B234" s="485"/>
      <c r="C234" s="486"/>
      <c r="D234" s="489"/>
      <c r="E234" s="490"/>
      <c r="F234" s="483"/>
      <c r="G234" s="450"/>
      <c r="H234" s="450"/>
      <c r="I234" s="450"/>
      <c r="J234" s="208" t="s">
        <v>53</v>
      </c>
      <c r="K234" s="57">
        <f>+K233/K232</f>
        <v>0.5</v>
      </c>
      <c r="L234" s="57">
        <f>+L233/L232</f>
        <v>0</v>
      </c>
      <c r="M234" s="57">
        <f>+M233/M232</f>
        <v>0</v>
      </c>
      <c r="N234" s="57">
        <f>+N233/N232</f>
        <v>0</v>
      </c>
      <c r="O234" s="209">
        <f>+O233/O232</f>
        <v>9.9999999999999978E-2</v>
      </c>
      <c r="P234" s="465"/>
    </row>
    <row r="235" spans="1:16" s="225" customFormat="1" ht="18" customHeight="1" x14ac:dyDescent="0.2">
      <c r="A235" s="534"/>
      <c r="B235" s="485"/>
      <c r="C235" s="486"/>
      <c r="D235" s="489"/>
      <c r="E235" s="490"/>
      <c r="F235" s="483"/>
      <c r="G235" s="450"/>
      <c r="H235" s="450"/>
      <c r="I235" s="450"/>
      <c r="J235" s="208" t="s">
        <v>54</v>
      </c>
      <c r="K235" s="57">
        <f>+K232-K233</f>
        <v>0.1</v>
      </c>
      <c r="L235" s="57">
        <f>+L232-L233</f>
        <v>0.4</v>
      </c>
      <c r="M235" s="57">
        <f>+M232-M233</f>
        <v>0.3</v>
      </c>
      <c r="N235" s="57">
        <f>+N232-N233</f>
        <v>0.1</v>
      </c>
      <c r="O235" s="57">
        <f>+O232-O233</f>
        <v>0.90000000000000024</v>
      </c>
      <c r="P235" s="465"/>
    </row>
    <row r="236" spans="1:16" s="225" customFormat="1" ht="48" x14ac:dyDescent="0.2">
      <c r="A236" s="534"/>
      <c r="B236" s="485"/>
      <c r="C236" s="486"/>
      <c r="D236" s="489"/>
      <c r="E236" s="490"/>
      <c r="F236" s="483"/>
      <c r="G236" s="450"/>
      <c r="H236" s="450"/>
      <c r="I236" s="450"/>
      <c r="J236" s="22" t="s">
        <v>55</v>
      </c>
      <c r="K236" s="228" t="s">
        <v>512</v>
      </c>
      <c r="L236" s="228"/>
      <c r="M236" s="22"/>
      <c r="N236" s="22"/>
      <c r="O236" s="210"/>
      <c r="P236" s="465"/>
    </row>
    <row r="237" spans="1:16" s="225" customFormat="1" ht="48" x14ac:dyDescent="0.2">
      <c r="A237" s="534"/>
      <c r="B237" s="485"/>
      <c r="C237" s="486"/>
      <c r="D237" s="489"/>
      <c r="E237" s="490"/>
      <c r="F237" s="483"/>
      <c r="G237" s="450"/>
      <c r="H237" s="450"/>
      <c r="I237" s="450"/>
      <c r="J237" s="22" t="s">
        <v>56</v>
      </c>
      <c r="K237" s="228" t="s">
        <v>512</v>
      </c>
      <c r="L237" s="228"/>
      <c r="M237" s="22"/>
      <c r="N237" s="22"/>
      <c r="O237" s="210"/>
      <c r="P237" s="465"/>
    </row>
    <row r="238" spans="1:16" s="225" customFormat="1" ht="48" x14ac:dyDescent="0.2">
      <c r="A238" s="534"/>
      <c r="B238" s="485"/>
      <c r="C238" s="486"/>
      <c r="D238" s="489"/>
      <c r="E238" s="490"/>
      <c r="F238" s="483"/>
      <c r="G238" s="450"/>
      <c r="H238" s="450"/>
      <c r="I238" s="450"/>
      <c r="J238" s="22" t="s">
        <v>278</v>
      </c>
      <c r="K238" s="228" t="s">
        <v>513</v>
      </c>
      <c r="L238" s="228"/>
      <c r="M238" s="22"/>
      <c r="N238" s="22"/>
      <c r="O238" s="210"/>
      <c r="P238" s="465"/>
    </row>
    <row r="239" spans="1:16" s="225" customFormat="1" ht="18" customHeight="1" x14ac:dyDescent="0.2">
      <c r="A239" s="534"/>
      <c r="B239" s="485"/>
      <c r="C239" s="486"/>
      <c r="D239" s="489"/>
      <c r="E239" s="490"/>
      <c r="F239" s="483"/>
      <c r="G239" s="450"/>
      <c r="H239" s="450"/>
      <c r="I239" s="450"/>
      <c r="J239" s="210"/>
      <c r="K239" s="22"/>
      <c r="L239" s="22"/>
      <c r="M239" s="22"/>
      <c r="N239" s="22"/>
      <c r="O239" s="210"/>
      <c r="P239" s="465"/>
    </row>
    <row r="240" spans="1:16" s="225" customFormat="1" ht="18" customHeight="1" x14ac:dyDescent="0.2">
      <c r="A240" s="534"/>
      <c r="B240" s="485"/>
      <c r="C240" s="486"/>
      <c r="D240" s="489"/>
      <c r="E240" s="490"/>
      <c r="F240" s="483"/>
      <c r="G240" s="450"/>
      <c r="H240" s="450"/>
      <c r="I240" s="450"/>
      <c r="J240" s="208" t="s">
        <v>51</v>
      </c>
      <c r="K240" s="214">
        <f>+K232*G232</f>
        <v>2.4E-2</v>
      </c>
      <c r="L240" s="214">
        <f>+L232*G232</f>
        <v>4.8000000000000001E-2</v>
      </c>
      <c r="M240" s="214">
        <f>+M232*G232</f>
        <v>3.5999999999999997E-2</v>
      </c>
      <c r="N240" s="214">
        <f>+N232*G232</f>
        <v>1.2E-2</v>
      </c>
      <c r="O240" s="209">
        <f>+SUM(K240:N240)</f>
        <v>0.12000000000000001</v>
      </c>
      <c r="P240" s="465"/>
    </row>
    <row r="241" spans="1:16" s="225" customFormat="1" ht="18" customHeight="1" x14ac:dyDescent="0.2">
      <c r="A241" s="534"/>
      <c r="B241" s="485"/>
      <c r="C241" s="486"/>
      <c r="D241" s="489"/>
      <c r="E241" s="490"/>
      <c r="F241" s="483"/>
      <c r="G241" s="450"/>
      <c r="H241" s="450"/>
      <c r="I241" s="450"/>
      <c r="J241" s="208" t="s">
        <v>52</v>
      </c>
      <c r="K241" s="214">
        <f>+K233*G232</f>
        <v>1.2E-2</v>
      </c>
      <c r="L241" s="214">
        <f>+L233*G232</f>
        <v>0</v>
      </c>
      <c r="M241" s="214">
        <f>+M233*G232</f>
        <v>0</v>
      </c>
      <c r="N241" s="214">
        <f>+N233*G232</f>
        <v>0</v>
      </c>
      <c r="O241" s="209">
        <f>+SUM(K241:N241)</f>
        <v>1.2E-2</v>
      </c>
      <c r="P241" s="465"/>
    </row>
    <row r="242" spans="1:16" s="225" customFormat="1" ht="18" customHeight="1" x14ac:dyDescent="0.2">
      <c r="A242" s="534"/>
      <c r="B242" s="485"/>
      <c r="C242" s="487"/>
      <c r="D242" s="489"/>
      <c r="E242" s="490"/>
      <c r="F242" s="484"/>
      <c r="G242" s="450"/>
      <c r="H242" s="450"/>
      <c r="I242" s="450"/>
      <c r="J242" s="208" t="s">
        <v>53</v>
      </c>
      <c r="K242" s="214">
        <f>+K241/K240</f>
        <v>0.5</v>
      </c>
      <c r="L242" s="214">
        <f>+L241/L240</f>
        <v>0</v>
      </c>
      <c r="M242" s="214">
        <f>+M241/M240</f>
        <v>0</v>
      </c>
      <c r="N242" s="214">
        <f>+N241/N240</f>
        <v>0</v>
      </c>
      <c r="O242" s="209">
        <f>+O241/O240</f>
        <v>9.9999999999999992E-2</v>
      </c>
      <c r="P242" s="465"/>
    </row>
    <row r="243" spans="1:16" s="225" customFormat="1" ht="18" customHeight="1" x14ac:dyDescent="0.2">
      <c r="A243" s="534"/>
      <c r="B243" s="485"/>
      <c r="C243" s="487"/>
      <c r="D243" s="489"/>
      <c r="E243" s="490"/>
      <c r="F243" s="241"/>
      <c r="G243" s="207"/>
      <c r="H243" s="207"/>
      <c r="I243" s="207"/>
      <c r="J243" s="208"/>
      <c r="K243" s="214"/>
      <c r="L243" s="214"/>
      <c r="M243" s="214"/>
      <c r="N243" s="214"/>
      <c r="O243" s="209"/>
      <c r="P243" s="465"/>
    </row>
    <row r="244" spans="1:16" s="225" customFormat="1" ht="18" customHeight="1" x14ac:dyDescent="0.2">
      <c r="A244" s="534"/>
      <c r="B244" s="485"/>
      <c r="C244" s="487"/>
      <c r="D244" s="489"/>
      <c r="E244" s="490"/>
      <c r="F244" s="462" t="s">
        <v>514</v>
      </c>
      <c r="G244" s="450">
        <v>0.17</v>
      </c>
      <c r="H244" s="450" t="s">
        <v>515</v>
      </c>
      <c r="I244" s="450" t="s">
        <v>510</v>
      </c>
      <c r="J244" s="22" t="s">
        <v>51</v>
      </c>
      <c r="K244" s="57">
        <v>0.4</v>
      </c>
      <c r="L244" s="57">
        <v>0.2</v>
      </c>
      <c r="M244" s="57">
        <v>0.3</v>
      </c>
      <c r="N244" s="57">
        <v>0.1</v>
      </c>
      <c r="O244" s="209">
        <f>+SUM(K244:N244)</f>
        <v>1.0000000000000002</v>
      </c>
      <c r="P244" s="465"/>
    </row>
    <row r="245" spans="1:16" s="225" customFormat="1" ht="18" customHeight="1" x14ac:dyDescent="0.2">
      <c r="A245" s="534"/>
      <c r="B245" s="485"/>
      <c r="C245" s="487"/>
      <c r="D245" s="489"/>
      <c r="E245" s="490"/>
      <c r="F245" s="483"/>
      <c r="G245" s="450"/>
      <c r="H245" s="450"/>
      <c r="I245" s="450"/>
      <c r="J245" s="22" t="s">
        <v>52</v>
      </c>
      <c r="K245" s="207">
        <v>0.3</v>
      </c>
      <c r="L245" s="207"/>
      <c r="M245" s="207"/>
      <c r="N245" s="207"/>
      <c r="O245" s="206">
        <f>+SUM(K245:N245)</f>
        <v>0.3</v>
      </c>
      <c r="P245" s="465"/>
    </row>
    <row r="246" spans="1:16" s="225" customFormat="1" ht="18" customHeight="1" x14ac:dyDescent="0.2">
      <c r="A246" s="534"/>
      <c r="B246" s="485"/>
      <c r="C246" s="487"/>
      <c r="D246" s="489"/>
      <c r="E246" s="490"/>
      <c r="F246" s="483"/>
      <c r="G246" s="450"/>
      <c r="H246" s="450"/>
      <c r="I246" s="450"/>
      <c r="J246" s="208" t="s">
        <v>53</v>
      </c>
      <c r="K246" s="57">
        <f>+K245/K244</f>
        <v>0.74999999999999989</v>
      </c>
      <c r="L246" s="57">
        <f>+L245/L244</f>
        <v>0</v>
      </c>
      <c r="M246" s="57">
        <f>+M245/M244</f>
        <v>0</v>
      </c>
      <c r="N246" s="57">
        <f>+N245/N244</f>
        <v>0</v>
      </c>
      <c r="O246" s="209">
        <f>+O245/O244</f>
        <v>0.29999999999999993</v>
      </c>
      <c r="P246" s="465"/>
    </row>
    <row r="247" spans="1:16" s="225" customFormat="1" ht="18" customHeight="1" x14ac:dyDescent="0.2">
      <c r="A247" s="534"/>
      <c r="B247" s="485"/>
      <c r="C247" s="487"/>
      <c r="D247" s="489"/>
      <c r="E247" s="490"/>
      <c r="F247" s="483"/>
      <c r="G247" s="450"/>
      <c r="H247" s="450"/>
      <c r="I247" s="450"/>
      <c r="J247" s="208" t="s">
        <v>54</v>
      </c>
      <c r="K247" s="57">
        <f>+K244-K245</f>
        <v>0.10000000000000003</v>
      </c>
      <c r="L247" s="57">
        <f>+L244-L245</f>
        <v>0.2</v>
      </c>
      <c r="M247" s="57">
        <f>+M244-M245</f>
        <v>0.3</v>
      </c>
      <c r="N247" s="57">
        <f>+N244-N245</f>
        <v>0.1</v>
      </c>
      <c r="O247" s="57">
        <f>+O244-O245</f>
        <v>0.70000000000000018</v>
      </c>
      <c r="P247" s="465"/>
    </row>
    <row r="248" spans="1:16" s="225" customFormat="1" ht="60" x14ac:dyDescent="0.2">
      <c r="A248" s="534"/>
      <c r="B248" s="485"/>
      <c r="C248" s="487"/>
      <c r="D248" s="489"/>
      <c r="E248" s="490"/>
      <c r="F248" s="483"/>
      <c r="G248" s="450"/>
      <c r="H248" s="450"/>
      <c r="I248" s="450"/>
      <c r="J248" s="22" t="s">
        <v>55</v>
      </c>
      <c r="K248" s="229" t="s">
        <v>516</v>
      </c>
      <c r="L248" s="228"/>
      <c r="M248" s="22"/>
      <c r="N248" s="22"/>
      <c r="O248" s="210"/>
      <c r="P248" s="465"/>
    </row>
    <row r="249" spans="1:16" s="225" customFormat="1" ht="48" x14ac:dyDescent="0.2">
      <c r="A249" s="534"/>
      <c r="B249" s="485"/>
      <c r="C249" s="487"/>
      <c r="D249" s="489"/>
      <c r="E249" s="490"/>
      <c r="F249" s="483"/>
      <c r="G249" s="450"/>
      <c r="H249" s="450"/>
      <c r="I249" s="450"/>
      <c r="J249" s="22" t="s">
        <v>56</v>
      </c>
      <c r="K249" s="229" t="s">
        <v>517</v>
      </c>
      <c r="L249" s="228"/>
      <c r="M249" s="22"/>
      <c r="N249" s="22"/>
      <c r="O249" s="210"/>
      <c r="P249" s="465"/>
    </row>
    <row r="250" spans="1:16" s="225" customFormat="1" ht="36" x14ac:dyDescent="0.2">
      <c r="A250" s="534"/>
      <c r="B250" s="485"/>
      <c r="C250" s="487"/>
      <c r="D250" s="489"/>
      <c r="E250" s="490"/>
      <c r="F250" s="483"/>
      <c r="G250" s="450"/>
      <c r="H250" s="450"/>
      <c r="I250" s="450"/>
      <c r="J250" s="22" t="s">
        <v>278</v>
      </c>
      <c r="K250" s="229" t="s">
        <v>518</v>
      </c>
      <c r="L250" s="228"/>
      <c r="M250" s="22"/>
      <c r="N250" s="22"/>
      <c r="O250" s="210"/>
      <c r="P250" s="465"/>
    </row>
    <row r="251" spans="1:16" s="225" customFormat="1" ht="18" customHeight="1" x14ac:dyDescent="0.2">
      <c r="A251" s="534"/>
      <c r="B251" s="485"/>
      <c r="C251" s="487"/>
      <c r="D251" s="489"/>
      <c r="E251" s="490"/>
      <c r="F251" s="483"/>
      <c r="G251" s="450"/>
      <c r="H251" s="450"/>
      <c r="I251" s="450"/>
      <c r="J251" s="210"/>
      <c r="K251" s="22"/>
      <c r="L251" s="22"/>
      <c r="M251" s="22"/>
      <c r="N251" s="22"/>
      <c r="O251" s="210"/>
      <c r="P251" s="465"/>
    </row>
    <row r="252" spans="1:16" s="225" customFormat="1" ht="18" customHeight="1" x14ac:dyDescent="0.2">
      <c r="A252" s="534"/>
      <c r="B252" s="485"/>
      <c r="C252" s="487"/>
      <c r="D252" s="489"/>
      <c r="E252" s="490"/>
      <c r="F252" s="483"/>
      <c r="G252" s="450"/>
      <c r="H252" s="450"/>
      <c r="I252" s="450"/>
      <c r="J252" s="208" t="s">
        <v>51</v>
      </c>
      <c r="K252" s="214">
        <f>+K244*G244</f>
        <v>6.8000000000000005E-2</v>
      </c>
      <c r="L252" s="214">
        <f>+L244*G244</f>
        <v>3.4000000000000002E-2</v>
      </c>
      <c r="M252" s="214">
        <f>+M244*G244</f>
        <v>5.1000000000000004E-2</v>
      </c>
      <c r="N252" s="214">
        <f>+N244*G244</f>
        <v>1.7000000000000001E-2</v>
      </c>
      <c r="O252" s="209">
        <f>+SUM(K252:N252)</f>
        <v>0.17000000000000004</v>
      </c>
      <c r="P252" s="465"/>
    </row>
    <row r="253" spans="1:16" s="225" customFormat="1" ht="18" customHeight="1" x14ac:dyDescent="0.2">
      <c r="A253" s="534"/>
      <c r="B253" s="485"/>
      <c r="C253" s="487"/>
      <c r="D253" s="489"/>
      <c r="E253" s="490"/>
      <c r="F253" s="483"/>
      <c r="G253" s="450"/>
      <c r="H253" s="450"/>
      <c r="I253" s="450"/>
      <c r="J253" s="208" t="s">
        <v>52</v>
      </c>
      <c r="K253" s="214">
        <f>+K245*G244</f>
        <v>5.1000000000000004E-2</v>
      </c>
      <c r="L253" s="214">
        <f>+L245*G244</f>
        <v>0</v>
      </c>
      <c r="M253" s="214">
        <f>+M245*G244</f>
        <v>0</v>
      </c>
      <c r="N253" s="214">
        <f>+N245*G244</f>
        <v>0</v>
      </c>
      <c r="O253" s="209">
        <f>+SUM(K253:N253)</f>
        <v>5.1000000000000004E-2</v>
      </c>
      <c r="P253" s="465"/>
    </row>
    <row r="254" spans="1:16" s="225" customFormat="1" ht="18" customHeight="1" x14ac:dyDescent="0.2">
      <c r="A254" s="534"/>
      <c r="B254" s="485"/>
      <c r="C254" s="486"/>
      <c r="D254" s="489"/>
      <c r="E254" s="490"/>
      <c r="F254" s="484"/>
      <c r="G254" s="450"/>
      <c r="H254" s="450"/>
      <c r="I254" s="450"/>
      <c r="J254" s="208" t="s">
        <v>53</v>
      </c>
      <c r="K254" s="214">
        <f>+K253/K252</f>
        <v>0.75</v>
      </c>
      <c r="L254" s="214">
        <f>+L253/L252</f>
        <v>0</v>
      </c>
      <c r="M254" s="214">
        <f>+M253/M252</f>
        <v>0</v>
      </c>
      <c r="N254" s="214">
        <f>+N253/N252</f>
        <v>0</v>
      </c>
      <c r="O254" s="209">
        <f>+O253/O252</f>
        <v>0.29999999999999993</v>
      </c>
      <c r="P254" s="465"/>
    </row>
    <row r="255" spans="1:16" s="225" customFormat="1" ht="18" customHeight="1" x14ac:dyDescent="0.2">
      <c r="A255" s="534"/>
      <c r="B255" s="485"/>
      <c r="C255" s="486"/>
      <c r="D255" s="489"/>
      <c r="E255" s="490"/>
      <c r="F255" s="241"/>
      <c r="G255" s="207"/>
      <c r="H255" s="207"/>
      <c r="I255" s="207"/>
      <c r="J255" s="208"/>
      <c r="K255" s="214"/>
      <c r="L255" s="214"/>
      <c r="M255" s="214"/>
      <c r="N255" s="214"/>
      <c r="O255" s="209"/>
      <c r="P255" s="465"/>
    </row>
    <row r="256" spans="1:16" s="225" customFormat="1" ht="18" customHeight="1" x14ac:dyDescent="0.2">
      <c r="A256" s="534"/>
      <c r="B256" s="485"/>
      <c r="C256" s="486"/>
      <c r="D256" s="489"/>
      <c r="E256" s="490"/>
      <c r="F256" s="462" t="s">
        <v>519</v>
      </c>
      <c r="G256" s="450">
        <v>0.1</v>
      </c>
      <c r="H256" s="450" t="s">
        <v>520</v>
      </c>
      <c r="I256" s="450" t="s">
        <v>510</v>
      </c>
      <c r="J256" s="22" t="s">
        <v>51</v>
      </c>
      <c r="K256" s="57">
        <v>0.4</v>
      </c>
      <c r="L256" s="57">
        <v>0.2</v>
      </c>
      <c r="M256" s="57">
        <v>0.3</v>
      </c>
      <c r="N256" s="57">
        <v>0.1</v>
      </c>
      <c r="O256" s="209">
        <f>+SUM(K256:N256)</f>
        <v>1.0000000000000002</v>
      </c>
      <c r="P256" s="465"/>
    </row>
    <row r="257" spans="1:16" s="225" customFormat="1" ht="18" customHeight="1" x14ac:dyDescent="0.2">
      <c r="A257" s="534"/>
      <c r="B257" s="485"/>
      <c r="C257" s="486"/>
      <c r="D257" s="489"/>
      <c r="E257" s="490"/>
      <c r="F257" s="483"/>
      <c r="G257" s="450"/>
      <c r="H257" s="450"/>
      <c r="I257" s="450"/>
      <c r="J257" s="22" t="s">
        <v>52</v>
      </c>
      <c r="K257" s="207">
        <v>0.35</v>
      </c>
      <c r="L257" s="207"/>
      <c r="M257" s="207"/>
      <c r="N257" s="207"/>
      <c r="O257" s="206">
        <f>+SUM(K257:N257)</f>
        <v>0.35</v>
      </c>
      <c r="P257" s="465"/>
    </row>
    <row r="258" spans="1:16" s="225" customFormat="1" ht="18" customHeight="1" x14ac:dyDescent="0.2">
      <c r="A258" s="534"/>
      <c r="B258" s="485"/>
      <c r="C258" s="486"/>
      <c r="D258" s="489"/>
      <c r="E258" s="490"/>
      <c r="F258" s="483"/>
      <c r="G258" s="450"/>
      <c r="H258" s="450"/>
      <c r="I258" s="450"/>
      <c r="J258" s="208" t="s">
        <v>53</v>
      </c>
      <c r="K258" s="57">
        <f>+K257/K256</f>
        <v>0.87499999999999989</v>
      </c>
      <c r="L258" s="57">
        <f>+L257/L256</f>
        <v>0</v>
      </c>
      <c r="M258" s="57">
        <f>+M257/M256</f>
        <v>0</v>
      </c>
      <c r="N258" s="57">
        <f>+N257/N256</f>
        <v>0</v>
      </c>
      <c r="O258" s="209">
        <f>+O257/O256</f>
        <v>0.34999999999999992</v>
      </c>
      <c r="P258" s="465"/>
    </row>
    <row r="259" spans="1:16" s="225" customFormat="1" ht="18" customHeight="1" x14ac:dyDescent="0.2">
      <c r="A259" s="534"/>
      <c r="B259" s="485"/>
      <c r="C259" s="486"/>
      <c r="D259" s="489"/>
      <c r="E259" s="490"/>
      <c r="F259" s="483"/>
      <c r="G259" s="450"/>
      <c r="H259" s="450"/>
      <c r="I259" s="450"/>
      <c r="J259" s="208" t="s">
        <v>54</v>
      </c>
      <c r="K259" s="57">
        <f>+K256-K257</f>
        <v>5.0000000000000044E-2</v>
      </c>
      <c r="L259" s="57">
        <f>+L256-L257</f>
        <v>0.2</v>
      </c>
      <c r="M259" s="57">
        <f>+M256-M257</f>
        <v>0.3</v>
      </c>
      <c r="N259" s="57">
        <f>+N256-N257</f>
        <v>0.1</v>
      </c>
      <c r="O259" s="57">
        <f>+O256-O257</f>
        <v>0.65000000000000024</v>
      </c>
      <c r="P259" s="465"/>
    </row>
    <row r="260" spans="1:16" s="225" customFormat="1" ht="36" x14ac:dyDescent="0.2">
      <c r="A260" s="534"/>
      <c r="B260" s="485"/>
      <c r="C260" s="486"/>
      <c r="D260" s="489"/>
      <c r="E260" s="490"/>
      <c r="F260" s="483"/>
      <c r="G260" s="450"/>
      <c r="H260" s="450"/>
      <c r="I260" s="450"/>
      <c r="J260" s="22" t="s">
        <v>55</v>
      </c>
      <c r="K260" s="229" t="s">
        <v>521</v>
      </c>
      <c r="L260" s="228"/>
      <c r="M260" s="22"/>
      <c r="N260" s="22"/>
      <c r="O260" s="210"/>
      <c r="P260" s="465"/>
    </row>
    <row r="261" spans="1:16" s="225" customFormat="1" ht="36" x14ac:dyDescent="0.2">
      <c r="A261" s="534"/>
      <c r="B261" s="485"/>
      <c r="C261" s="486"/>
      <c r="D261" s="489"/>
      <c r="E261" s="490"/>
      <c r="F261" s="483"/>
      <c r="G261" s="450"/>
      <c r="H261" s="450"/>
      <c r="I261" s="450"/>
      <c r="J261" s="22" t="s">
        <v>56</v>
      </c>
      <c r="K261" s="229" t="s">
        <v>522</v>
      </c>
      <c r="L261" s="228"/>
      <c r="M261" s="22"/>
      <c r="N261" s="22"/>
      <c r="O261" s="210"/>
      <c r="P261" s="465"/>
    </row>
    <row r="262" spans="1:16" s="225" customFormat="1" ht="48" x14ac:dyDescent="0.2">
      <c r="A262" s="534"/>
      <c r="B262" s="485"/>
      <c r="C262" s="486"/>
      <c r="D262" s="489"/>
      <c r="E262" s="490"/>
      <c r="F262" s="483"/>
      <c r="G262" s="450"/>
      <c r="H262" s="450"/>
      <c r="I262" s="450"/>
      <c r="J262" s="22" t="s">
        <v>278</v>
      </c>
      <c r="K262" s="229" t="s">
        <v>523</v>
      </c>
      <c r="L262" s="228"/>
      <c r="M262" s="22"/>
      <c r="N262" s="22"/>
      <c r="O262" s="210"/>
      <c r="P262" s="465"/>
    </row>
    <row r="263" spans="1:16" s="225" customFormat="1" ht="18" customHeight="1" x14ac:dyDescent="0.2">
      <c r="A263" s="534"/>
      <c r="B263" s="485"/>
      <c r="C263" s="486"/>
      <c r="D263" s="489"/>
      <c r="E263" s="490"/>
      <c r="F263" s="483"/>
      <c r="G263" s="450"/>
      <c r="H263" s="450"/>
      <c r="I263" s="450"/>
      <c r="J263" s="210"/>
      <c r="K263" s="22"/>
      <c r="L263" s="22"/>
      <c r="M263" s="22"/>
      <c r="N263" s="22"/>
      <c r="O263" s="210"/>
      <c r="P263" s="465"/>
    </row>
    <row r="264" spans="1:16" s="225" customFormat="1" ht="18" customHeight="1" x14ac:dyDescent="0.2">
      <c r="A264" s="534"/>
      <c r="B264" s="485"/>
      <c r="C264" s="486"/>
      <c r="D264" s="489"/>
      <c r="E264" s="490"/>
      <c r="F264" s="483"/>
      <c r="G264" s="450"/>
      <c r="H264" s="450"/>
      <c r="I264" s="450"/>
      <c r="J264" s="208" t="s">
        <v>51</v>
      </c>
      <c r="K264" s="214">
        <f>+K256*G256</f>
        <v>4.0000000000000008E-2</v>
      </c>
      <c r="L264" s="214">
        <f>+L256*G256</f>
        <v>2.0000000000000004E-2</v>
      </c>
      <c r="M264" s="214">
        <f>+M256*G256</f>
        <v>0.03</v>
      </c>
      <c r="N264" s="214">
        <f>+N256*G256</f>
        <v>1.0000000000000002E-2</v>
      </c>
      <c r="O264" s="209">
        <f>+SUM(K264:N264)</f>
        <v>0.1</v>
      </c>
      <c r="P264" s="465"/>
    </row>
    <row r="265" spans="1:16" s="225" customFormat="1" ht="18" customHeight="1" x14ac:dyDescent="0.2">
      <c r="A265" s="534"/>
      <c r="B265" s="485"/>
      <c r="C265" s="486"/>
      <c r="D265" s="489"/>
      <c r="E265" s="490"/>
      <c r="F265" s="483"/>
      <c r="G265" s="450"/>
      <c r="H265" s="450"/>
      <c r="I265" s="450"/>
      <c r="J265" s="208" t="s">
        <v>52</v>
      </c>
      <c r="K265" s="214">
        <f>+K257*G256</f>
        <v>3.4999999999999996E-2</v>
      </c>
      <c r="L265" s="214">
        <f>+L257*G256</f>
        <v>0</v>
      </c>
      <c r="M265" s="214">
        <f>+M257*G256</f>
        <v>0</v>
      </c>
      <c r="N265" s="214">
        <f>+N257*G256</f>
        <v>0</v>
      </c>
      <c r="O265" s="209">
        <f>+SUM(K265:N265)</f>
        <v>3.4999999999999996E-2</v>
      </c>
      <c r="P265" s="465"/>
    </row>
    <row r="266" spans="1:16" s="225" customFormat="1" ht="18" customHeight="1" x14ac:dyDescent="0.2">
      <c r="A266" s="534"/>
      <c r="B266" s="485"/>
      <c r="C266" s="486"/>
      <c r="D266" s="489"/>
      <c r="E266" s="490"/>
      <c r="F266" s="484"/>
      <c r="G266" s="450"/>
      <c r="H266" s="450"/>
      <c r="I266" s="450"/>
      <c r="J266" s="208" t="s">
        <v>53</v>
      </c>
      <c r="K266" s="214">
        <f>+K265/K264</f>
        <v>0.87499999999999978</v>
      </c>
      <c r="L266" s="214">
        <f>+L265/L264</f>
        <v>0</v>
      </c>
      <c r="M266" s="214">
        <f>+M265/M264</f>
        <v>0</v>
      </c>
      <c r="N266" s="214">
        <f>+N265/N264</f>
        <v>0</v>
      </c>
      <c r="O266" s="209"/>
      <c r="P266" s="465"/>
    </row>
    <row r="267" spans="1:16" s="225" customFormat="1" ht="18" customHeight="1" x14ac:dyDescent="0.2">
      <c r="A267" s="534"/>
      <c r="B267" s="485"/>
      <c r="C267" s="486"/>
      <c r="D267" s="489"/>
      <c r="E267" s="490"/>
      <c r="F267" s="241"/>
      <c r="G267" s="207"/>
      <c r="H267" s="207"/>
      <c r="I267" s="207"/>
      <c r="J267" s="208"/>
      <c r="K267" s="214"/>
      <c r="L267" s="214"/>
      <c r="M267" s="214"/>
      <c r="N267" s="214"/>
      <c r="O267" s="209"/>
      <c r="P267" s="465"/>
    </row>
    <row r="268" spans="1:16" s="225" customFormat="1" ht="18" customHeight="1" x14ac:dyDescent="0.2">
      <c r="A268" s="534"/>
      <c r="B268" s="485"/>
      <c r="C268" s="486"/>
      <c r="D268" s="489"/>
      <c r="E268" s="490"/>
      <c r="F268" s="462" t="s">
        <v>524</v>
      </c>
      <c r="G268" s="450">
        <v>0.2</v>
      </c>
      <c r="H268" s="450" t="s">
        <v>525</v>
      </c>
      <c r="I268" s="450" t="s">
        <v>510</v>
      </c>
      <c r="J268" s="22" t="s">
        <v>51</v>
      </c>
      <c r="K268" s="57">
        <v>0.25</v>
      </c>
      <c r="L268" s="57">
        <v>0.25</v>
      </c>
      <c r="M268" s="57">
        <v>0.25</v>
      </c>
      <c r="N268" s="57">
        <v>0.25</v>
      </c>
      <c r="O268" s="209">
        <f>+SUM(K268:N268)</f>
        <v>1</v>
      </c>
      <c r="P268" s="465"/>
    </row>
    <row r="269" spans="1:16" s="225" customFormat="1" ht="18" customHeight="1" x14ac:dyDescent="0.2">
      <c r="A269" s="534"/>
      <c r="B269" s="485"/>
      <c r="C269" s="486"/>
      <c r="D269" s="489"/>
      <c r="E269" s="490"/>
      <c r="F269" s="483"/>
      <c r="G269" s="450"/>
      <c r="H269" s="450"/>
      <c r="I269" s="450"/>
      <c r="J269" s="22" t="s">
        <v>52</v>
      </c>
      <c r="K269" s="207">
        <v>0.23</v>
      </c>
      <c r="L269" s="207">
        <v>0.25</v>
      </c>
      <c r="M269" s="207">
        <v>0.23</v>
      </c>
      <c r="N269" s="207">
        <v>0.25</v>
      </c>
      <c r="O269" s="206">
        <f>+SUM(K269:N269)</f>
        <v>0.96</v>
      </c>
      <c r="P269" s="465"/>
    </row>
    <row r="270" spans="1:16" s="225" customFormat="1" ht="18" customHeight="1" x14ac:dyDescent="0.2">
      <c r="A270" s="534"/>
      <c r="B270" s="485"/>
      <c r="C270" s="486"/>
      <c r="D270" s="489"/>
      <c r="E270" s="490"/>
      <c r="F270" s="483"/>
      <c r="G270" s="450"/>
      <c r="H270" s="450"/>
      <c r="I270" s="450"/>
      <c r="J270" s="208" t="s">
        <v>53</v>
      </c>
      <c r="K270" s="57">
        <f>+K269/K268</f>
        <v>0.92</v>
      </c>
      <c r="L270" s="57">
        <f>+L269/L268</f>
        <v>1</v>
      </c>
      <c r="M270" s="57">
        <f>+M269/M268</f>
        <v>0.92</v>
      </c>
      <c r="N270" s="57">
        <f>+N269/N268</f>
        <v>1</v>
      </c>
      <c r="O270" s="209">
        <f>+O269/O268</f>
        <v>0.96</v>
      </c>
      <c r="P270" s="465"/>
    </row>
    <row r="271" spans="1:16" s="225" customFormat="1" ht="18" customHeight="1" x14ac:dyDescent="0.2">
      <c r="A271" s="534"/>
      <c r="B271" s="485"/>
      <c r="C271" s="486"/>
      <c r="D271" s="489"/>
      <c r="E271" s="490"/>
      <c r="F271" s="483"/>
      <c r="G271" s="450"/>
      <c r="H271" s="450"/>
      <c r="I271" s="450"/>
      <c r="J271" s="208" t="s">
        <v>54</v>
      </c>
      <c r="K271" s="57">
        <f>+K268-K269</f>
        <v>1.999999999999999E-2</v>
      </c>
      <c r="L271" s="57">
        <f>+L268-L269</f>
        <v>0</v>
      </c>
      <c r="M271" s="57">
        <f>+M268-M269</f>
        <v>1.999999999999999E-2</v>
      </c>
      <c r="N271" s="57">
        <f>+N268-N269</f>
        <v>0</v>
      </c>
      <c r="O271" s="57">
        <f>+O268-O269</f>
        <v>4.0000000000000036E-2</v>
      </c>
      <c r="P271" s="465"/>
    </row>
    <row r="272" spans="1:16" s="225" customFormat="1" x14ac:dyDescent="0.2">
      <c r="A272" s="534"/>
      <c r="B272" s="485"/>
      <c r="C272" s="486"/>
      <c r="D272" s="489"/>
      <c r="E272" s="490"/>
      <c r="F272" s="483"/>
      <c r="G272" s="450"/>
      <c r="H272" s="450"/>
      <c r="I272" s="450"/>
      <c r="J272" s="22" t="s">
        <v>55</v>
      </c>
      <c r="K272" s="228" t="s">
        <v>526</v>
      </c>
      <c r="L272" s="228" t="s">
        <v>526</v>
      </c>
      <c r="M272" s="228" t="s">
        <v>526</v>
      </c>
      <c r="N272" s="228" t="s">
        <v>526</v>
      </c>
      <c r="O272" s="210"/>
      <c r="P272" s="465"/>
    </row>
    <row r="273" spans="1:16" s="225" customFormat="1" ht="48" x14ac:dyDescent="0.2">
      <c r="A273" s="534"/>
      <c r="B273" s="485"/>
      <c r="C273" s="486"/>
      <c r="D273" s="489"/>
      <c r="E273" s="490"/>
      <c r="F273" s="483"/>
      <c r="G273" s="450"/>
      <c r="H273" s="450"/>
      <c r="I273" s="450"/>
      <c r="J273" s="22" t="s">
        <v>56</v>
      </c>
      <c r="K273" s="228" t="s">
        <v>527</v>
      </c>
      <c r="L273" s="228"/>
      <c r="M273" s="22"/>
      <c r="N273" s="22"/>
      <c r="O273" s="210"/>
      <c r="P273" s="465"/>
    </row>
    <row r="274" spans="1:16" s="225" customFormat="1" ht="36" x14ac:dyDescent="0.2">
      <c r="A274" s="534"/>
      <c r="B274" s="485"/>
      <c r="C274" s="486"/>
      <c r="D274" s="489"/>
      <c r="E274" s="490"/>
      <c r="F274" s="483"/>
      <c r="G274" s="450"/>
      <c r="H274" s="450"/>
      <c r="I274" s="450"/>
      <c r="J274" s="22" t="s">
        <v>278</v>
      </c>
      <c r="K274" s="228" t="s">
        <v>528</v>
      </c>
      <c r="L274" s="228"/>
      <c r="M274" s="22"/>
      <c r="N274" s="22"/>
      <c r="O274" s="210"/>
      <c r="P274" s="465"/>
    </row>
    <row r="275" spans="1:16" s="225" customFormat="1" ht="18" customHeight="1" x14ac:dyDescent="0.2">
      <c r="A275" s="534"/>
      <c r="B275" s="485"/>
      <c r="C275" s="486"/>
      <c r="D275" s="489"/>
      <c r="E275" s="490"/>
      <c r="F275" s="483"/>
      <c r="G275" s="450"/>
      <c r="H275" s="450"/>
      <c r="I275" s="450"/>
      <c r="J275" s="210"/>
      <c r="K275" s="22"/>
      <c r="L275" s="22"/>
      <c r="M275" s="22"/>
      <c r="N275" s="22"/>
      <c r="O275" s="210"/>
      <c r="P275" s="465"/>
    </row>
    <row r="276" spans="1:16" s="225" customFormat="1" ht="18" customHeight="1" x14ac:dyDescent="0.2">
      <c r="A276" s="534"/>
      <c r="B276" s="485"/>
      <c r="C276" s="486"/>
      <c r="D276" s="489"/>
      <c r="E276" s="490"/>
      <c r="F276" s="483"/>
      <c r="G276" s="450"/>
      <c r="H276" s="450"/>
      <c r="I276" s="450"/>
      <c r="J276" s="208" t="s">
        <v>51</v>
      </c>
      <c r="K276" s="214">
        <f>+K268*G268</f>
        <v>0.05</v>
      </c>
      <c r="L276" s="214">
        <f>+L268*G268</f>
        <v>0.05</v>
      </c>
      <c r="M276" s="214">
        <f>+M268*G268</f>
        <v>0.05</v>
      </c>
      <c r="N276" s="214">
        <f>+N268*G268</f>
        <v>0.05</v>
      </c>
      <c r="O276" s="209">
        <f>+SUM(K276:N276)</f>
        <v>0.2</v>
      </c>
      <c r="P276" s="465"/>
    </row>
    <row r="277" spans="1:16" s="225" customFormat="1" ht="18" customHeight="1" x14ac:dyDescent="0.2">
      <c r="A277" s="534"/>
      <c r="B277" s="485"/>
      <c r="C277" s="486"/>
      <c r="D277" s="489"/>
      <c r="E277" s="490"/>
      <c r="F277" s="483"/>
      <c r="G277" s="450"/>
      <c r="H277" s="450"/>
      <c r="I277" s="450"/>
      <c r="J277" s="208" t="s">
        <v>52</v>
      </c>
      <c r="K277" s="214">
        <f>+K269*G268</f>
        <v>4.6000000000000006E-2</v>
      </c>
      <c r="L277" s="214">
        <f>+L269*G268</f>
        <v>0.05</v>
      </c>
      <c r="M277" s="214">
        <f>+M269*G268</f>
        <v>4.6000000000000006E-2</v>
      </c>
      <c r="N277" s="214">
        <f>+N269*G268</f>
        <v>0.05</v>
      </c>
      <c r="O277" s="209">
        <f>+SUM(K277:N277)</f>
        <v>0.192</v>
      </c>
      <c r="P277" s="465"/>
    </row>
    <row r="278" spans="1:16" s="225" customFormat="1" ht="18" customHeight="1" x14ac:dyDescent="0.2">
      <c r="A278" s="534"/>
      <c r="B278" s="485"/>
      <c r="C278" s="486"/>
      <c r="D278" s="489"/>
      <c r="E278" s="490"/>
      <c r="F278" s="484"/>
      <c r="G278" s="450"/>
      <c r="H278" s="450"/>
      <c r="I278" s="450"/>
      <c r="J278" s="208" t="s">
        <v>53</v>
      </c>
      <c r="K278" s="214">
        <f>+K277/K276</f>
        <v>0.92</v>
      </c>
      <c r="L278" s="214">
        <f>+L277/L276</f>
        <v>1</v>
      </c>
      <c r="M278" s="214">
        <f>+M277/M276</f>
        <v>0.92</v>
      </c>
      <c r="N278" s="214">
        <f>+N277/N276</f>
        <v>1</v>
      </c>
      <c r="O278" s="209"/>
      <c r="P278" s="465"/>
    </row>
    <row r="279" spans="1:16" s="225" customFormat="1" ht="18" customHeight="1" x14ac:dyDescent="0.2">
      <c r="A279" s="534"/>
      <c r="B279" s="485"/>
      <c r="C279" s="486"/>
      <c r="D279" s="489"/>
      <c r="E279" s="490"/>
      <c r="F279" s="241"/>
      <c r="G279" s="207"/>
      <c r="H279" s="207"/>
      <c r="I279" s="207"/>
      <c r="J279" s="208"/>
      <c r="K279" s="214"/>
      <c r="L279" s="214"/>
      <c r="M279" s="214"/>
      <c r="N279" s="214"/>
      <c r="O279" s="209"/>
      <c r="P279" s="465"/>
    </row>
    <row r="280" spans="1:16" s="225" customFormat="1" ht="18" customHeight="1" x14ac:dyDescent="0.2">
      <c r="A280" s="534"/>
      <c r="B280" s="485"/>
      <c r="C280" s="486"/>
      <c r="D280" s="489"/>
      <c r="E280" s="490"/>
      <c r="F280" s="450" t="s">
        <v>529</v>
      </c>
      <c r="G280" s="450">
        <v>0.1</v>
      </c>
      <c r="H280" s="450" t="s">
        <v>530</v>
      </c>
      <c r="I280" s="450" t="s">
        <v>531</v>
      </c>
      <c r="J280" s="22" t="s">
        <v>51</v>
      </c>
      <c r="K280" s="57">
        <v>0.25</v>
      </c>
      <c r="L280" s="57">
        <v>0.35</v>
      </c>
      <c r="M280" s="57">
        <v>0.2</v>
      </c>
      <c r="N280" s="57">
        <v>0.2</v>
      </c>
      <c r="O280" s="209">
        <f>+K280+L280+M280+N280</f>
        <v>1</v>
      </c>
      <c r="P280" s="465"/>
    </row>
    <row r="281" spans="1:16" s="225" customFormat="1" ht="18" customHeight="1" x14ac:dyDescent="0.2">
      <c r="A281" s="534"/>
      <c r="B281" s="485"/>
      <c r="C281" s="486"/>
      <c r="D281" s="489"/>
      <c r="E281" s="490"/>
      <c r="F281" s="450"/>
      <c r="G281" s="450"/>
      <c r="H281" s="450"/>
      <c r="I281" s="450"/>
      <c r="J281" s="22" t="s">
        <v>52</v>
      </c>
      <c r="K281" s="207">
        <v>0.1</v>
      </c>
      <c r="L281" s="207"/>
      <c r="M281" s="207"/>
      <c r="N281" s="207"/>
      <c r="O281" s="206">
        <f>+K281+L281+M281+N281</f>
        <v>0.1</v>
      </c>
      <c r="P281" s="465"/>
    </row>
    <row r="282" spans="1:16" s="225" customFormat="1" ht="18" customHeight="1" x14ac:dyDescent="0.2">
      <c r="A282" s="534"/>
      <c r="B282" s="485"/>
      <c r="C282" s="486"/>
      <c r="D282" s="489"/>
      <c r="E282" s="490"/>
      <c r="F282" s="450"/>
      <c r="G282" s="450"/>
      <c r="H282" s="450"/>
      <c r="I282" s="450"/>
      <c r="J282" s="208" t="s">
        <v>53</v>
      </c>
      <c r="K282" s="57">
        <f>+K281/K280</f>
        <v>0.4</v>
      </c>
      <c r="L282" s="57">
        <f>+L281/L280</f>
        <v>0</v>
      </c>
      <c r="M282" s="57">
        <f>+M281/M280</f>
        <v>0</v>
      </c>
      <c r="N282" s="57">
        <v>0.35</v>
      </c>
      <c r="O282" s="209">
        <f>+O281/O280</f>
        <v>0.1</v>
      </c>
      <c r="P282" s="465"/>
    </row>
    <row r="283" spans="1:16" s="225" customFormat="1" ht="18" customHeight="1" x14ac:dyDescent="0.2">
      <c r="A283" s="534"/>
      <c r="B283" s="485"/>
      <c r="C283" s="486"/>
      <c r="D283" s="489"/>
      <c r="E283" s="490"/>
      <c r="F283" s="450"/>
      <c r="G283" s="450"/>
      <c r="H283" s="450"/>
      <c r="I283" s="450"/>
      <c r="J283" s="208" t="s">
        <v>54</v>
      </c>
      <c r="K283" s="57">
        <f>+K280-K281</f>
        <v>0.15</v>
      </c>
      <c r="L283" s="57">
        <f>+L280-L281</f>
        <v>0.35</v>
      </c>
      <c r="M283" s="57">
        <f>+M280-M281</f>
        <v>0.2</v>
      </c>
      <c r="N283" s="57">
        <f>+N280-N281</f>
        <v>0.2</v>
      </c>
      <c r="O283" s="57">
        <f>+O280-O281</f>
        <v>0.9</v>
      </c>
      <c r="P283" s="465"/>
    </row>
    <row r="284" spans="1:16" s="225" customFormat="1" ht="60" x14ac:dyDescent="0.2">
      <c r="A284" s="534"/>
      <c r="B284" s="485"/>
      <c r="C284" s="486"/>
      <c r="D284" s="489"/>
      <c r="E284" s="490"/>
      <c r="F284" s="450"/>
      <c r="G284" s="450"/>
      <c r="H284" s="450"/>
      <c r="I284" s="450"/>
      <c r="J284" s="22" t="s">
        <v>55</v>
      </c>
      <c r="K284" s="228" t="s">
        <v>532</v>
      </c>
      <c r="L284" s="228"/>
      <c r="M284" s="228"/>
      <c r="N284" s="22"/>
      <c r="O284" s="210"/>
      <c r="P284" s="465"/>
    </row>
    <row r="285" spans="1:16" s="225" customFormat="1" ht="60" x14ac:dyDescent="0.2">
      <c r="A285" s="534"/>
      <c r="B285" s="485"/>
      <c r="C285" s="486"/>
      <c r="D285" s="489"/>
      <c r="E285" s="490"/>
      <c r="F285" s="450"/>
      <c r="G285" s="450"/>
      <c r="H285" s="450"/>
      <c r="I285" s="450"/>
      <c r="J285" s="22" t="s">
        <v>56</v>
      </c>
      <c r="K285" s="228" t="s">
        <v>532</v>
      </c>
      <c r="L285" s="228"/>
      <c r="M285" s="22"/>
      <c r="N285" s="22"/>
      <c r="O285" s="210"/>
      <c r="P285" s="465"/>
    </row>
    <row r="286" spans="1:16" s="225" customFormat="1" ht="48" x14ac:dyDescent="0.2">
      <c r="A286" s="534"/>
      <c r="B286" s="485"/>
      <c r="C286" s="486"/>
      <c r="D286" s="489"/>
      <c r="E286" s="490"/>
      <c r="F286" s="450"/>
      <c r="G286" s="450"/>
      <c r="H286" s="450"/>
      <c r="I286" s="450"/>
      <c r="J286" s="22" t="s">
        <v>278</v>
      </c>
      <c r="K286" s="228" t="s">
        <v>533</v>
      </c>
      <c r="L286" s="228"/>
      <c r="M286" s="22"/>
      <c r="N286" s="22"/>
      <c r="O286" s="210"/>
      <c r="P286" s="465"/>
    </row>
    <row r="287" spans="1:16" s="225" customFormat="1" ht="18" customHeight="1" x14ac:dyDescent="0.2">
      <c r="A287" s="534"/>
      <c r="B287" s="485"/>
      <c r="C287" s="486"/>
      <c r="D287" s="489"/>
      <c r="E287" s="490"/>
      <c r="F287" s="450"/>
      <c r="G287" s="450"/>
      <c r="H287" s="450"/>
      <c r="I287" s="450"/>
      <c r="J287" s="210"/>
      <c r="K287" s="210"/>
      <c r="L287" s="210"/>
      <c r="M287" s="210"/>
      <c r="N287" s="210"/>
      <c r="O287" s="210"/>
      <c r="P287" s="465"/>
    </row>
    <row r="288" spans="1:16" s="225" customFormat="1" ht="18" customHeight="1" x14ac:dyDescent="0.2">
      <c r="A288" s="534"/>
      <c r="B288" s="485"/>
      <c r="C288" s="486"/>
      <c r="D288" s="489"/>
      <c r="E288" s="490"/>
      <c r="F288" s="450"/>
      <c r="G288" s="450"/>
      <c r="H288" s="450"/>
      <c r="I288" s="450"/>
      <c r="J288" s="208" t="s">
        <v>51</v>
      </c>
      <c r="K288" s="19">
        <f>+K280*G280</f>
        <v>2.5000000000000001E-2</v>
      </c>
      <c r="L288" s="19">
        <f>+L280*G280</f>
        <v>3.4999999999999996E-2</v>
      </c>
      <c r="M288" s="19">
        <f>+M280*G280</f>
        <v>2.0000000000000004E-2</v>
      </c>
      <c r="N288" s="19">
        <f>+N280*G280</f>
        <v>2.0000000000000004E-2</v>
      </c>
      <c r="O288" s="19">
        <f>+SUM(K288:N288)</f>
        <v>0.1</v>
      </c>
      <c r="P288" s="465"/>
    </row>
    <row r="289" spans="1:16" s="225" customFormat="1" ht="18" customHeight="1" x14ac:dyDescent="0.2">
      <c r="A289" s="534"/>
      <c r="B289" s="485"/>
      <c r="C289" s="486"/>
      <c r="D289" s="489"/>
      <c r="E289" s="490"/>
      <c r="F289" s="450"/>
      <c r="G289" s="450"/>
      <c r="H289" s="450"/>
      <c r="I289" s="450"/>
      <c r="J289" s="208" t="s">
        <v>52</v>
      </c>
      <c r="K289" s="19">
        <f>+K281*G280</f>
        <v>1.0000000000000002E-2</v>
      </c>
      <c r="L289" s="19">
        <f>+L281*G280</f>
        <v>0</v>
      </c>
      <c r="M289" s="19">
        <f>+M281*G280</f>
        <v>0</v>
      </c>
      <c r="N289" s="19">
        <f>+N281*G280</f>
        <v>0</v>
      </c>
      <c r="O289" s="19">
        <f>+SUM(K289:N289)</f>
        <v>1.0000000000000002E-2</v>
      </c>
      <c r="P289" s="465"/>
    </row>
    <row r="290" spans="1:16" s="225" customFormat="1" ht="18" customHeight="1" x14ac:dyDescent="0.2">
      <c r="A290" s="534"/>
      <c r="B290" s="485"/>
      <c r="C290" s="486"/>
      <c r="D290" s="489"/>
      <c r="E290" s="490"/>
      <c r="F290" s="474"/>
      <c r="G290" s="474"/>
      <c r="H290" s="450"/>
      <c r="I290" s="450"/>
      <c r="J290" s="208" t="s">
        <v>53</v>
      </c>
      <c r="K290" s="19">
        <f>+K289/K288</f>
        <v>0.40000000000000008</v>
      </c>
      <c r="L290" s="19">
        <f>+L289/L288</f>
        <v>0</v>
      </c>
      <c r="M290" s="19">
        <f>+M289/M288</f>
        <v>0</v>
      </c>
      <c r="N290" s="19">
        <f>+N289/N288</f>
        <v>0</v>
      </c>
      <c r="O290" s="19"/>
      <c r="P290" s="465"/>
    </row>
    <row r="291" spans="1:16" s="225" customFormat="1" ht="18" customHeight="1" x14ac:dyDescent="0.2">
      <c r="A291" s="534"/>
      <c r="B291" s="485"/>
      <c r="C291" s="486"/>
      <c r="D291" s="489"/>
      <c r="E291" s="490"/>
      <c r="F291" s="215"/>
      <c r="G291" s="215"/>
      <c r="H291" s="215"/>
      <c r="I291" s="215"/>
      <c r="J291" s="208"/>
      <c r="K291" s="19"/>
      <c r="L291" s="19"/>
      <c r="M291" s="19"/>
      <c r="N291" s="19"/>
      <c r="O291" s="217"/>
      <c r="P291" s="465"/>
    </row>
    <row r="292" spans="1:16" s="225" customFormat="1" ht="18" customHeight="1" x14ac:dyDescent="0.2">
      <c r="A292" s="534"/>
      <c r="B292" s="485"/>
      <c r="C292" s="486"/>
      <c r="D292" s="489"/>
      <c r="E292" s="490"/>
      <c r="F292" s="450" t="s">
        <v>534</v>
      </c>
      <c r="G292" s="450">
        <v>0.21</v>
      </c>
      <c r="H292" s="450" t="s">
        <v>535</v>
      </c>
      <c r="I292" s="450" t="s">
        <v>510</v>
      </c>
      <c r="J292" s="22" t="s">
        <v>51</v>
      </c>
      <c r="K292" s="57">
        <v>0.2</v>
      </c>
      <c r="L292" s="57">
        <v>0.25</v>
      </c>
      <c r="M292" s="57">
        <v>0.2</v>
      </c>
      <c r="N292" s="57">
        <v>0.35</v>
      </c>
      <c r="O292" s="57">
        <f>+SUM(K292:N292)</f>
        <v>1</v>
      </c>
      <c r="P292" s="465"/>
    </row>
    <row r="293" spans="1:16" s="225" customFormat="1" ht="18" customHeight="1" x14ac:dyDescent="0.2">
      <c r="A293" s="534"/>
      <c r="B293" s="485"/>
      <c r="C293" s="486"/>
      <c r="D293" s="489"/>
      <c r="E293" s="490"/>
      <c r="F293" s="450"/>
      <c r="G293" s="450"/>
      <c r="H293" s="450"/>
      <c r="I293" s="450"/>
      <c r="J293" s="22" t="s">
        <v>52</v>
      </c>
      <c r="K293" s="207">
        <v>0.15</v>
      </c>
      <c r="L293" s="207"/>
      <c r="M293" s="207"/>
      <c r="N293" s="207"/>
      <c r="O293" s="207">
        <f>+SUM(K293:N293)</f>
        <v>0.15</v>
      </c>
      <c r="P293" s="465"/>
    </row>
    <row r="294" spans="1:16" s="225" customFormat="1" ht="18" customHeight="1" x14ac:dyDescent="0.2">
      <c r="A294" s="534"/>
      <c r="B294" s="485"/>
      <c r="C294" s="486"/>
      <c r="D294" s="489"/>
      <c r="E294" s="490"/>
      <c r="F294" s="450"/>
      <c r="G294" s="450"/>
      <c r="H294" s="450"/>
      <c r="I294" s="450"/>
      <c r="J294" s="208" t="s">
        <v>53</v>
      </c>
      <c r="K294" s="57">
        <f>+K293/K292</f>
        <v>0.74999999999999989</v>
      </c>
      <c r="L294" s="57">
        <f>+L293/L292</f>
        <v>0</v>
      </c>
      <c r="M294" s="57">
        <f>+M293/M292</f>
        <v>0</v>
      </c>
      <c r="N294" s="57">
        <f>+N293/N292</f>
        <v>0</v>
      </c>
      <c r="O294" s="57">
        <f>+O293/O292</f>
        <v>0.15</v>
      </c>
      <c r="P294" s="465"/>
    </row>
    <row r="295" spans="1:16" s="225" customFormat="1" ht="18" customHeight="1" x14ac:dyDescent="0.2">
      <c r="A295" s="534"/>
      <c r="B295" s="485"/>
      <c r="C295" s="486"/>
      <c r="D295" s="489"/>
      <c r="E295" s="490"/>
      <c r="F295" s="450"/>
      <c r="G295" s="450"/>
      <c r="H295" s="450"/>
      <c r="I295" s="450"/>
      <c r="J295" s="208" t="s">
        <v>54</v>
      </c>
      <c r="K295" s="57">
        <f>+K292-K293</f>
        <v>5.0000000000000017E-2</v>
      </c>
      <c r="L295" s="57">
        <f>+L292-L293</f>
        <v>0.25</v>
      </c>
      <c r="M295" s="57">
        <f>+M292-M293</f>
        <v>0.2</v>
      </c>
      <c r="N295" s="57">
        <f>+N292-N293</f>
        <v>0.35</v>
      </c>
      <c r="O295" s="57">
        <f>+O292-O293</f>
        <v>0.85</v>
      </c>
      <c r="P295" s="465"/>
    </row>
    <row r="296" spans="1:16" s="225" customFormat="1" ht="36" x14ac:dyDescent="0.2">
      <c r="A296" s="534"/>
      <c r="B296" s="485"/>
      <c r="C296" s="486"/>
      <c r="D296" s="489"/>
      <c r="E296" s="490"/>
      <c r="F296" s="450"/>
      <c r="G296" s="450"/>
      <c r="H296" s="450"/>
      <c r="I296" s="450"/>
      <c r="J296" s="22" t="s">
        <v>55</v>
      </c>
      <c r="K296" s="229" t="s">
        <v>536</v>
      </c>
      <c r="L296" s="228"/>
      <c r="M296" s="22"/>
      <c r="N296" s="22"/>
      <c r="O296" s="22"/>
      <c r="P296" s="465"/>
    </row>
    <row r="297" spans="1:16" s="225" customFormat="1" ht="24" x14ac:dyDescent="0.2">
      <c r="A297" s="534"/>
      <c r="B297" s="485"/>
      <c r="C297" s="486"/>
      <c r="D297" s="489"/>
      <c r="E297" s="490"/>
      <c r="F297" s="450"/>
      <c r="G297" s="450"/>
      <c r="H297" s="450"/>
      <c r="I297" s="450"/>
      <c r="J297" s="22" t="s">
        <v>56</v>
      </c>
      <c r="K297" s="229" t="s">
        <v>537</v>
      </c>
      <c r="L297" s="228"/>
      <c r="M297" s="22"/>
      <c r="N297" s="22"/>
      <c r="O297" s="22"/>
      <c r="P297" s="465"/>
    </row>
    <row r="298" spans="1:16" s="225" customFormat="1" ht="24" x14ac:dyDescent="0.2">
      <c r="A298" s="534"/>
      <c r="B298" s="485"/>
      <c r="C298" s="486"/>
      <c r="D298" s="489"/>
      <c r="E298" s="490"/>
      <c r="F298" s="450"/>
      <c r="G298" s="450"/>
      <c r="H298" s="450"/>
      <c r="I298" s="450"/>
      <c r="J298" s="22" t="s">
        <v>278</v>
      </c>
      <c r="K298" s="229" t="s">
        <v>538</v>
      </c>
      <c r="L298" s="228"/>
      <c r="M298" s="22"/>
      <c r="N298" s="22"/>
      <c r="O298" s="22"/>
      <c r="P298" s="465"/>
    </row>
    <row r="299" spans="1:16" s="225" customFormat="1" ht="18" customHeight="1" x14ac:dyDescent="0.2">
      <c r="A299" s="534"/>
      <c r="B299" s="485"/>
      <c r="C299" s="486"/>
      <c r="D299" s="489"/>
      <c r="E299" s="490"/>
      <c r="F299" s="450"/>
      <c r="G299" s="450"/>
      <c r="H299" s="450"/>
      <c r="I299" s="450"/>
      <c r="J299" s="210"/>
      <c r="K299" s="22"/>
      <c r="L299" s="22"/>
      <c r="M299" s="22"/>
      <c r="N299" s="22"/>
      <c r="O299" s="22"/>
      <c r="P299" s="465"/>
    </row>
    <row r="300" spans="1:16" s="225" customFormat="1" ht="18" customHeight="1" x14ac:dyDescent="0.2">
      <c r="A300" s="534"/>
      <c r="B300" s="485"/>
      <c r="C300" s="486"/>
      <c r="D300" s="489"/>
      <c r="E300" s="490"/>
      <c r="F300" s="450"/>
      <c r="G300" s="450"/>
      <c r="H300" s="450"/>
      <c r="I300" s="450"/>
      <c r="J300" s="208" t="s">
        <v>51</v>
      </c>
      <c r="K300" s="214">
        <f>+K292*G292</f>
        <v>4.2000000000000003E-2</v>
      </c>
      <c r="L300" s="214">
        <f>+L292*G292</f>
        <v>5.2499999999999998E-2</v>
      </c>
      <c r="M300" s="214">
        <f>+M292*G292</f>
        <v>4.2000000000000003E-2</v>
      </c>
      <c r="N300" s="214">
        <f>+N292*G292</f>
        <v>7.3499999999999996E-2</v>
      </c>
      <c r="O300" s="19">
        <f>+SUM(K300:N300)</f>
        <v>0.21000000000000002</v>
      </c>
      <c r="P300" s="465"/>
    </row>
    <row r="301" spans="1:16" s="225" customFormat="1" ht="18" customHeight="1" x14ac:dyDescent="0.2">
      <c r="A301" s="534"/>
      <c r="B301" s="485"/>
      <c r="C301" s="486"/>
      <c r="D301" s="489"/>
      <c r="E301" s="490"/>
      <c r="F301" s="450"/>
      <c r="G301" s="450"/>
      <c r="H301" s="450"/>
      <c r="I301" s="450"/>
      <c r="J301" s="208" t="s">
        <v>52</v>
      </c>
      <c r="K301" s="214">
        <f>+K293*G292</f>
        <v>3.15E-2</v>
      </c>
      <c r="L301" s="214">
        <f>+L293*G292</f>
        <v>0</v>
      </c>
      <c r="M301" s="214">
        <f>+M293*G292</f>
        <v>0</v>
      </c>
      <c r="N301" s="214">
        <f>+N293*G292</f>
        <v>0</v>
      </c>
      <c r="O301" s="19">
        <f>+SUM(K301:N301)</f>
        <v>3.15E-2</v>
      </c>
      <c r="P301" s="465"/>
    </row>
    <row r="302" spans="1:16" s="225" customFormat="1" ht="18" customHeight="1" x14ac:dyDescent="0.2">
      <c r="A302" s="534"/>
      <c r="B302" s="485"/>
      <c r="C302" s="486"/>
      <c r="D302" s="489"/>
      <c r="E302" s="490"/>
      <c r="F302" s="450"/>
      <c r="G302" s="450"/>
      <c r="H302" s="450"/>
      <c r="I302" s="450"/>
      <c r="J302" s="208" t="s">
        <v>53</v>
      </c>
      <c r="K302" s="214">
        <f>+K301/K300</f>
        <v>0.75</v>
      </c>
      <c r="L302" s="214">
        <f>+L301/L300</f>
        <v>0</v>
      </c>
      <c r="M302" s="214">
        <f>+M301/M300</f>
        <v>0</v>
      </c>
      <c r="N302" s="214">
        <f>+N301/N300</f>
        <v>0</v>
      </c>
      <c r="O302" s="19"/>
      <c r="P302" s="465"/>
    </row>
    <row r="303" spans="1:16" s="225" customFormat="1" ht="18" customHeight="1" x14ac:dyDescent="0.2">
      <c r="A303" s="534"/>
      <c r="B303" s="485"/>
      <c r="C303" s="488"/>
      <c r="D303" s="489"/>
      <c r="E303" s="490"/>
      <c r="F303" s="217" t="s">
        <v>292</v>
      </c>
      <c r="G303" s="217">
        <f>+G232+G244+G256+G268+G280+G292</f>
        <v>0.9</v>
      </c>
      <c r="H303" s="217"/>
      <c r="I303" s="22"/>
      <c r="J303" s="22"/>
      <c r="K303" s="22"/>
      <c r="L303" s="22"/>
      <c r="M303" s="22"/>
      <c r="N303" s="22"/>
      <c r="O303" s="22"/>
      <c r="P303" s="465"/>
    </row>
    <row r="304" spans="1:16" s="225" customFormat="1" ht="18" customHeight="1" x14ac:dyDescent="0.2">
      <c r="A304" s="534"/>
      <c r="B304" s="485"/>
      <c r="C304" s="460" t="s">
        <v>407</v>
      </c>
      <c r="D304" s="460" t="s">
        <v>408</v>
      </c>
      <c r="E304" s="490"/>
      <c r="F304" s="450" t="s">
        <v>503</v>
      </c>
      <c r="G304" s="450">
        <v>0.1</v>
      </c>
      <c r="H304" s="462" t="s">
        <v>504</v>
      </c>
      <c r="I304" s="450" t="s">
        <v>229</v>
      </c>
      <c r="J304" s="22" t="s">
        <v>51</v>
      </c>
      <c r="K304" s="57">
        <v>0.25</v>
      </c>
      <c r="L304" s="57">
        <v>0.25</v>
      </c>
      <c r="M304" s="57">
        <v>0.25</v>
      </c>
      <c r="N304" s="57">
        <v>0.25</v>
      </c>
      <c r="O304" s="57">
        <f>+SUM(K304:N304)</f>
        <v>1</v>
      </c>
      <c r="P304" s="465"/>
    </row>
    <row r="305" spans="1:16" s="225" customFormat="1" ht="18" customHeight="1" x14ac:dyDescent="0.2">
      <c r="A305" s="534"/>
      <c r="B305" s="485"/>
      <c r="C305" s="460"/>
      <c r="D305" s="460"/>
      <c r="E305" s="490"/>
      <c r="F305" s="450"/>
      <c r="G305" s="450"/>
      <c r="H305" s="483"/>
      <c r="I305" s="450"/>
      <c r="J305" s="22" t="s">
        <v>52</v>
      </c>
      <c r="K305" s="207">
        <v>0.25</v>
      </c>
      <c r="L305" s="207"/>
      <c r="M305" s="207"/>
      <c r="N305" s="207"/>
      <c r="O305" s="207">
        <f>+SUM(K305:N305)</f>
        <v>0.25</v>
      </c>
      <c r="P305" s="465"/>
    </row>
    <row r="306" spans="1:16" s="225" customFormat="1" ht="18" customHeight="1" x14ac:dyDescent="0.2">
      <c r="A306" s="534"/>
      <c r="B306" s="485"/>
      <c r="C306" s="460"/>
      <c r="D306" s="460"/>
      <c r="E306" s="490"/>
      <c r="F306" s="450"/>
      <c r="G306" s="450"/>
      <c r="H306" s="483"/>
      <c r="I306" s="450"/>
      <c r="J306" s="208" t="s">
        <v>53</v>
      </c>
      <c r="K306" s="57">
        <f>+K305/K304</f>
        <v>1</v>
      </c>
      <c r="L306" s="57">
        <f>+L305/L304</f>
        <v>0</v>
      </c>
      <c r="M306" s="57">
        <f>+M305/M304</f>
        <v>0</v>
      </c>
      <c r="N306" s="57">
        <f>+N305/N304</f>
        <v>0</v>
      </c>
      <c r="O306" s="57">
        <f>+O305/O304</f>
        <v>0.25</v>
      </c>
      <c r="P306" s="465"/>
    </row>
    <row r="307" spans="1:16" s="225" customFormat="1" ht="18" customHeight="1" x14ac:dyDescent="0.2">
      <c r="A307" s="534"/>
      <c r="B307" s="485"/>
      <c r="C307" s="460"/>
      <c r="D307" s="460"/>
      <c r="E307" s="490"/>
      <c r="F307" s="450"/>
      <c r="G307" s="450"/>
      <c r="H307" s="483"/>
      <c r="I307" s="450"/>
      <c r="J307" s="208" t="s">
        <v>54</v>
      </c>
      <c r="K307" s="57">
        <f>+K304-K305</f>
        <v>0</v>
      </c>
      <c r="L307" s="57">
        <f>+L304-L305</f>
        <v>0.25</v>
      </c>
      <c r="M307" s="57">
        <f>+M304-M305</f>
        <v>0.25</v>
      </c>
      <c r="N307" s="57">
        <f>+N304-N305</f>
        <v>0.25</v>
      </c>
      <c r="O307" s="57">
        <f>+O304-O305</f>
        <v>0.75</v>
      </c>
      <c r="P307" s="465"/>
    </row>
    <row r="308" spans="1:16" s="225" customFormat="1" ht="36" x14ac:dyDescent="0.2">
      <c r="A308" s="534"/>
      <c r="B308" s="485"/>
      <c r="C308" s="460"/>
      <c r="D308" s="460"/>
      <c r="E308" s="490"/>
      <c r="F308" s="450"/>
      <c r="G308" s="450"/>
      <c r="H308" s="483"/>
      <c r="I308" s="450"/>
      <c r="J308" s="22" t="s">
        <v>55</v>
      </c>
      <c r="K308" s="218" t="s">
        <v>456</v>
      </c>
      <c r="L308" s="228"/>
      <c r="M308" s="22"/>
      <c r="N308" s="22"/>
      <c r="O308" s="22"/>
      <c r="P308" s="465"/>
    </row>
    <row r="309" spans="1:16" s="225" customFormat="1" ht="72" x14ac:dyDescent="0.2">
      <c r="A309" s="534"/>
      <c r="B309" s="485"/>
      <c r="C309" s="460"/>
      <c r="D309" s="460"/>
      <c r="E309" s="490"/>
      <c r="F309" s="450"/>
      <c r="G309" s="450"/>
      <c r="H309" s="483"/>
      <c r="I309" s="450"/>
      <c r="J309" s="22" t="s">
        <v>56</v>
      </c>
      <c r="K309" s="218" t="s">
        <v>457</v>
      </c>
      <c r="L309" s="228"/>
      <c r="M309" s="22"/>
      <c r="N309" s="22"/>
      <c r="O309" s="22"/>
      <c r="P309" s="465"/>
    </row>
    <row r="310" spans="1:16" s="225" customFormat="1" ht="84" x14ac:dyDescent="0.2">
      <c r="A310" s="534"/>
      <c r="B310" s="485"/>
      <c r="C310" s="460"/>
      <c r="D310" s="460"/>
      <c r="E310" s="490"/>
      <c r="F310" s="450"/>
      <c r="G310" s="450"/>
      <c r="H310" s="483"/>
      <c r="I310" s="450"/>
      <c r="J310" s="22" t="s">
        <v>278</v>
      </c>
      <c r="K310" s="229" t="s">
        <v>505</v>
      </c>
      <c r="L310" s="228"/>
      <c r="M310" s="22"/>
      <c r="N310" s="22"/>
      <c r="O310" s="22"/>
      <c r="P310" s="465"/>
    </row>
    <row r="311" spans="1:16" s="225" customFormat="1" x14ac:dyDescent="0.2">
      <c r="A311" s="534"/>
      <c r="B311" s="485"/>
      <c r="C311" s="460"/>
      <c r="D311" s="460"/>
      <c r="E311" s="490"/>
      <c r="F311" s="450"/>
      <c r="G311" s="450"/>
      <c r="H311" s="483"/>
      <c r="I311" s="450"/>
      <c r="J311" s="210"/>
      <c r="K311" s="22"/>
      <c r="L311" s="228"/>
      <c r="M311" s="22"/>
      <c r="N311" s="22"/>
      <c r="O311" s="22"/>
      <c r="P311" s="465"/>
    </row>
    <row r="312" spans="1:16" s="225" customFormat="1" ht="18" customHeight="1" x14ac:dyDescent="0.2">
      <c r="A312" s="534"/>
      <c r="B312" s="485"/>
      <c r="C312" s="460"/>
      <c r="D312" s="460"/>
      <c r="E312" s="490"/>
      <c r="F312" s="450"/>
      <c r="G312" s="450"/>
      <c r="H312" s="483"/>
      <c r="I312" s="450"/>
      <c r="J312" s="208" t="s">
        <v>51</v>
      </c>
      <c r="K312" s="214">
        <f>+K304*G304</f>
        <v>2.5000000000000001E-2</v>
      </c>
      <c r="L312" s="214">
        <f>+L304*G304</f>
        <v>2.5000000000000001E-2</v>
      </c>
      <c r="M312" s="19">
        <f>+M304*G304</f>
        <v>2.5000000000000001E-2</v>
      </c>
      <c r="N312" s="19">
        <f>+N304*G304</f>
        <v>2.5000000000000001E-2</v>
      </c>
      <c r="O312" s="19">
        <f>+SUM(K312:N312)</f>
        <v>0.1</v>
      </c>
      <c r="P312" s="465"/>
    </row>
    <row r="313" spans="1:16" s="225" customFormat="1" ht="18" customHeight="1" x14ac:dyDescent="0.2">
      <c r="A313" s="534"/>
      <c r="B313" s="485"/>
      <c r="C313" s="460"/>
      <c r="D313" s="460"/>
      <c r="E313" s="490"/>
      <c r="F313" s="450"/>
      <c r="G313" s="450"/>
      <c r="H313" s="483"/>
      <c r="I313" s="450"/>
      <c r="J313" s="208" t="s">
        <v>52</v>
      </c>
      <c r="K313" s="214">
        <f>+K305*G304</f>
        <v>2.5000000000000001E-2</v>
      </c>
      <c r="L313" s="214">
        <f>+L305*G304</f>
        <v>0</v>
      </c>
      <c r="M313" s="19">
        <f>+M305*G304</f>
        <v>0</v>
      </c>
      <c r="N313" s="19">
        <f>+N305*G304</f>
        <v>0</v>
      </c>
      <c r="O313" s="19">
        <f>+SUM(K313:N313)</f>
        <v>2.5000000000000001E-2</v>
      </c>
      <c r="P313" s="465"/>
    </row>
    <row r="314" spans="1:16" s="225" customFormat="1" ht="18" customHeight="1" x14ac:dyDescent="0.2">
      <c r="A314" s="534"/>
      <c r="B314" s="485"/>
      <c r="C314" s="460"/>
      <c r="D314" s="460"/>
      <c r="E314" s="490"/>
      <c r="F314" s="450"/>
      <c r="G314" s="450">
        <v>0.1</v>
      </c>
      <c r="H314" s="484"/>
      <c r="I314" s="450"/>
      <c r="J314" s="208" t="s">
        <v>53</v>
      </c>
      <c r="K314" s="19">
        <f>+K313/K312</f>
        <v>1</v>
      </c>
      <c r="L314" s="19">
        <f>+L313/L312</f>
        <v>0</v>
      </c>
      <c r="M314" s="19">
        <f>+M313/M312</f>
        <v>0</v>
      </c>
      <c r="N314" s="19">
        <f>+N313/N312</f>
        <v>0</v>
      </c>
      <c r="O314" s="19"/>
      <c r="P314" s="465"/>
    </row>
    <row r="315" spans="1:16" s="225" customFormat="1" ht="18" customHeight="1" x14ac:dyDescent="0.2">
      <c r="A315" s="534"/>
      <c r="B315" s="485"/>
      <c r="C315" s="461"/>
      <c r="D315" s="461"/>
      <c r="E315" s="490"/>
      <c r="F315" s="220" t="s">
        <v>292</v>
      </c>
      <c r="G315" s="217">
        <f>+G304</f>
        <v>0.1</v>
      </c>
      <c r="H315" s="217"/>
      <c r="I315" s="22"/>
      <c r="J315" s="208"/>
      <c r="K315" s="57"/>
      <c r="L315" s="57"/>
      <c r="M315" s="57"/>
      <c r="N315" s="57"/>
      <c r="O315" s="57"/>
      <c r="P315" s="465"/>
    </row>
    <row r="316" spans="1:16" s="225" customFormat="1" ht="18" customHeight="1" x14ac:dyDescent="0.2">
      <c r="A316" s="534"/>
      <c r="B316" s="485"/>
      <c r="C316" s="473" t="s">
        <v>539</v>
      </c>
      <c r="D316" s="474"/>
      <c r="E316" s="474"/>
      <c r="F316" s="474"/>
      <c r="G316" s="475">
        <f>+G303+G315</f>
        <v>1</v>
      </c>
      <c r="H316" s="457"/>
      <c r="I316" s="450"/>
      <c r="J316" s="208" t="s">
        <v>51</v>
      </c>
      <c r="K316" s="214">
        <f t="shared" ref="K316:N317" si="5">+K240+K252+K264+K276+K288+K300+K312</f>
        <v>0.27400000000000002</v>
      </c>
      <c r="L316" s="214">
        <f t="shared" si="5"/>
        <v>0.26450000000000001</v>
      </c>
      <c r="M316" s="214">
        <f t="shared" si="5"/>
        <v>0.254</v>
      </c>
      <c r="N316" s="214">
        <f t="shared" si="5"/>
        <v>0.20749999999999999</v>
      </c>
      <c r="O316" s="19">
        <f>+SUM(K316:N316)</f>
        <v>1</v>
      </c>
      <c r="P316" s="465"/>
    </row>
    <row r="317" spans="1:16" s="225" customFormat="1" ht="18" customHeight="1" x14ac:dyDescent="0.2">
      <c r="A317" s="534"/>
      <c r="B317" s="485"/>
      <c r="C317" s="474"/>
      <c r="D317" s="474"/>
      <c r="E317" s="474"/>
      <c r="F317" s="474"/>
      <c r="G317" s="475"/>
      <c r="H317" s="476"/>
      <c r="I317" s="450"/>
      <c r="J317" s="208" t="s">
        <v>52</v>
      </c>
      <c r="K317" s="214">
        <f t="shared" si="5"/>
        <v>0.21050000000000002</v>
      </c>
      <c r="L317" s="214">
        <f t="shared" si="5"/>
        <v>0.05</v>
      </c>
      <c r="M317" s="214">
        <f t="shared" si="5"/>
        <v>4.6000000000000006E-2</v>
      </c>
      <c r="N317" s="214">
        <f t="shared" si="5"/>
        <v>0.05</v>
      </c>
      <c r="O317" s="19">
        <f>+SUM(K317:N317)</f>
        <v>0.35649999999999998</v>
      </c>
      <c r="P317" s="465"/>
    </row>
    <row r="318" spans="1:16" s="225" customFormat="1" ht="18" customHeight="1" x14ac:dyDescent="0.2">
      <c r="A318" s="534"/>
      <c r="B318" s="485"/>
      <c r="C318" s="474"/>
      <c r="D318" s="474"/>
      <c r="E318" s="474"/>
      <c r="F318" s="474"/>
      <c r="G318" s="475"/>
      <c r="H318" s="477"/>
      <c r="I318" s="450"/>
      <c r="J318" s="208" t="s">
        <v>53</v>
      </c>
      <c r="K318" s="214">
        <f>+K317/K316</f>
        <v>0.76824817518248179</v>
      </c>
      <c r="L318" s="214">
        <f>+L317/L316</f>
        <v>0.1890359168241966</v>
      </c>
      <c r="M318" s="214">
        <f>+M317/M316</f>
        <v>0.18110236220472442</v>
      </c>
      <c r="N318" s="214">
        <f>+N317/N316</f>
        <v>0.24096385542168677</v>
      </c>
      <c r="O318" s="19">
        <f>+O317/O316</f>
        <v>0.35649999999999998</v>
      </c>
      <c r="P318" s="465"/>
    </row>
    <row r="319" spans="1:16" ht="21" customHeight="1" x14ac:dyDescent="0.2">
      <c r="A319" s="534"/>
      <c r="B319" s="479" t="s">
        <v>540</v>
      </c>
      <c r="C319" s="467" t="s">
        <v>429</v>
      </c>
      <c r="D319" s="467" t="s">
        <v>429</v>
      </c>
      <c r="E319" s="467" t="s">
        <v>429</v>
      </c>
      <c r="F319" s="467" t="s">
        <v>541</v>
      </c>
      <c r="G319" s="450">
        <v>0.25</v>
      </c>
      <c r="H319" s="470" t="s">
        <v>542</v>
      </c>
      <c r="I319" s="450" t="s">
        <v>432</v>
      </c>
      <c r="J319" s="213" t="s">
        <v>51</v>
      </c>
      <c r="K319" s="242">
        <v>0.25</v>
      </c>
      <c r="L319" s="242">
        <v>0.25</v>
      </c>
      <c r="M319" s="242">
        <v>0.25</v>
      </c>
      <c r="N319" s="242">
        <v>0.25</v>
      </c>
      <c r="O319" s="209">
        <f>+SUM(K319:N319)</f>
        <v>1</v>
      </c>
      <c r="P319" s="465" t="s">
        <v>543</v>
      </c>
    </row>
    <row r="320" spans="1:16" ht="21" customHeight="1" x14ac:dyDescent="0.2">
      <c r="A320" s="534"/>
      <c r="B320" s="480"/>
      <c r="C320" s="468"/>
      <c r="D320" s="468"/>
      <c r="E320" s="468"/>
      <c r="F320" s="468"/>
      <c r="G320" s="450"/>
      <c r="H320" s="471"/>
      <c r="I320" s="450"/>
      <c r="J320" s="22" t="s">
        <v>52</v>
      </c>
      <c r="K320" s="207">
        <v>0.25</v>
      </c>
      <c r="L320" s="207"/>
      <c r="M320" s="207"/>
      <c r="N320" s="207"/>
      <c r="O320" s="206">
        <f>+SUM(K320:N320)</f>
        <v>0.25</v>
      </c>
      <c r="P320" s="465"/>
    </row>
    <row r="321" spans="1:16" ht="21" customHeight="1" x14ac:dyDescent="0.2">
      <c r="A321" s="534"/>
      <c r="B321" s="480"/>
      <c r="C321" s="468"/>
      <c r="D321" s="468"/>
      <c r="E321" s="468"/>
      <c r="F321" s="468"/>
      <c r="G321" s="450"/>
      <c r="H321" s="471"/>
      <c r="I321" s="450"/>
      <c r="J321" s="208" t="s">
        <v>53</v>
      </c>
      <c r="K321" s="57">
        <f>+K320/K319</f>
        <v>1</v>
      </c>
      <c r="L321" s="57">
        <f>+L320/L319</f>
        <v>0</v>
      </c>
      <c r="M321" s="57">
        <f>+M320/M319</f>
        <v>0</v>
      </c>
      <c r="N321" s="57">
        <f>+N320/N319</f>
        <v>0</v>
      </c>
      <c r="O321" s="209">
        <f>+O320/O319</f>
        <v>0.25</v>
      </c>
      <c r="P321" s="465"/>
    </row>
    <row r="322" spans="1:16" ht="21" customHeight="1" x14ac:dyDescent="0.2">
      <c r="A322" s="534"/>
      <c r="B322" s="480"/>
      <c r="C322" s="468"/>
      <c r="D322" s="468"/>
      <c r="E322" s="468"/>
      <c r="F322" s="468"/>
      <c r="G322" s="450"/>
      <c r="H322" s="471"/>
      <c r="I322" s="450"/>
      <c r="J322" s="208" t="s">
        <v>54</v>
      </c>
      <c r="K322" s="57">
        <f>+K319-K320</f>
        <v>0</v>
      </c>
      <c r="L322" s="57">
        <f>+L319-L320</f>
        <v>0.25</v>
      </c>
      <c r="M322" s="57">
        <f>+M319-M320</f>
        <v>0.25</v>
      </c>
      <c r="N322" s="57">
        <f>+N319-N320</f>
        <v>0.25</v>
      </c>
      <c r="O322" s="57">
        <f>+O319-O320</f>
        <v>0.75</v>
      </c>
      <c r="P322" s="465"/>
    </row>
    <row r="323" spans="1:16" ht="84" x14ac:dyDescent="0.2">
      <c r="A323" s="534"/>
      <c r="B323" s="480"/>
      <c r="C323" s="468"/>
      <c r="D323" s="468"/>
      <c r="E323" s="468"/>
      <c r="F323" s="468"/>
      <c r="G323" s="450"/>
      <c r="H323" s="471"/>
      <c r="I323" s="450"/>
      <c r="J323" s="22" t="s">
        <v>55</v>
      </c>
      <c r="K323" s="219" t="s">
        <v>544</v>
      </c>
      <c r="L323" s="219"/>
      <c r="M323" s="219"/>
      <c r="N323" s="219"/>
      <c r="O323" s="209"/>
      <c r="P323" s="465"/>
    </row>
    <row r="324" spans="1:16" ht="127.5" customHeight="1" x14ac:dyDescent="0.2">
      <c r="A324" s="534"/>
      <c r="B324" s="480"/>
      <c r="C324" s="468"/>
      <c r="D324" s="468"/>
      <c r="E324" s="468"/>
      <c r="F324" s="468"/>
      <c r="G324" s="450"/>
      <c r="H324" s="471"/>
      <c r="I324" s="450"/>
      <c r="J324" s="22" t="s">
        <v>56</v>
      </c>
      <c r="K324" s="219" t="s">
        <v>545</v>
      </c>
      <c r="L324" s="219"/>
      <c r="M324" s="219"/>
      <c r="N324" s="22"/>
      <c r="O324" s="210"/>
      <c r="P324" s="465"/>
    </row>
    <row r="325" spans="1:16" ht="24" x14ac:dyDescent="0.2">
      <c r="A325" s="534"/>
      <c r="B325" s="480"/>
      <c r="C325" s="468"/>
      <c r="D325" s="468"/>
      <c r="E325" s="468"/>
      <c r="F325" s="468"/>
      <c r="G325" s="450"/>
      <c r="H325" s="471"/>
      <c r="I325" s="450"/>
      <c r="J325" s="22" t="s">
        <v>278</v>
      </c>
      <c r="K325" s="219" t="s">
        <v>453</v>
      </c>
      <c r="L325" s="219"/>
      <c r="M325" s="219"/>
      <c r="N325" s="219"/>
      <c r="O325" s="210"/>
      <c r="P325" s="465"/>
    </row>
    <row r="326" spans="1:16" x14ac:dyDescent="0.2">
      <c r="A326" s="534"/>
      <c r="B326" s="480"/>
      <c r="C326" s="468"/>
      <c r="D326" s="468"/>
      <c r="E326" s="468"/>
      <c r="F326" s="468"/>
      <c r="G326" s="450"/>
      <c r="H326" s="471"/>
      <c r="I326" s="450"/>
      <c r="J326" s="212"/>
      <c r="K326" s="213"/>
      <c r="L326" s="213"/>
      <c r="M326" s="213"/>
      <c r="N326" s="213"/>
      <c r="O326" s="212"/>
      <c r="P326" s="465"/>
    </row>
    <row r="327" spans="1:16" x14ac:dyDescent="0.2">
      <c r="A327" s="534"/>
      <c r="B327" s="480"/>
      <c r="C327" s="468"/>
      <c r="D327" s="468"/>
      <c r="E327" s="468"/>
      <c r="F327" s="468"/>
      <c r="G327" s="450"/>
      <c r="H327" s="471"/>
      <c r="I327" s="450"/>
      <c r="J327" s="208" t="s">
        <v>51</v>
      </c>
      <c r="K327" s="214">
        <f>+K319*G319</f>
        <v>6.25E-2</v>
      </c>
      <c r="L327" s="214">
        <f>+L319*G319</f>
        <v>6.25E-2</v>
      </c>
      <c r="M327" s="214">
        <f>+M319*G319</f>
        <v>6.25E-2</v>
      </c>
      <c r="N327" s="214">
        <f>+N319*G319</f>
        <v>6.25E-2</v>
      </c>
      <c r="O327" s="209">
        <f>SUM(K327:N327)</f>
        <v>0.25</v>
      </c>
      <c r="P327" s="465"/>
    </row>
    <row r="328" spans="1:16" x14ac:dyDescent="0.2">
      <c r="A328" s="534"/>
      <c r="B328" s="480"/>
      <c r="C328" s="468"/>
      <c r="D328" s="468"/>
      <c r="E328" s="468"/>
      <c r="F328" s="468"/>
      <c r="G328" s="450"/>
      <c r="H328" s="471"/>
      <c r="I328" s="450"/>
      <c r="J328" s="208" t="s">
        <v>52</v>
      </c>
      <c r="K328" s="214">
        <f>+K320*G319</f>
        <v>6.25E-2</v>
      </c>
      <c r="L328" s="214">
        <f>+L320*G319</f>
        <v>0</v>
      </c>
      <c r="M328" s="214">
        <f>+M320*G319</f>
        <v>0</v>
      </c>
      <c r="N328" s="214">
        <f>+N320*G319</f>
        <v>0</v>
      </c>
      <c r="O328" s="209">
        <f>SUM(K328:N328)</f>
        <v>6.25E-2</v>
      </c>
      <c r="P328" s="465"/>
    </row>
    <row r="329" spans="1:16" x14ac:dyDescent="0.2">
      <c r="A329" s="534"/>
      <c r="B329" s="480"/>
      <c r="C329" s="468"/>
      <c r="D329" s="468"/>
      <c r="E329" s="468"/>
      <c r="F329" s="469"/>
      <c r="G329" s="450"/>
      <c r="H329" s="472"/>
      <c r="I329" s="450"/>
      <c r="J329" s="208" t="s">
        <v>53</v>
      </c>
      <c r="K329" s="214">
        <f>+K328/K327</f>
        <v>1</v>
      </c>
      <c r="L329" s="214">
        <f>+L328/L327</f>
        <v>0</v>
      </c>
      <c r="M329" s="214">
        <f>+M328/M327</f>
        <v>0</v>
      </c>
      <c r="N329" s="214">
        <f>+N328/N327</f>
        <v>0</v>
      </c>
      <c r="O329" s="209"/>
      <c r="P329" s="465"/>
    </row>
    <row r="330" spans="1:16" ht="14.25" customHeight="1" x14ac:dyDescent="0.2">
      <c r="A330" s="534"/>
      <c r="B330" s="480"/>
      <c r="C330" s="468"/>
      <c r="D330" s="468"/>
      <c r="E330" s="468"/>
      <c r="F330" s="239"/>
      <c r="G330" s="207"/>
      <c r="H330" s="233"/>
      <c r="I330" s="232"/>
      <c r="J330" s="208"/>
      <c r="K330" s="214"/>
      <c r="L330" s="214"/>
      <c r="M330" s="214"/>
      <c r="N330" s="214"/>
      <c r="O330" s="209"/>
      <c r="P330" s="465"/>
    </row>
    <row r="331" spans="1:16" ht="15.75" customHeight="1" x14ac:dyDescent="0.2">
      <c r="A331" s="534"/>
      <c r="B331" s="480"/>
      <c r="C331" s="468"/>
      <c r="D331" s="468"/>
      <c r="E331" s="468"/>
      <c r="F331" s="467" t="s">
        <v>546</v>
      </c>
      <c r="G331" s="450">
        <v>0.25</v>
      </c>
      <c r="H331" s="470" t="s">
        <v>547</v>
      </c>
      <c r="I331" s="450" t="s">
        <v>432</v>
      </c>
      <c r="J331" s="22" t="s">
        <v>51</v>
      </c>
      <c r="K331" s="57">
        <v>0.25</v>
      </c>
      <c r="L331" s="57">
        <v>0.25</v>
      </c>
      <c r="M331" s="57">
        <v>0.25</v>
      </c>
      <c r="N331" s="57">
        <v>0.25</v>
      </c>
      <c r="O331" s="209">
        <f>+K331+L331+M331+N331</f>
        <v>1</v>
      </c>
      <c r="P331" s="465"/>
    </row>
    <row r="332" spans="1:16" ht="15.75" customHeight="1" x14ac:dyDescent="0.2">
      <c r="A332" s="534"/>
      <c r="B332" s="480"/>
      <c r="C332" s="468"/>
      <c r="D332" s="468"/>
      <c r="E332" s="468"/>
      <c r="F332" s="468"/>
      <c r="G332" s="450"/>
      <c r="H332" s="471"/>
      <c r="I332" s="450"/>
      <c r="J332" s="22" t="s">
        <v>52</v>
      </c>
      <c r="K332" s="207">
        <v>0.25</v>
      </c>
      <c r="L332" s="207"/>
      <c r="M332" s="207"/>
      <c r="N332" s="207"/>
      <c r="O332" s="206">
        <f>+K332+L332+M332+N332</f>
        <v>0.25</v>
      </c>
      <c r="P332" s="465"/>
    </row>
    <row r="333" spans="1:16" ht="15.75" customHeight="1" x14ac:dyDescent="0.2">
      <c r="A333" s="534"/>
      <c r="B333" s="480"/>
      <c r="C333" s="468"/>
      <c r="D333" s="468"/>
      <c r="E333" s="468"/>
      <c r="F333" s="468"/>
      <c r="G333" s="450"/>
      <c r="H333" s="471"/>
      <c r="I333" s="450"/>
      <c r="J333" s="208" t="s">
        <v>53</v>
      </c>
      <c r="K333" s="57">
        <f>+K332/K331</f>
        <v>1</v>
      </c>
      <c r="L333" s="57">
        <f>+L332/L331</f>
        <v>0</v>
      </c>
      <c r="M333" s="57">
        <f>+M332/M331</f>
        <v>0</v>
      </c>
      <c r="N333" s="57">
        <f>+N332/N331</f>
        <v>0</v>
      </c>
      <c r="O333" s="209">
        <f>+O332/O331</f>
        <v>0.25</v>
      </c>
      <c r="P333" s="465"/>
    </row>
    <row r="334" spans="1:16" ht="15.75" customHeight="1" x14ac:dyDescent="0.2">
      <c r="A334" s="534"/>
      <c r="B334" s="480"/>
      <c r="C334" s="468"/>
      <c r="D334" s="468"/>
      <c r="E334" s="468"/>
      <c r="F334" s="468"/>
      <c r="G334" s="450"/>
      <c r="H334" s="471"/>
      <c r="I334" s="450"/>
      <c r="J334" s="208" t="s">
        <v>54</v>
      </c>
      <c r="K334" s="57">
        <f>+K331-K332</f>
        <v>0</v>
      </c>
      <c r="L334" s="57">
        <f>+L331-L332</f>
        <v>0.25</v>
      </c>
      <c r="M334" s="57">
        <f>+M331-M332</f>
        <v>0.25</v>
      </c>
      <c r="N334" s="57">
        <f>+N331-N332</f>
        <v>0.25</v>
      </c>
      <c r="O334" s="57">
        <f>+O332-O331</f>
        <v>-0.75</v>
      </c>
      <c r="P334" s="465"/>
    </row>
    <row r="335" spans="1:16" ht="84" x14ac:dyDescent="0.2">
      <c r="A335" s="534"/>
      <c r="B335" s="480"/>
      <c r="C335" s="468"/>
      <c r="D335" s="468"/>
      <c r="E335" s="468"/>
      <c r="F335" s="468"/>
      <c r="G335" s="450"/>
      <c r="H335" s="471"/>
      <c r="I335" s="450"/>
      <c r="J335" s="22" t="s">
        <v>55</v>
      </c>
      <c r="K335" s="219" t="s">
        <v>548</v>
      </c>
      <c r="L335" s="219"/>
      <c r="M335" s="228"/>
      <c r="N335" s="228"/>
      <c r="O335" s="210"/>
      <c r="P335" s="465"/>
    </row>
    <row r="336" spans="1:16" ht="60" x14ac:dyDescent="0.2">
      <c r="A336" s="534"/>
      <c r="B336" s="480"/>
      <c r="C336" s="468"/>
      <c r="D336" s="468"/>
      <c r="E336" s="468"/>
      <c r="F336" s="468"/>
      <c r="G336" s="450"/>
      <c r="H336" s="471"/>
      <c r="I336" s="450"/>
      <c r="J336" s="22" t="s">
        <v>56</v>
      </c>
      <c r="K336" s="218" t="s">
        <v>549</v>
      </c>
      <c r="L336" s="219"/>
      <c r="M336" s="228"/>
      <c r="N336" s="228"/>
      <c r="O336" s="210"/>
      <c r="P336" s="465"/>
    </row>
    <row r="337" spans="1:16" ht="24" x14ac:dyDescent="0.2">
      <c r="A337" s="534"/>
      <c r="B337" s="480"/>
      <c r="C337" s="468"/>
      <c r="D337" s="468"/>
      <c r="E337" s="468"/>
      <c r="F337" s="468"/>
      <c r="G337" s="450"/>
      <c r="H337" s="471"/>
      <c r="I337" s="450"/>
      <c r="J337" s="22" t="s">
        <v>278</v>
      </c>
      <c r="K337" s="219" t="s">
        <v>453</v>
      </c>
      <c r="L337" s="219"/>
      <c r="M337" s="228"/>
      <c r="N337" s="228"/>
      <c r="O337" s="210"/>
      <c r="P337" s="465"/>
    </row>
    <row r="338" spans="1:16" ht="22.5" customHeight="1" x14ac:dyDescent="0.2">
      <c r="A338" s="534"/>
      <c r="B338" s="480"/>
      <c r="C338" s="468"/>
      <c r="D338" s="468"/>
      <c r="E338" s="468"/>
      <c r="F338" s="468"/>
      <c r="G338" s="450"/>
      <c r="H338" s="471"/>
      <c r="I338" s="450"/>
      <c r="J338" s="212"/>
      <c r="K338" s="212"/>
      <c r="L338" s="212"/>
      <c r="M338" s="212"/>
      <c r="N338" s="212"/>
      <c r="O338" s="212"/>
      <c r="P338" s="465"/>
    </row>
    <row r="339" spans="1:16" ht="15.75" customHeight="1" x14ac:dyDescent="0.2">
      <c r="A339" s="534"/>
      <c r="B339" s="480"/>
      <c r="C339" s="468"/>
      <c r="D339" s="468"/>
      <c r="E339" s="468"/>
      <c r="F339" s="468"/>
      <c r="G339" s="450"/>
      <c r="H339" s="471"/>
      <c r="I339" s="450"/>
      <c r="J339" s="234" t="s">
        <v>51</v>
      </c>
      <c r="K339" s="235">
        <f>+K331*G331</f>
        <v>6.25E-2</v>
      </c>
      <c r="L339" s="235">
        <f>+L331*G331</f>
        <v>6.25E-2</v>
      </c>
      <c r="M339" s="235">
        <f>+M331*G331</f>
        <v>6.25E-2</v>
      </c>
      <c r="N339" s="235">
        <f>+N331*G331</f>
        <v>6.25E-2</v>
      </c>
      <c r="O339" s="243">
        <f>SUM(K339:N339)</f>
        <v>0.25</v>
      </c>
      <c r="P339" s="465"/>
    </row>
    <row r="340" spans="1:16" ht="15.75" customHeight="1" x14ac:dyDescent="0.2">
      <c r="A340" s="534"/>
      <c r="B340" s="480"/>
      <c r="C340" s="468"/>
      <c r="D340" s="468"/>
      <c r="E340" s="468"/>
      <c r="F340" s="468"/>
      <c r="G340" s="450"/>
      <c r="H340" s="471"/>
      <c r="I340" s="450"/>
      <c r="J340" s="208" t="s">
        <v>52</v>
      </c>
      <c r="K340" s="214">
        <f>+K332*G331</f>
        <v>6.25E-2</v>
      </c>
      <c r="L340" s="214">
        <f>+L332*G331</f>
        <v>0</v>
      </c>
      <c r="M340" s="214">
        <f>+M332*G331</f>
        <v>0</v>
      </c>
      <c r="N340" s="214">
        <f>+N328*G331</f>
        <v>0</v>
      </c>
      <c r="O340" s="19">
        <f>SUM(K340:N340)</f>
        <v>6.25E-2</v>
      </c>
      <c r="P340" s="465"/>
    </row>
    <row r="341" spans="1:16" ht="15.75" customHeight="1" x14ac:dyDescent="0.2">
      <c r="A341" s="534"/>
      <c r="B341" s="480"/>
      <c r="C341" s="468"/>
      <c r="D341" s="468"/>
      <c r="E341" s="468"/>
      <c r="F341" s="469"/>
      <c r="G341" s="450"/>
      <c r="H341" s="472"/>
      <c r="I341" s="450"/>
      <c r="J341" s="208" t="s">
        <v>53</v>
      </c>
      <c r="K341" s="214">
        <f>+K340/K339</f>
        <v>1</v>
      </c>
      <c r="L341" s="214">
        <f>+L340/L339</f>
        <v>0</v>
      </c>
      <c r="M341" s="214">
        <f>+M340/M339</f>
        <v>0</v>
      </c>
      <c r="N341" s="214">
        <f>+N340/N339</f>
        <v>0</v>
      </c>
      <c r="O341" s="19"/>
      <c r="P341" s="465"/>
    </row>
    <row r="342" spans="1:16" ht="26.25" customHeight="1" x14ac:dyDescent="0.2">
      <c r="A342" s="534"/>
      <c r="B342" s="480"/>
      <c r="C342" s="468"/>
      <c r="D342" s="468"/>
      <c r="E342" s="468"/>
      <c r="F342" s="239"/>
      <c r="G342" s="207"/>
      <c r="H342" s="233"/>
      <c r="I342" s="232"/>
      <c r="J342" s="208"/>
      <c r="K342" s="214"/>
      <c r="L342" s="214"/>
      <c r="M342" s="214"/>
      <c r="N342" s="214"/>
      <c r="O342" s="19"/>
      <c r="P342" s="465"/>
    </row>
    <row r="343" spans="1:16" x14ac:dyDescent="0.2">
      <c r="A343" s="534"/>
      <c r="B343" s="480"/>
      <c r="C343" s="468"/>
      <c r="D343" s="468"/>
      <c r="E343" s="468"/>
      <c r="F343" s="467" t="s">
        <v>550</v>
      </c>
      <c r="G343" s="450">
        <v>0.1</v>
      </c>
      <c r="H343" s="470" t="s">
        <v>551</v>
      </c>
      <c r="I343" s="450" t="s">
        <v>432</v>
      </c>
      <c r="J343" s="22" t="s">
        <v>51</v>
      </c>
      <c r="K343" s="57">
        <v>0.25</v>
      </c>
      <c r="L343" s="57">
        <v>0.25</v>
      </c>
      <c r="M343" s="57">
        <v>0.25</v>
      </c>
      <c r="N343" s="57">
        <v>0.25</v>
      </c>
      <c r="O343" s="209">
        <f>+SUM(K343:N343)</f>
        <v>1</v>
      </c>
      <c r="P343" s="465"/>
    </row>
    <row r="344" spans="1:16" x14ac:dyDescent="0.2">
      <c r="A344" s="534"/>
      <c r="B344" s="480"/>
      <c r="C344" s="468"/>
      <c r="D344" s="468"/>
      <c r="E344" s="468"/>
      <c r="F344" s="468"/>
      <c r="G344" s="450"/>
      <c r="H344" s="471"/>
      <c r="I344" s="450"/>
      <c r="J344" s="22" t="s">
        <v>52</v>
      </c>
      <c r="K344" s="207">
        <v>0.25</v>
      </c>
      <c r="L344" s="207"/>
      <c r="M344" s="207"/>
      <c r="N344" s="207"/>
      <c r="O344" s="206">
        <f>+SUM(K344:N344)</f>
        <v>0.25</v>
      </c>
      <c r="P344" s="465"/>
    </row>
    <row r="345" spans="1:16" x14ac:dyDescent="0.2">
      <c r="A345" s="534"/>
      <c r="B345" s="480"/>
      <c r="C345" s="468"/>
      <c r="D345" s="468"/>
      <c r="E345" s="468"/>
      <c r="F345" s="468"/>
      <c r="G345" s="450"/>
      <c r="H345" s="471"/>
      <c r="I345" s="450"/>
      <c r="J345" s="208" t="s">
        <v>53</v>
      </c>
      <c r="K345" s="57">
        <f>+K344/K343</f>
        <v>1</v>
      </c>
      <c r="L345" s="57">
        <f>+L344/L343</f>
        <v>0</v>
      </c>
      <c r="M345" s="57">
        <f>+M344/M343</f>
        <v>0</v>
      </c>
      <c r="N345" s="57">
        <f>+N344/N343</f>
        <v>0</v>
      </c>
      <c r="O345" s="57">
        <f>+O344/O343</f>
        <v>0.25</v>
      </c>
      <c r="P345" s="465"/>
    </row>
    <row r="346" spans="1:16" x14ac:dyDescent="0.2">
      <c r="A346" s="534"/>
      <c r="B346" s="480"/>
      <c r="C346" s="468"/>
      <c r="D346" s="468"/>
      <c r="E346" s="468"/>
      <c r="F346" s="468"/>
      <c r="G346" s="450"/>
      <c r="H346" s="471"/>
      <c r="I346" s="450"/>
      <c r="J346" s="208" t="s">
        <v>54</v>
      </c>
      <c r="K346" s="57">
        <f>+K343-K344</f>
        <v>0</v>
      </c>
      <c r="L346" s="57">
        <f>+L343-L344</f>
        <v>0.25</v>
      </c>
      <c r="M346" s="57">
        <f>+M343-M344</f>
        <v>0.25</v>
      </c>
      <c r="N346" s="57">
        <f>+N343-N344</f>
        <v>0.25</v>
      </c>
      <c r="O346" s="57">
        <f>+O343-O344</f>
        <v>0.75</v>
      </c>
      <c r="P346" s="465"/>
    </row>
    <row r="347" spans="1:16" ht="84" x14ac:dyDescent="0.2">
      <c r="A347" s="534"/>
      <c r="B347" s="480"/>
      <c r="C347" s="468"/>
      <c r="D347" s="468"/>
      <c r="E347" s="468"/>
      <c r="F347" s="468"/>
      <c r="G347" s="450"/>
      <c r="H347" s="471"/>
      <c r="I347" s="450"/>
      <c r="J347" s="22" t="s">
        <v>55</v>
      </c>
      <c r="K347" s="219" t="s">
        <v>552</v>
      </c>
      <c r="L347" s="219"/>
      <c r="M347" s="228"/>
      <c r="N347" s="228"/>
      <c r="O347" s="22"/>
      <c r="P347" s="465"/>
    </row>
    <row r="348" spans="1:16" ht="150" customHeight="1" x14ac:dyDescent="0.2">
      <c r="A348" s="534"/>
      <c r="B348" s="480"/>
      <c r="C348" s="468"/>
      <c r="D348" s="468"/>
      <c r="E348" s="468"/>
      <c r="F348" s="468"/>
      <c r="G348" s="450"/>
      <c r="H348" s="471"/>
      <c r="I348" s="450"/>
      <c r="J348" s="22" t="s">
        <v>56</v>
      </c>
      <c r="K348" s="218" t="s">
        <v>553</v>
      </c>
      <c r="L348" s="219"/>
      <c r="M348" s="228"/>
      <c r="N348" s="228"/>
      <c r="O348" s="22"/>
      <c r="P348" s="465"/>
    </row>
    <row r="349" spans="1:16" ht="45.75" customHeight="1" x14ac:dyDescent="0.2">
      <c r="A349" s="534"/>
      <c r="B349" s="480"/>
      <c r="C349" s="468"/>
      <c r="D349" s="468"/>
      <c r="E349" s="468"/>
      <c r="F349" s="468"/>
      <c r="G349" s="450"/>
      <c r="H349" s="471"/>
      <c r="I349" s="450"/>
      <c r="J349" s="22" t="s">
        <v>278</v>
      </c>
      <c r="K349" s="219" t="s">
        <v>453</v>
      </c>
      <c r="L349" s="219"/>
      <c r="M349" s="22"/>
      <c r="N349" s="22"/>
      <c r="O349" s="22"/>
      <c r="P349" s="465"/>
    </row>
    <row r="350" spans="1:16" ht="18" customHeight="1" x14ac:dyDescent="0.2">
      <c r="A350" s="534"/>
      <c r="B350" s="480"/>
      <c r="C350" s="468"/>
      <c r="D350" s="468"/>
      <c r="E350" s="468"/>
      <c r="F350" s="468"/>
      <c r="G350" s="450"/>
      <c r="H350" s="471"/>
      <c r="I350" s="450"/>
      <c r="J350" s="213"/>
      <c r="K350" s="213"/>
      <c r="L350" s="213"/>
      <c r="M350" s="213"/>
      <c r="N350" s="213"/>
      <c r="O350" s="213"/>
      <c r="P350" s="465"/>
    </row>
    <row r="351" spans="1:16" ht="18" customHeight="1" x14ac:dyDescent="0.2">
      <c r="A351" s="534"/>
      <c r="B351" s="480"/>
      <c r="C351" s="468"/>
      <c r="D351" s="468"/>
      <c r="E351" s="468"/>
      <c r="F351" s="468"/>
      <c r="G351" s="450"/>
      <c r="H351" s="471"/>
      <c r="I351" s="450"/>
      <c r="J351" s="208" t="s">
        <v>51</v>
      </c>
      <c r="K351" s="214">
        <f>+K343*G343</f>
        <v>2.5000000000000001E-2</v>
      </c>
      <c r="L351" s="214">
        <f>+L343*G343</f>
        <v>2.5000000000000001E-2</v>
      </c>
      <c r="M351" s="214">
        <f>+M343*G343</f>
        <v>2.5000000000000001E-2</v>
      </c>
      <c r="N351" s="214">
        <f>+N343*G343</f>
        <v>2.5000000000000001E-2</v>
      </c>
      <c r="O351" s="19">
        <f>SUM(K351:N351)</f>
        <v>0.1</v>
      </c>
      <c r="P351" s="465"/>
    </row>
    <row r="352" spans="1:16" ht="18" customHeight="1" x14ac:dyDescent="0.2">
      <c r="A352" s="534"/>
      <c r="B352" s="480"/>
      <c r="C352" s="468"/>
      <c r="D352" s="468"/>
      <c r="E352" s="468"/>
      <c r="F352" s="468"/>
      <c r="G352" s="450"/>
      <c r="H352" s="471"/>
      <c r="I352" s="450"/>
      <c r="J352" s="208" t="s">
        <v>52</v>
      </c>
      <c r="K352" s="214">
        <f>+K344*G343</f>
        <v>2.5000000000000001E-2</v>
      </c>
      <c r="L352" s="214">
        <f>+L344*G343</f>
        <v>0</v>
      </c>
      <c r="M352" s="214">
        <f>+M344*G343</f>
        <v>0</v>
      </c>
      <c r="N352" s="214">
        <f>+N340*G343</f>
        <v>0</v>
      </c>
      <c r="O352" s="19">
        <f>+SUM(K352:N352)</f>
        <v>2.5000000000000001E-2</v>
      </c>
      <c r="P352" s="465"/>
    </row>
    <row r="353" spans="1:16" ht="24.75" customHeight="1" x14ac:dyDescent="0.2">
      <c r="A353" s="534"/>
      <c r="B353" s="480"/>
      <c r="C353" s="468"/>
      <c r="D353" s="468"/>
      <c r="E353" s="468"/>
      <c r="F353" s="469"/>
      <c r="G353" s="450"/>
      <c r="H353" s="472"/>
      <c r="I353" s="450"/>
      <c r="J353" s="208" t="s">
        <v>53</v>
      </c>
      <c r="K353" s="214">
        <f>+K352/K351</f>
        <v>1</v>
      </c>
      <c r="L353" s="214">
        <f>+L352/L351</f>
        <v>0</v>
      </c>
      <c r="M353" s="214">
        <f>+M352/M351</f>
        <v>0</v>
      </c>
      <c r="N353" s="214">
        <f>+N352/N351</f>
        <v>0</v>
      </c>
      <c r="O353" s="19"/>
      <c r="P353" s="465"/>
    </row>
    <row r="354" spans="1:16" ht="18" customHeight="1" x14ac:dyDescent="0.2">
      <c r="A354" s="534"/>
      <c r="B354" s="480"/>
      <c r="C354" s="468"/>
      <c r="D354" s="468"/>
      <c r="E354" s="468"/>
      <c r="F354" s="239"/>
      <c r="G354" s="207"/>
      <c r="H354" s="241"/>
      <c r="I354" s="244"/>
      <c r="J354" s="208"/>
      <c r="K354" s="214"/>
      <c r="L354" s="214"/>
      <c r="M354" s="214"/>
      <c r="N354" s="214"/>
      <c r="O354" s="19"/>
      <c r="P354" s="465"/>
    </row>
    <row r="355" spans="1:16" ht="18" customHeight="1" x14ac:dyDescent="0.2">
      <c r="A355" s="534"/>
      <c r="B355" s="480"/>
      <c r="C355" s="468"/>
      <c r="D355" s="468"/>
      <c r="E355" s="468"/>
      <c r="F355" s="467" t="s">
        <v>554</v>
      </c>
      <c r="G355" s="450">
        <v>0.1</v>
      </c>
      <c r="H355" s="478" t="s">
        <v>555</v>
      </c>
      <c r="I355" s="450" t="s">
        <v>432</v>
      </c>
      <c r="J355" s="22" t="s">
        <v>51</v>
      </c>
      <c r="K355" s="57">
        <v>0.25</v>
      </c>
      <c r="L355" s="57">
        <v>0.25</v>
      </c>
      <c r="M355" s="57">
        <v>0.25</v>
      </c>
      <c r="N355" s="57">
        <v>0.25</v>
      </c>
      <c r="O355" s="209">
        <f>+SUM(K355:N355)</f>
        <v>1</v>
      </c>
      <c r="P355" s="465"/>
    </row>
    <row r="356" spans="1:16" ht="18" customHeight="1" x14ac:dyDescent="0.2">
      <c r="A356" s="534"/>
      <c r="B356" s="480"/>
      <c r="C356" s="468"/>
      <c r="D356" s="468"/>
      <c r="E356" s="468"/>
      <c r="F356" s="468"/>
      <c r="G356" s="450"/>
      <c r="H356" s="478"/>
      <c r="I356" s="450"/>
      <c r="J356" s="22" t="s">
        <v>52</v>
      </c>
      <c r="K356" s="207">
        <v>0.25</v>
      </c>
      <c r="L356" s="207"/>
      <c r="M356" s="207"/>
      <c r="N356" s="207"/>
      <c r="O356" s="206">
        <f>+SUM(K356:N356)</f>
        <v>0.25</v>
      </c>
      <c r="P356" s="465"/>
    </row>
    <row r="357" spans="1:16" ht="18" customHeight="1" x14ac:dyDescent="0.2">
      <c r="A357" s="534"/>
      <c r="B357" s="480"/>
      <c r="C357" s="468"/>
      <c r="D357" s="468"/>
      <c r="E357" s="468"/>
      <c r="F357" s="468"/>
      <c r="G357" s="450"/>
      <c r="H357" s="478"/>
      <c r="I357" s="450"/>
      <c r="J357" s="208" t="s">
        <v>53</v>
      </c>
      <c r="K357" s="57">
        <f>+K356/K355</f>
        <v>1</v>
      </c>
      <c r="L357" s="57">
        <f>+L356/L355</f>
        <v>0</v>
      </c>
      <c r="M357" s="57">
        <f>+M356/M355</f>
        <v>0</v>
      </c>
      <c r="N357" s="57">
        <f>+N356/N355</f>
        <v>0</v>
      </c>
      <c r="O357" s="57">
        <f>+O356/O355</f>
        <v>0.25</v>
      </c>
      <c r="P357" s="465"/>
    </row>
    <row r="358" spans="1:16" ht="18" customHeight="1" x14ac:dyDescent="0.2">
      <c r="A358" s="534"/>
      <c r="B358" s="480"/>
      <c r="C358" s="468"/>
      <c r="D358" s="468"/>
      <c r="E358" s="468"/>
      <c r="F358" s="468"/>
      <c r="G358" s="450"/>
      <c r="H358" s="478"/>
      <c r="I358" s="450"/>
      <c r="J358" s="208" t="s">
        <v>54</v>
      </c>
      <c r="K358" s="57">
        <f>+K355-K356</f>
        <v>0</v>
      </c>
      <c r="L358" s="57">
        <f>+L355-L356</f>
        <v>0.25</v>
      </c>
      <c r="M358" s="57">
        <f>+M355-M356</f>
        <v>0.25</v>
      </c>
      <c r="N358" s="57">
        <f>+N355-N356</f>
        <v>0.25</v>
      </c>
      <c r="O358" s="57">
        <f>+O355-O356</f>
        <v>0.75</v>
      </c>
      <c r="P358" s="465"/>
    </row>
    <row r="359" spans="1:16" ht="60" x14ac:dyDescent="0.2">
      <c r="A359" s="534"/>
      <c r="B359" s="480"/>
      <c r="C359" s="468"/>
      <c r="D359" s="468"/>
      <c r="E359" s="468"/>
      <c r="F359" s="468"/>
      <c r="G359" s="450"/>
      <c r="H359" s="478"/>
      <c r="I359" s="450"/>
      <c r="J359" s="22" t="s">
        <v>55</v>
      </c>
      <c r="K359" s="219" t="s">
        <v>556</v>
      </c>
      <c r="L359" s="219"/>
      <c r="M359" s="219"/>
      <c r="N359" s="219"/>
      <c r="O359" s="22"/>
      <c r="P359" s="465"/>
    </row>
    <row r="360" spans="1:16" ht="84" x14ac:dyDescent="0.2">
      <c r="A360" s="534"/>
      <c r="B360" s="480"/>
      <c r="C360" s="468"/>
      <c r="D360" s="468"/>
      <c r="E360" s="468"/>
      <c r="F360" s="468"/>
      <c r="G360" s="450"/>
      <c r="H360" s="478"/>
      <c r="I360" s="450"/>
      <c r="J360" s="22" t="s">
        <v>56</v>
      </c>
      <c r="K360" s="218" t="s">
        <v>557</v>
      </c>
      <c r="L360" s="219"/>
      <c r="M360" s="219"/>
      <c r="N360" s="219"/>
      <c r="O360" s="22"/>
      <c r="P360" s="465"/>
    </row>
    <row r="361" spans="1:16" ht="24" x14ac:dyDescent="0.2">
      <c r="A361" s="534"/>
      <c r="B361" s="480"/>
      <c r="C361" s="468"/>
      <c r="D361" s="468"/>
      <c r="E361" s="468"/>
      <c r="F361" s="468"/>
      <c r="G361" s="450"/>
      <c r="H361" s="478"/>
      <c r="I361" s="450"/>
      <c r="J361" s="22" t="s">
        <v>278</v>
      </c>
      <c r="K361" s="219" t="s">
        <v>453</v>
      </c>
      <c r="L361" s="219"/>
      <c r="M361" s="219"/>
      <c r="N361" s="219"/>
      <c r="O361" s="22"/>
      <c r="P361" s="465"/>
    </row>
    <row r="362" spans="1:16" ht="18" customHeight="1" x14ac:dyDescent="0.2">
      <c r="A362" s="534"/>
      <c r="B362" s="480"/>
      <c r="C362" s="468"/>
      <c r="D362" s="468"/>
      <c r="E362" s="468"/>
      <c r="F362" s="468"/>
      <c r="G362" s="450"/>
      <c r="H362" s="478"/>
      <c r="I362" s="450"/>
      <c r="J362" s="213"/>
      <c r="K362" s="213"/>
      <c r="L362" s="213"/>
      <c r="M362" s="213"/>
      <c r="N362" s="213"/>
      <c r="O362" s="213"/>
      <c r="P362" s="465"/>
    </row>
    <row r="363" spans="1:16" ht="18" customHeight="1" x14ac:dyDescent="0.2">
      <c r="A363" s="534"/>
      <c r="B363" s="480"/>
      <c r="C363" s="468"/>
      <c r="D363" s="468"/>
      <c r="E363" s="468"/>
      <c r="F363" s="468"/>
      <c r="G363" s="450"/>
      <c r="H363" s="478"/>
      <c r="I363" s="450"/>
      <c r="J363" s="208" t="s">
        <v>51</v>
      </c>
      <c r="K363" s="214">
        <f>+K355*G355</f>
        <v>2.5000000000000001E-2</v>
      </c>
      <c r="L363" s="214">
        <f>+L355*G355</f>
        <v>2.5000000000000001E-2</v>
      </c>
      <c r="M363" s="214">
        <f>+M355*G355</f>
        <v>2.5000000000000001E-2</v>
      </c>
      <c r="N363" s="214">
        <f>+N355*G355</f>
        <v>2.5000000000000001E-2</v>
      </c>
      <c r="O363" s="19">
        <f>+SUM(K363:N363)</f>
        <v>0.1</v>
      </c>
      <c r="P363" s="465"/>
    </row>
    <row r="364" spans="1:16" ht="18" customHeight="1" x14ac:dyDescent="0.2">
      <c r="A364" s="534"/>
      <c r="B364" s="480"/>
      <c r="C364" s="468"/>
      <c r="D364" s="468"/>
      <c r="E364" s="468"/>
      <c r="F364" s="468"/>
      <c r="G364" s="450"/>
      <c r="H364" s="478"/>
      <c r="I364" s="450"/>
      <c r="J364" s="208" t="s">
        <v>52</v>
      </c>
      <c r="K364" s="214">
        <f>+K356*G355</f>
        <v>2.5000000000000001E-2</v>
      </c>
      <c r="L364" s="214">
        <f>+L356*G355</f>
        <v>0</v>
      </c>
      <c r="M364" s="214">
        <f>+M356*G355</f>
        <v>0</v>
      </c>
      <c r="N364" s="214">
        <f>+N356*G355</f>
        <v>0</v>
      </c>
      <c r="O364" s="19">
        <f>+SUM(K364:N364)</f>
        <v>2.5000000000000001E-2</v>
      </c>
      <c r="P364" s="465"/>
    </row>
    <row r="365" spans="1:16" ht="18" customHeight="1" x14ac:dyDescent="0.2">
      <c r="A365" s="534"/>
      <c r="B365" s="480"/>
      <c r="C365" s="468"/>
      <c r="D365" s="468"/>
      <c r="E365" s="468"/>
      <c r="F365" s="469"/>
      <c r="G365" s="450"/>
      <c r="H365" s="478"/>
      <c r="I365" s="450"/>
      <c r="J365" s="208" t="s">
        <v>53</v>
      </c>
      <c r="K365" s="214">
        <f>+K364/K363</f>
        <v>1</v>
      </c>
      <c r="L365" s="214">
        <f>+L364/L363</f>
        <v>0</v>
      </c>
      <c r="M365" s="214">
        <f>+M364/M363</f>
        <v>0</v>
      </c>
      <c r="N365" s="214">
        <f>+N364/N363</f>
        <v>0</v>
      </c>
      <c r="O365" s="19"/>
      <c r="P365" s="465"/>
    </row>
    <row r="366" spans="1:16" ht="21" customHeight="1" x14ac:dyDescent="0.2">
      <c r="A366" s="534"/>
      <c r="B366" s="480"/>
      <c r="C366" s="468"/>
      <c r="D366" s="468"/>
      <c r="E366" s="468"/>
      <c r="F366" s="239"/>
      <c r="G366" s="207"/>
      <c r="H366" s="241"/>
      <c r="I366" s="244"/>
      <c r="J366" s="208"/>
      <c r="K366" s="214"/>
      <c r="L366" s="214"/>
      <c r="M366" s="214"/>
      <c r="N366" s="214"/>
      <c r="O366" s="19"/>
      <c r="P366" s="465"/>
    </row>
    <row r="367" spans="1:16" ht="15.75" customHeight="1" x14ac:dyDescent="0.2">
      <c r="A367" s="534"/>
      <c r="B367" s="480"/>
      <c r="C367" s="468"/>
      <c r="D367" s="468"/>
      <c r="E367" s="468"/>
      <c r="F367" s="467" t="s">
        <v>558</v>
      </c>
      <c r="G367" s="450">
        <v>0.05</v>
      </c>
      <c r="H367" s="450" t="s">
        <v>559</v>
      </c>
      <c r="I367" s="450" t="s">
        <v>432</v>
      </c>
      <c r="J367" s="22" t="s">
        <v>51</v>
      </c>
      <c r="K367" s="57">
        <v>0.25</v>
      </c>
      <c r="L367" s="57">
        <v>0.25</v>
      </c>
      <c r="M367" s="57">
        <v>0.25</v>
      </c>
      <c r="N367" s="57">
        <v>0.25</v>
      </c>
      <c r="O367" s="209">
        <f>+SUM(K367:N367)</f>
        <v>1</v>
      </c>
      <c r="P367" s="465"/>
    </row>
    <row r="368" spans="1:16" ht="15.75" customHeight="1" x14ac:dyDescent="0.2">
      <c r="A368" s="534"/>
      <c r="B368" s="480"/>
      <c r="C368" s="468"/>
      <c r="D368" s="468"/>
      <c r="E368" s="468"/>
      <c r="F368" s="468"/>
      <c r="G368" s="450"/>
      <c r="H368" s="450"/>
      <c r="I368" s="450"/>
      <c r="J368" s="22" t="s">
        <v>52</v>
      </c>
      <c r="K368" s="207">
        <v>0.25</v>
      </c>
      <c r="L368" s="207"/>
      <c r="M368" s="207"/>
      <c r="N368" s="207"/>
      <c r="O368" s="206">
        <f>+SUM(K368:N368)</f>
        <v>0.25</v>
      </c>
      <c r="P368" s="465"/>
    </row>
    <row r="369" spans="1:16" ht="15.75" customHeight="1" x14ac:dyDescent="0.2">
      <c r="A369" s="534"/>
      <c r="B369" s="480"/>
      <c r="C369" s="468"/>
      <c r="D369" s="468"/>
      <c r="E369" s="468"/>
      <c r="F369" s="468"/>
      <c r="G369" s="450"/>
      <c r="H369" s="450"/>
      <c r="I369" s="450"/>
      <c r="J369" s="208" t="s">
        <v>53</v>
      </c>
      <c r="K369" s="57">
        <f>+K368/K367</f>
        <v>1</v>
      </c>
      <c r="L369" s="57">
        <f>+L368/L367</f>
        <v>0</v>
      </c>
      <c r="M369" s="57">
        <f>+M368/M367</f>
        <v>0</v>
      </c>
      <c r="N369" s="57">
        <f>+N368/N367</f>
        <v>0</v>
      </c>
      <c r="O369" s="57">
        <f>+O368/O367</f>
        <v>0.25</v>
      </c>
      <c r="P369" s="465"/>
    </row>
    <row r="370" spans="1:16" ht="15.75" customHeight="1" x14ac:dyDescent="0.2">
      <c r="A370" s="534"/>
      <c r="B370" s="480"/>
      <c r="C370" s="468"/>
      <c r="D370" s="468"/>
      <c r="E370" s="468"/>
      <c r="F370" s="468"/>
      <c r="G370" s="450"/>
      <c r="H370" s="450"/>
      <c r="I370" s="450"/>
      <c r="J370" s="208" t="s">
        <v>54</v>
      </c>
      <c r="K370" s="57">
        <f>+K367-K368</f>
        <v>0</v>
      </c>
      <c r="L370" s="57">
        <f>+L367-L368</f>
        <v>0.25</v>
      </c>
      <c r="M370" s="57">
        <f>+M367-M368</f>
        <v>0.25</v>
      </c>
      <c r="N370" s="57">
        <f>+N367-N368</f>
        <v>0.25</v>
      </c>
      <c r="O370" s="57">
        <f>+O367-O368</f>
        <v>0.75</v>
      </c>
      <c r="P370" s="465"/>
    </row>
    <row r="371" spans="1:16" ht="60" x14ac:dyDescent="0.2">
      <c r="A371" s="534"/>
      <c r="B371" s="480"/>
      <c r="C371" s="468"/>
      <c r="D371" s="468"/>
      <c r="E371" s="468"/>
      <c r="F371" s="468"/>
      <c r="G371" s="450"/>
      <c r="H371" s="450"/>
      <c r="I371" s="450"/>
      <c r="J371" s="22" t="s">
        <v>55</v>
      </c>
      <c r="K371" s="219" t="s">
        <v>560</v>
      </c>
      <c r="L371" s="219"/>
      <c r="M371" s="228"/>
      <c r="N371" s="228"/>
      <c r="O371" s="22"/>
      <c r="P371" s="465"/>
    </row>
    <row r="372" spans="1:16" ht="64.5" customHeight="1" x14ac:dyDescent="0.2">
      <c r="A372" s="534"/>
      <c r="B372" s="480"/>
      <c r="C372" s="468"/>
      <c r="D372" s="468"/>
      <c r="E372" s="468"/>
      <c r="F372" s="468"/>
      <c r="G372" s="450"/>
      <c r="H372" s="450"/>
      <c r="I372" s="450"/>
      <c r="J372" s="22" t="s">
        <v>56</v>
      </c>
      <c r="K372" s="219" t="s">
        <v>561</v>
      </c>
      <c r="L372" s="219"/>
      <c r="M372" s="228"/>
      <c r="N372" s="228"/>
      <c r="O372" s="22"/>
      <c r="P372" s="465"/>
    </row>
    <row r="373" spans="1:16" ht="24" x14ac:dyDescent="0.2">
      <c r="A373" s="534"/>
      <c r="B373" s="480"/>
      <c r="C373" s="468"/>
      <c r="D373" s="468"/>
      <c r="E373" s="468"/>
      <c r="F373" s="468"/>
      <c r="G373" s="450"/>
      <c r="H373" s="450"/>
      <c r="I373" s="450"/>
      <c r="J373" s="22" t="s">
        <v>278</v>
      </c>
      <c r="K373" s="219" t="s">
        <v>453</v>
      </c>
      <c r="L373" s="219"/>
      <c r="M373" s="22"/>
      <c r="N373" s="22"/>
      <c r="O373" s="22"/>
      <c r="P373" s="465"/>
    </row>
    <row r="374" spans="1:16" ht="15.75" customHeight="1" x14ac:dyDescent="0.2">
      <c r="A374" s="534"/>
      <c r="B374" s="480"/>
      <c r="C374" s="468"/>
      <c r="D374" s="468"/>
      <c r="E374" s="468"/>
      <c r="F374" s="468"/>
      <c r="G374" s="450"/>
      <c r="H374" s="450"/>
      <c r="I374" s="450"/>
      <c r="J374" s="213"/>
      <c r="K374" s="213"/>
      <c r="L374" s="213"/>
      <c r="M374" s="213"/>
      <c r="N374" s="213"/>
      <c r="O374" s="213"/>
      <c r="P374" s="465"/>
    </row>
    <row r="375" spans="1:16" ht="15.75" customHeight="1" x14ac:dyDescent="0.2">
      <c r="A375" s="534"/>
      <c r="B375" s="480"/>
      <c r="C375" s="468"/>
      <c r="D375" s="468"/>
      <c r="E375" s="468"/>
      <c r="F375" s="468"/>
      <c r="G375" s="450"/>
      <c r="H375" s="450"/>
      <c r="I375" s="450"/>
      <c r="J375" s="208" t="s">
        <v>51</v>
      </c>
      <c r="K375" s="214">
        <f>+K367*G367</f>
        <v>1.2500000000000001E-2</v>
      </c>
      <c r="L375" s="214">
        <f>+L367*G367</f>
        <v>1.2500000000000001E-2</v>
      </c>
      <c r="M375" s="214">
        <f>+M367*G367</f>
        <v>1.2500000000000001E-2</v>
      </c>
      <c r="N375" s="214">
        <f>+N367*G367</f>
        <v>1.2500000000000001E-2</v>
      </c>
      <c r="O375" s="19">
        <f>+SUM(K375:N375)</f>
        <v>0.05</v>
      </c>
      <c r="P375" s="465"/>
    </row>
    <row r="376" spans="1:16" ht="15.75" customHeight="1" x14ac:dyDescent="0.2">
      <c r="A376" s="534"/>
      <c r="B376" s="480"/>
      <c r="C376" s="468"/>
      <c r="D376" s="468"/>
      <c r="E376" s="468"/>
      <c r="F376" s="468"/>
      <c r="G376" s="450"/>
      <c r="H376" s="450"/>
      <c r="I376" s="450"/>
      <c r="J376" s="208" t="s">
        <v>52</v>
      </c>
      <c r="K376" s="214">
        <f>+K368*G367</f>
        <v>1.2500000000000001E-2</v>
      </c>
      <c r="L376" s="214">
        <f>+L368*G367</f>
        <v>0</v>
      </c>
      <c r="M376" s="214">
        <f>+M368*G367</f>
        <v>0</v>
      </c>
      <c r="N376" s="214">
        <f>+N368*G367</f>
        <v>0</v>
      </c>
      <c r="O376" s="19">
        <f>+SUM(K376:N376)</f>
        <v>1.2500000000000001E-2</v>
      </c>
      <c r="P376" s="465"/>
    </row>
    <row r="377" spans="1:16" ht="15.75" customHeight="1" x14ac:dyDescent="0.2">
      <c r="A377" s="534"/>
      <c r="B377" s="480"/>
      <c r="C377" s="468"/>
      <c r="D377" s="468"/>
      <c r="E377" s="468"/>
      <c r="F377" s="469"/>
      <c r="G377" s="450"/>
      <c r="H377" s="450"/>
      <c r="I377" s="450"/>
      <c r="J377" s="208" t="s">
        <v>53</v>
      </c>
      <c r="K377" s="214">
        <f>+K376/K375</f>
        <v>1</v>
      </c>
      <c r="L377" s="214">
        <f>+L376/L375</f>
        <v>0</v>
      </c>
      <c r="M377" s="214">
        <f>+M376/M375</f>
        <v>0</v>
      </c>
      <c r="N377" s="214">
        <f>+N376/N375</f>
        <v>0</v>
      </c>
      <c r="O377" s="19"/>
      <c r="P377" s="465"/>
    </row>
    <row r="378" spans="1:16" ht="18" customHeight="1" x14ac:dyDescent="0.2">
      <c r="A378" s="534"/>
      <c r="B378" s="480"/>
      <c r="C378" s="468"/>
      <c r="D378" s="468"/>
      <c r="E378" s="468"/>
      <c r="F378" s="239"/>
      <c r="G378" s="207"/>
      <c r="H378" s="241"/>
      <c r="I378" s="241"/>
      <c r="J378" s="208"/>
      <c r="K378" s="214"/>
      <c r="L378" s="214"/>
      <c r="M378" s="214"/>
      <c r="N378" s="214"/>
      <c r="O378" s="19"/>
      <c r="P378" s="465"/>
    </row>
    <row r="379" spans="1:16" ht="18" customHeight="1" x14ac:dyDescent="0.2">
      <c r="A379" s="534"/>
      <c r="B379" s="480"/>
      <c r="C379" s="468"/>
      <c r="D379" s="468"/>
      <c r="E379" s="468"/>
      <c r="F379" s="467" t="s">
        <v>562</v>
      </c>
      <c r="G379" s="450">
        <v>0.05</v>
      </c>
      <c r="H379" s="450" t="s">
        <v>563</v>
      </c>
      <c r="I379" s="450" t="s">
        <v>432</v>
      </c>
      <c r="J379" s="22" t="s">
        <v>51</v>
      </c>
      <c r="K379" s="57">
        <v>0.25</v>
      </c>
      <c r="L379" s="57">
        <v>0.25</v>
      </c>
      <c r="M379" s="57">
        <v>0.25</v>
      </c>
      <c r="N379" s="57">
        <v>0.25</v>
      </c>
      <c r="O379" s="209">
        <f>+SUM(K379:N379)</f>
        <v>1</v>
      </c>
      <c r="P379" s="465"/>
    </row>
    <row r="380" spans="1:16" ht="18" customHeight="1" x14ac:dyDescent="0.2">
      <c r="A380" s="534"/>
      <c r="B380" s="480"/>
      <c r="C380" s="468"/>
      <c r="D380" s="468"/>
      <c r="E380" s="468"/>
      <c r="F380" s="468"/>
      <c r="G380" s="450"/>
      <c r="H380" s="450"/>
      <c r="I380" s="450"/>
      <c r="J380" s="22" t="s">
        <v>52</v>
      </c>
      <c r="K380" s="207">
        <v>0.25</v>
      </c>
      <c r="L380" s="207"/>
      <c r="M380" s="207"/>
      <c r="N380" s="207"/>
      <c r="O380" s="206">
        <f>+SUM(K380:N380)</f>
        <v>0.25</v>
      </c>
      <c r="P380" s="465"/>
    </row>
    <row r="381" spans="1:16" ht="18" customHeight="1" x14ac:dyDescent="0.2">
      <c r="A381" s="534"/>
      <c r="B381" s="480"/>
      <c r="C381" s="468"/>
      <c r="D381" s="468"/>
      <c r="E381" s="468"/>
      <c r="F381" s="468"/>
      <c r="G381" s="450"/>
      <c r="H381" s="450"/>
      <c r="I381" s="450"/>
      <c r="J381" s="208" t="s">
        <v>53</v>
      </c>
      <c r="K381" s="57">
        <f>+K380/K379</f>
        <v>1</v>
      </c>
      <c r="L381" s="57">
        <f>+L380/L379</f>
        <v>0</v>
      </c>
      <c r="M381" s="57">
        <f>+M380/M379</f>
        <v>0</v>
      </c>
      <c r="N381" s="57">
        <f>+N380/N379</f>
        <v>0</v>
      </c>
      <c r="O381" s="57">
        <f>+O380/O379</f>
        <v>0.25</v>
      </c>
      <c r="P381" s="465"/>
    </row>
    <row r="382" spans="1:16" ht="18" customHeight="1" x14ac:dyDescent="0.2">
      <c r="A382" s="534"/>
      <c r="B382" s="480"/>
      <c r="C382" s="468"/>
      <c r="D382" s="468"/>
      <c r="E382" s="468"/>
      <c r="F382" s="468"/>
      <c r="G382" s="450"/>
      <c r="H382" s="450"/>
      <c r="I382" s="450"/>
      <c r="J382" s="208" t="s">
        <v>54</v>
      </c>
      <c r="K382" s="57">
        <f>+K379-K380</f>
        <v>0</v>
      </c>
      <c r="L382" s="57">
        <f>+L379-L380</f>
        <v>0.25</v>
      </c>
      <c r="M382" s="57">
        <f>+M379-M380</f>
        <v>0.25</v>
      </c>
      <c r="N382" s="57">
        <f>+N379-N380</f>
        <v>0.25</v>
      </c>
      <c r="O382" s="57">
        <f>+O379-O380</f>
        <v>0.75</v>
      </c>
      <c r="P382" s="465"/>
    </row>
    <row r="383" spans="1:16" ht="60" x14ac:dyDescent="0.2">
      <c r="A383" s="534"/>
      <c r="B383" s="480"/>
      <c r="C383" s="468"/>
      <c r="D383" s="468"/>
      <c r="E383" s="468"/>
      <c r="F383" s="468"/>
      <c r="G383" s="450"/>
      <c r="H383" s="450"/>
      <c r="I383" s="450"/>
      <c r="J383" s="22" t="s">
        <v>55</v>
      </c>
      <c r="K383" s="219" t="s">
        <v>564</v>
      </c>
      <c r="L383" s="218"/>
      <c r="M383" s="229"/>
      <c r="N383" s="229"/>
      <c r="O383" s="22"/>
      <c r="P383" s="465"/>
    </row>
    <row r="384" spans="1:16" ht="132" x14ac:dyDescent="0.2">
      <c r="A384" s="534"/>
      <c r="B384" s="480"/>
      <c r="C384" s="468"/>
      <c r="D384" s="468"/>
      <c r="E384" s="468"/>
      <c r="F384" s="468"/>
      <c r="G384" s="450"/>
      <c r="H384" s="450"/>
      <c r="I384" s="450"/>
      <c r="J384" s="22" t="s">
        <v>56</v>
      </c>
      <c r="K384" s="218" t="s">
        <v>565</v>
      </c>
      <c r="L384" s="218"/>
      <c r="M384" s="229"/>
      <c r="N384" s="229"/>
      <c r="O384" s="22"/>
      <c r="P384" s="465"/>
    </row>
    <row r="385" spans="1:16" ht="45" customHeight="1" x14ac:dyDescent="0.2">
      <c r="A385" s="534"/>
      <c r="B385" s="480"/>
      <c r="C385" s="468"/>
      <c r="D385" s="468"/>
      <c r="E385" s="468"/>
      <c r="F385" s="468"/>
      <c r="G385" s="450"/>
      <c r="H385" s="450"/>
      <c r="I385" s="450"/>
      <c r="J385" s="22" t="s">
        <v>278</v>
      </c>
      <c r="K385" s="219" t="s">
        <v>453</v>
      </c>
      <c r="L385" s="219"/>
      <c r="M385" s="22"/>
      <c r="N385" s="22"/>
      <c r="O385" s="22"/>
      <c r="P385" s="465"/>
    </row>
    <row r="386" spans="1:16" ht="18" customHeight="1" x14ac:dyDescent="0.2">
      <c r="A386" s="534"/>
      <c r="B386" s="480"/>
      <c r="C386" s="468"/>
      <c r="D386" s="468"/>
      <c r="E386" s="468"/>
      <c r="F386" s="468"/>
      <c r="G386" s="450"/>
      <c r="H386" s="450"/>
      <c r="I386" s="450"/>
      <c r="J386" s="213"/>
      <c r="K386" s="213"/>
      <c r="L386" s="213"/>
      <c r="M386" s="213"/>
      <c r="N386" s="213"/>
      <c r="O386" s="213"/>
      <c r="P386" s="465"/>
    </row>
    <row r="387" spans="1:16" ht="18" customHeight="1" x14ac:dyDescent="0.2">
      <c r="A387" s="534"/>
      <c r="B387" s="480"/>
      <c r="C387" s="468"/>
      <c r="D387" s="468"/>
      <c r="E387" s="468"/>
      <c r="F387" s="468"/>
      <c r="G387" s="450"/>
      <c r="H387" s="450"/>
      <c r="I387" s="450"/>
      <c r="J387" s="208" t="s">
        <v>51</v>
      </c>
      <c r="K387" s="214">
        <f>+K379*G379</f>
        <v>1.2500000000000001E-2</v>
      </c>
      <c r="L387" s="214">
        <f>+L379*G379</f>
        <v>1.2500000000000001E-2</v>
      </c>
      <c r="M387" s="214">
        <f>+M379*G379</f>
        <v>1.2500000000000001E-2</v>
      </c>
      <c r="N387" s="214">
        <f>+N379*G379</f>
        <v>1.2500000000000001E-2</v>
      </c>
      <c r="O387" s="19">
        <f>+SUM(K387:N387)</f>
        <v>0.05</v>
      </c>
      <c r="P387" s="465"/>
    </row>
    <row r="388" spans="1:16" ht="18" customHeight="1" x14ac:dyDescent="0.2">
      <c r="A388" s="534"/>
      <c r="B388" s="480"/>
      <c r="C388" s="468"/>
      <c r="D388" s="468"/>
      <c r="E388" s="468"/>
      <c r="F388" s="468"/>
      <c r="G388" s="450"/>
      <c r="H388" s="450"/>
      <c r="I388" s="450"/>
      <c r="J388" s="208" t="s">
        <v>52</v>
      </c>
      <c r="K388" s="214">
        <f>+K380*G379</f>
        <v>1.2500000000000001E-2</v>
      </c>
      <c r="L388" s="214">
        <f>+L380*G379</f>
        <v>0</v>
      </c>
      <c r="M388" s="214">
        <f>+M380*G379</f>
        <v>0</v>
      </c>
      <c r="N388" s="214">
        <f>+N380*G379</f>
        <v>0</v>
      </c>
      <c r="O388" s="19">
        <f>+SUM(K388:N388)</f>
        <v>1.2500000000000001E-2</v>
      </c>
      <c r="P388" s="465"/>
    </row>
    <row r="389" spans="1:16" ht="18" customHeight="1" x14ac:dyDescent="0.2">
      <c r="A389" s="534"/>
      <c r="B389" s="480"/>
      <c r="C389" s="468"/>
      <c r="D389" s="468"/>
      <c r="E389" s="468"/>
      <c r="F389" s="469"/>
      <c r="G389" s="450"/>
      <c r="H389" s="450"/>
      <c r="I389" s="450"/>
      <c r="J389" s="208" t="s">
        <v>53</v>
      </c>
      <c r="K389" s="214">
        <f>+K388/K387</f>
        <v>1</v>
      </c>
      <c r="L389" s="214">
        <f>+L388/L387</f>
        <v>0</v>
      </c>
      <c r="M389" s="214">
        <f>+M388/M387</f>
        <v>0</v>
      </c>
      <c r="N389" s="214">
        <f>+N388/N387</f>
        <v>0</v>
      </c>
      <c r="O389" s="19"/>
      <c r="P389" s="465"/>
    </row>
    <row r="390" spans="1:16" ht="18" customHeight="1" x14ac:dyDescent="0.2">
      <c r="A390" s="534"/>
      <c r="B390" s="480"/>
      <c r="C390" s="468"/>
      <c r="D390" s="468"/>
      <c r="E390" s="468"/>
      <c r="F390" s="239"/>
      <c r="G390" s="207"/>
      <c r="H390" s="241"/>
      <c r="I390" s="244"/>
      <c r="J390" s="208"/>
      <c r="K390" s="214"/>
      <c r="L390" s="214"/>
      <c r="M390" s="214"/>
      <c r="N390" s="214"/>
      <c r="O390" s="19"/>
      <c r="P390" s="465"/>
    </row>
    <row r="391" spans="1:16" ht="18" customHeight="1" x14ac:dyDescent="0.2">
      <c r="A391" s="534"/>
      <c r="B391" s="480"/>
      <c r="C391" s="469"/>
      <c r="D391" s="482"/>
      <c r="E391" s="468"/>
      <c r="F391" s="220" t="s">
        <v>292</v>
      </c>
      <c r="G391" s="220">
        <f>+G319+G331+G343+G355+G367+G379</f>
        <v>0.8</v>
      </c>
      <c r="H391" s="220"/>
      <c r="I391" s="236"/>
      <c r="J391" s="22"/>
      <c r="K391" s="217"/>
      <c r="L391" s="217"/>
      <c r="M391" s="217"/>
      <c r="N391" s="217"/>
      <c r="O391" s="217"/>
      <c r="P391" s="466"/>
    </row>
    <row r="392" spans="1:16" ht="18" customHeight="1" x14ac:dyDescent="0.2">
      <c r="A392" s="534"/>
      <c r="B392" s="480"/>
      <c r="C392" s="460" t="s">
        <v>429</v>
      </c>
      <c r="D392" s="460" t="s">
        <v>429</v>
      </c>
      <c r="E392" s="468"/>
      <c r="F392" s="467" t="s">
        <v>483</v>
      </c>
      <c r="G392" s="450">
        <v>0.1</v>
      </c>
      <c r="H392" s="462" t="s">
        <v>450</v>
      </c>
      <c r="I392" s="462" t="s">
        <v>432</v>
      </c>
      <c r="J392" s="22" t="s">
        <v>51</v>
      </c>
      <c r="K392" s="57">
        <v>0</v>
      </c>
      <c r="L392" s="57">
        <v>0.25</v>
      </c>
      <c r="M392" s="57">
        <v>0.25</v>
      </c>
      <c r="N392" s="57">
        <v>0.25</v>
      </c>
      <c r="O392" s="209">
        <f>+SUM(K392:N392)</f>
        <v>0.75</v>
      </c>
      <c r="P392" s="466"/>
    </row>
    <row r="393" spans="1:16" ht="18" customHeight="1" x14ac:dyDescent="0.2">
      <c r="A393" s="534"/>
      <c r="B393" s="480"/>
      <c r="C393" s="460"/>
      <c r="D393" s="460"/>
      <c r="E393" s="468"/>
      <c r="F393" s="468"/>
      <c r="G393" s="450">
        <f>+G392</f>
        <v>0.1</v>
      </c>
      <c r="H393" s="483"/>
      <c r="I393" s="483"/>
      <c r="J393" s="22" t="s">
        <v>52</v>
      </c>
      <c r="K393" s="207">
        <v>0</v>
      </c>
      <c r="L393" s="207"/>
      <c r="M393" s="207"/>
      <c r="N393" s="207"/>
      <c r="O393" s="206">
        <f>+SUM(K393:N393)</f>
        <v>0</v>
      </c>
      <c r="P393" s="466"/>
    </row>
    <row r="394" spans="1:16" ht="18" customHeight="1" x14ac:dyDescent="0.2">
      <c r="A394" s="534"/>
      <c r="B394" s="480"/>
      <c r="C394" s="460"/>
      <c r="D394" s="460"/>
      <c r="E394" s="468"/>
      <c r="F394" s="468"/>
      <c r="G394" s="450"/>
      <c r="H394" s="483"/>
      <c r="I394" s="483"/>
      <c r="J394" s="208" t="s">
        <v>53</v>
      </c>
      <c r="K394" s="57" t="e">
        <f>+K393/K392</f>
        <v>#DIV/0!</v>
      </c>
      <c r="L394" s="57">
        <f>+L393/L392</f>
        <v>0</v>
      </c>
      <c r="M394" s="57">
        <f>+M393/M392</f>
        <v>0</v>
      </c>
      <c r="N394" s="57">
        <f>+N393/N392</f>
        <v>0</v>
      </c>
      <c r="O394" s="209">
        <f>+O393/O392</f>
        <v>0</v>
      </c>
      <c r="P394" s="466"/>
    </row>
    <row r="395" spans="1:16" ht="18" customHeight="1" x14ac:dyDescent="0.2">
      <c r="A395" s="534"/>
      <c r="B395" s="480"/>
      <c r="C395" s="460"/>
      <c r="D395" s="460"/>
      <c r="E395" s="468"/>
      <c r="F395" s="468"/>
      <c r="G395" s="450"/>
      <c r="H395" s="483"/>
      <c r="I395" s="483"/>
      <c r="J395" s="208" t="s">
        <v>54</v>
      </c>
      <c r="K395" s="57">
        <f>+K392-K393</f>
        <v>0</v>
      </c>
      <c r="L395" s="57">
        <f>+L392-L393</f>
        <v>0.25</v>
      </c>
      <c r="M395" s="57">
        <f>+M392-M393</f>
        <v>0.25</v>
      </c>
      <c r="N395" s="57">
        <f>+N392-N393</f>
        <v>0.25</v>
      </c>
      <c r="O395" s="57">
        <f>+O392-O393</f>
        <v>0.75</v>
      </c>
      <c r="P395" s="466"/>
    </row>
    <row r="396" spans="1:16" ht="72" x14ac:dyDescent="0.2">
      <c r="A396" s="534"/>
      <c r="B396" s="480"/>
      <c r="C396" s="460"/>
      <c r="D396" s="460"/>
      <c r="E396" s="468"/>
      <c r="F396" s="468"/>
      <c r="G396" s="450"/>
      <c r="H396" s="483"/>
      <c r="I396" s="483"/>
      <c r="J396" s="22" t="s">
        <v>55</v>
      </c>
      <c r="K396" s="218" t="s">
        <v>451</v>
      </c>
      <c r="L396" s="219"/>
      <c r="M396" s="245"/>
      <c r="N396" s="245"/>
      <c r="O396" s="210"/>
      <c r="P396" s="466"/>
    </row>
    <row r="397" spans="1:16" ht="48" x14ac:dyDescent="0.2">
      <c r="A397" s="534"/>
      <c r="B397" s="480"/>
      <c r="C397" s="460"/>
      <c r="D397" s="460"/>
      <c r="E397" s="468"/>
      <c r="F397" s="468"/>
      <c r="G397" s="450"/>
      <c r="H397" s="483"/>
      <c r="I397" s="483"/>
      <c r="J397" s="22" t="s">
        <v>56</v>
      </c>
      <c r="K397" s="218" t="s">
        <v>452</v>
      </c>
      <c r="L397" s="219"/>
      <c r="M397" s="218"/>
      <c r="N397" s="218"/>
      <c r="O397" s="210"/>
      <c r="P397" s="466"/>
    </row>
    <row r="398" spans="1:16" ht="24" x14ac:dyDescent="0.2">
      <c r="A398" s="534"/>
      <c r="B398" s="480"/>
      <c r="C398" s="460"/>
      <c r="D398" s="460"/>
      <c r="E398" s="468"/>
      <c r="F398" s="468"/>
      <c r="G398" s="450"/>
      <c r="H398" s="483"/>
      <c r="I398" s="483"/>
      <c r="J398" s="22" t="s">
        <v>278</v>
      </c>
      <c r="K398" s="219" t="s">
        <v>453</v>
      </c>
      <c r="L398" s="218"/>
      <c r="M398" s="245"/>
      <c r="N398" s="245"/>
      <c r="O398" s="210"/>
      <c r="P398" s="466"/>
    </row>
    <row r="399" spans="1:16" ht="18" customHeight="1" x14ac:dyDescent="0.2">
      <c r="A399" s="534"/>
      <c r="B399" s="480"/>
      <c r="C399" s="460"/>
      <c r="D399" s="460"/>
      <c r="E399" s="468"/>
      <c r="F399" s="468"/>
      <c r="G399" s="450"/>
      <c r="H399" s="483"/>
      <c r="I399" s="483"/>
      <c r="J399" s="212"/>
      <c r="K399" s="213"/>
      <c r="L399" s="213"/>
      <c r="M399" s="213"/>
      <c r="N399" s="213"/>
      <c r="O399" s="212"/>
      <c r="P399" s="466"/>
    </row>
    <row r="400" spans="1:16" ht="18" customHeight="1" x14ac:dyDescent="0.2">
      <c r="A400" s="534"/>
      <c r="B400" s="480"/>
      <c r="C400" s="460"/>
      <c r="D400" s="460"/>
      <c r="E400" s="468"/>
      <c r="F400" s="468"/>
      <c r="G400" s="450"/>
      <c r="H400" s="483"/>
      <c r="I400" s="483"/>
      <c r="J400" s="208" t="s">
        <v>51</v>
      </c>
      <c r="K400" s="214">
        <f>+K392*G392</f>
        <v>0</v>
      </c>
      <c r="L400" s="214">
        <f>+L392*G392</f>
        <v>2.5000000000000001E-2</v>
      </c>
      <c r="M400" s="214">
        <f>+M392*G392</f>
        <v>2.5000000000000001E-2</v>
      </c>
      <c r="N400" s="214">
        <f>+N392*G392</f>
        <v>2.5000000000000001E-2</v>
      </c>
      <c r="O400" s="209">
        <f>+SUM(K400:N400)</f>
        <v>7.5000000000000011E-2</v>
      </c>
      <c r="P400" s="466"/>
    </row>
    <row r="401" spans="1:16" ht="18" customHeight="1" x14ac:dyDescent="0.2">
      <c r="A401" s="534"/>
      <c r="B401" s="480"/>
      <c r="C401" s="460"/>
      <c r="D401" s="460"/>
      <c r="E401" s="468"/>
      <c r="F401" s="468"/>
      <c r="G401" s="450">
        <f>SUM(G332:G400)</f>
        <v>1.3000000000000003</v>
      </c>
      <c r="H401" s="483"/>
      <c r="I401" s="483"/>
      <c r="J401" s="208" t="s">
        <v>52</v>
      </c>
      <c r="K401" s="214">
        <f>+K393*G392</f>
        <v>0</v>
      </c>
      <c r="L401" s="214">
        <f>+L393*G392</f>
        <v>0</v>
      </c>
      <c r="M401" s="214">
        <f>+M393*G392</f>
        <v>0</v>
      </c>
      <c r="N401" s="214">
        <f>+N393*G392</f>
        <v>0</v>
      </c>
      <c r="O401" s="209">
        <f>+SUM(K401:N401)</f>
        <v>0</v>
      </c>
      <c r="P401" s="466"/>
    </row>
    <row r="402" spans="1:16" ht="18" customHeight="1" x14ac:dyDescent="0.2">
      <c r="A402" s="534"/>
      <c r="B402" s="480"/>
      <c r="C402" s="460"/>
      <c r="D402" s="460"/>
      <c r="E402" s="468"/>
      <c r="F402" s="469"/>
      <c r="G402" s="450"/>
      <c r="H402" s="484"/>
      <c r="I402" s="484"/>
      <c r="J402" s="208" t="s">
        <v>53</v>
      </c>
      <c r="K402" s="214" t="e">
        <f>+K401/K400</f>
        <v>#DIV/0!</v>
      </c>
      <c r="L402" s="214">
        <f>+L401/L400</f>
        <v>0</v>
      </c>
      <c r="M402" s="214">
        <f>+M401/M400</f>
        <v>0</v>
      </c>
      <c r="N402" s="214">
        <f>+N401/N400</f>
        <v>0</v>
      </c>
      <c r="O402" s="209">
        <f>+O401/O400</f>
        <v>0</v>
      </c>
      <c r="P402" s="466"/>
    </row>
    <row r="403" spans="1:16" ht="18" customHeight="1" x14ac:dyDescent="0.2">
      <c r="A403" s="534"/>
      <c r="B403" s="480"/>
      <c r="C403" s="460"/>
      <c r="D403" s="460"/>
      <c r="E403" s="468"/>
      <c r="F403" s="217" t="s">
        <v>336</v>
      </c>
      <c r="G403" s="217">
        <f>+G392</f>
        <v>0.1</v>
      </c>
      <c r="H403" s="207"/>
      <c r="I403" s="207"/>
      <c r="J403" s="210"/>
      <c r="K403" s="57"/>
      <c r="L403" s="208"/>
      <c r="M403" s="208"/>
      <c r="N403" s="208"/>
      <c r="O403" s="17"/>
      <c r="P403" s="466"/>
    </row>
    <row r="404" spans="1:16" ht="18" customHeight="1" x14ac:dyDescent="0.2">
      <c r="A404" s="534"/>
      <c r="B404" s="480"/>
      <c r="C404" s="460" t="s">
        <v>429</v>
      </c>
      <c r="D404" s="460" t="s">
        <v>429</v>
      </c>
      <c r="E404" s="468"/>
      <c r="F404" s="450" t="s">
        <v>454</v>
      </c>
      <c r="G404" s="450">
        <v>0.1</v>
      </c>
      <c r="H404" s="462" t="s">
        <v>455</v>
      </c>
      <c r="I404" s="450" t="s">
        <v>229</v>
      </c>
      <c r="J404" s="22" t="s">
        <v>51</v>
      </c>
      <c r="K404" s="57">
        <v>0.25</v>
      </c>
      <c r="L404" s="57">
        <v>0.35</v>
      </c>
      <c r="M404" s="57">
        <v>0.3</v>
      </c>
      <c r="N404" s="57">
        <v>0.35</v>
      </c>
      <c r="O404" s="57">
        <f>+SUM(K404:N404)</f>
        <v>1.25</v>
      </c>
      <c r="P404" s="466"/>
    </row>
    <row r="405" spans="1:16" ht="18" customHeight="1" x14ac:dyDescent="0.2">
      <c r="A405" s="534"/>
      <c r="B405" s="480"/>
      <c r="C405" s="460"/>
      <c r="D405" s="460"/>
      <c r="E405" s="468"/>
      <c r="F405" s="450"/>
      <c r="G405" s="450"/>
      <c r="H405" s="463"/>
      <c r="I405" s="450"/>
      <c r="J405" s="22" t="s">
        <v>52</v>
      </c>
      <c r="K405" s="207">
        <v>0.25</v>
      </c>
      <c r="L405" s="207"/>
      <c r="M405" s="207"/>
      <c r="N405" s="207"/>
      <c r="O405" s="207">
        <f>+SUM(K405:N405)</f>
        <v>0.25</v>
      </c>
      <c r="P405" s="466"/>
    </row>
    <row r="406" spans="1:16" ht="18" customHeight="1" x14ac:dyDescent="0.2">
      <c r="A406" s="534"/>
      <c r="B406" s="480"/>
      <c r="C406" s="460"/>
      <c r="D406" s="460"/>
      <c r="E406" s="468"/>
      <c r="F406" s="450"/>
      <c r="G406" s="450"/>
      <c r="H406" s="463"/>
      <c r="I406" s="450"/>
      <c r="J406" s="208" t="s">
        <v>53</v>
      </c>
      <c r="K406" s="57">
        <f>+K405/K404</f>
        <v>1</v>
      </c>
      <c r="L406" s="57">
        <f>+L405/L404</f>
        <v>0</v>
      </c>
      <c r="M406" s="57">
        <f>+M405/M404</f>
        <v>0</v>
      </c>
      <c r="N406" s="57">
        <f>+N405/N404</f>
        <v>0</v>
      </c>
      <c r="O406" s="57">
        <f>+O405/O404</f>
        <v>0.2</v>
      </c>
      <c r="P406" s="466"/>
    </row>
    <row r="407" spans="1:16" ht="16.5" customHeight="1" x14ac:dyDescent="0.2">
      <c r="A407" s="534"/>
      <c r="B407" s="480"/>
      <c r="C407" s="460"/>
      <c r="D407" s="460"/>
      <c r="E407" s="468"/>
      <c r="F407" s="450"/>
      <c r="G407" s="450"/>
      <c r="H407" s="463"/>
      <c r="I407" s="450"/>
      <c r="J407" s="208" t="s">
        <v>54</v>
      </c>
      <c r="K407" s="57">
        <f>+K404-K405</f>
        <v>0</v>
      </c>
      <c r="L407" s="57">
        <f>+L404-L405</f>
        <v>0.35</v>
      </c>
      <c r="M407" s="57">
        <f>+M404-M405</f>
        <v>0.3</v>
      </c>
      <c r="N407" s="57">
        <f>+N404-N405</f>
        <v>0.35</v>
      </c>
      <c r="O407" s="57">
        <f>+O404-O405</f>
        <v>1</v>
      </c>
      <c r="P407" s="466"/>
    </row>
    <row r="408" spans="1:16" ht="83.25" customHeight="1" x14ac:dyDescent="0.2">
      <c r="A408" s="534"/>
      <c r="B408" s="480"/>
      <c r="C408" s="460"/>
      <c r="D408" s="460"/>
      <c r="E408" s="468"/>
      <c r="F408" s="450"/>
      <c r="G408" s="450"/>
      <c r="H408" s="463"/>
      <c r="I408" s="450"/>
      <c r="J408" s="22" t="s">
        <v>55</v>
      </c>
      <c r="K408" s="218" t="s">
        <v>456</v>
      </c>
      <c r="L408" s="24"/>
      <c r="M408" s="22"/>
      <c r="N408" s="22"/>
      <c r="O408" s="22"/>
      <c r="P408" s="466"/>
    </row>
    <row r="409" spans="1:16" ht="73.5" customHeight="1" x14ac:dyDescent="0.2">
      <c r="A409" s="534"/>
      <c r="B409" s="480"/>
      <c r="C409" s="460"/>
      <c r="D409" s="460"/>
      <c r="E409" s="468"/>
      <c r="F409" s="450"/>
      <c r="G409" s="450"/>
      <c r="H409" s="463"/>
      <c r="I409" s="450"/>
      <c r="J409" s="22" t="s">
        <v>56</v>
      </c>
      <c r="K409" s="218" t="s">
        <v>457</v>
      </c>
      <c r="L409" s="22"/>
      <c r="M409" s="22"/>
      <c r="N409" s="22"/>
      <c r="O409" s="22"/>
      <c r="P409" s="466"/>
    </row>
    <row r="410" spans="1:16" ht="45.75" customHeight="1" x14ac:dyDescent="0.2">
      <c r="A410" s="534"/>
      <c r="B410" s="480"/>
      <c r="C410" s="460"/>
      <c r="D410" s="460"/>
      <c r="E410" s="468"/>
      <c r="F410" s="450"/>
      <c r="G410" s="450"/>
      <c r="H410" s="463"/>
      <c r="I410" s="450"/>
      <c r="J410" s="22" t="s">
        <v>278</v>
      </c>
      <c r="K410" s="219" t="s">
        <v>453</v>
      </c>
      <c r="L410" s="24"/>
      <c r="M410" s="22"/>
      <c r="N410" s="22"/>
      <c r="O410" s="22"/>
      <c r="P410" s="466"/>
    </row>
    <row r="411" spans="1:16" ht="18" customHeight="1" x14ac:dyDescent="0.2">
      <c r="A411" s="534"/>
      <c r="B411" s="480"/>
      <c r="C411" s="460"/>
      <c r="D411" s="460"/>
      <c r="E411" s="468"/>
      <c r="F411" s="450"/>
      <c r="G411" s="450"/>
      <c r="H411" s="463"/>
      <c r="I411" s="450"/>
      <c r="J411" s="212"/>
      <c r="K411" s="213"/>
      <c r="L411" s="213"/>
      <c r="M411" s="213"/>
      <c r="N411" s="213"/>
      <c r="O411" s="213"/>
      <c r="P411" s="466"/>
    </row>
    <row r="412" spans="1:16" ht="18" customHeight="1" x14ac:dyDescent="0.2">
      <c r="A412" s="534"/>
      <c r="B412" s="480"/>
      <c r="C412" s="460"/>
      <c r="D412" s="460"/>
      <c r="E412" s="468"/>
      <c r="F412" s="450"/>
      <c r="G412" s="450"/>
      <c r="H412" s="463"/>
      <c r="I412" s="450"/>
      <c r="J412" s="208" t="s">
        <v>51</v>
      </c>
      <c r="K412" s="19">
        <f>+K404*G404</f>
        <v>2.5000000000000001E-2</v>
      </c>
      <c r="L412" s="19">
        <f>+L404*G404</f>
        <v>3.4999999999999996E-2</v>
      </c>
      <c r="M412" s="19">
        <f>+M404*G404</f>
        <v>0.03</v>
      </c>
      <c r="N412" s="19">
        <f>+N404*G404</f>
        <v>3.4999999999999996E-2</v>
      </c>
      <c r="O412" s="19">
        <f>+SUM(K412:N412)</f>
        <v>0.125</v>
      </c>
      <c r="P412" s="466"/>
    </row>
    <row r="413" spans="1:16" ht="18" customHeight="1" x14ac:dyDescent="0.2">
      <c r="A413" s="534"/>
      <c r="B413" s="480"/>
      <c r="C413" s="460"/>
      <c r="D413" s="460"/>
      <c r="E413" s="468"/>
      <c r="F413" s="450"/>
      <c r="G413" s="450"/>
      <c r="H413" s="463"/>
      <c r="I413" s="450"/>
      <c r="J413" s="208" t="s">
        <v>52</v>
      </c>
      <c r="K413" s="19">
        <f>+K405*G404</f>
        <v>2.5000000000000001E-2</v>
      </c>
      <c r="L413" s="19">
        <f>+L405*G404</f>
        <v>0</v>
      </c>
      <c r="M413" s="19">
        <f>+M405*G404</f>
        <v>0</v>
      </c>
      <c r="N413" s="19">
        <f>+N405*G404</f>
        <v>0</v>
      </c>
      <c r="O413" s="19">
        <f>+SUM(K413:N413)</f>
        <v>2.5000000000000001E-2</v>
      </c>
      <c r="P413" s="466"/>
    </row>
    <row r="414" spans="1:16" ht="18" customHeight="1" x14ac:dyDescent="0.2">
      <c r="A414" s="534"/>
      <c r="B414" s="480"/>
      <c r="C414" s="460"/>
      <c r="D414" s="460"/>
      <c r="E414" s="469"/>
      <c r="F414" s="450"/>
      <c r="G414" s="450">
        <v>0.1</v>
      </c>
      <c r="H414" s="464"/>
      <c r="I414" s="450"/>
      <c r="J414" s="208" t="s">
        <v>53</v>
      </c>
      <c r="K414" s="19">
        <f>+K406*G404</f>
        <v>0.1</v>
      </c>
      <c r="L414" s="19">
        <f>+L406*G404</f>
        <v>0</v>
      </c>
      <c r="M414" s="19">
        <f>+M406*G404</f>
        <v>0</v>
      </c>
      <c r="N414" s="19">
        <f>+N406*G404</f>
        <v>0</v>
      </c>
      <c r="O414" s="19">
        <f>+O413/O412</f>
        <v>0.2</v>
      </c>
      <c r="P414" s="466"/>
    </row>
    <row r="415" spans="1:16" ht="18" customHeight="1" x14ac:dyDescent="0.2">
      <c r="A415" s="534"/>
      <c r="B415" s="480"/>
      <c r="C415" s="461"/>
      <c r="D415" s="461"/>
      <c r="E415" s="221"/>
      <c r="F415" s="220" t="s">
        <v>292</v>
      </c>
      <c r="G415" s="217">
        <f>+G404</f>
        <v>0.1</v>
      </c>
      <c r="H415" s="217"/>
      <c r="I415" s="22"/>
      <c r="J415" s="208"/>
      <c r="K415" s="57"/>
      <c r="L415" s="57"/>
      <c r="M415" s="57"/>
      <c r="N415" s="57"/>
      <c r="O415" s="57"/>
      <c r="P415" s="466"/>
    </row>
    <row r="416" spans="1:16" ht="18" customHeight="1" x14ac:dyDescent="0.2">
      <c r="A416" s="534"/>
      <c r="B416" s="480"/>
      <c r="C416" s="451" t="s">
        <v>566</v>
      </c>
      <c r="D416" s="452"/>
      <c r="E416" s="452"/>
      <c r="F416" s="452"/>
      <c r="G416" s="457">
        <f>+G415+G403+G391</f>
        <v>1</v>
      </c>
      <c r="H416" s="457"/>
      <c r="I416" s="457"/>
      <c r="J416" s="208" t="s">
        <v>51</v>
      </c>
      <c r="K416" s="19">
        <f>+K327+K339+K351+K363+K375+K387+K400+K412</f>
        <v>0.22500000000000001</v>
      </c>
      <c r="L416" s="19">
        <f t="shared" ref="L416:N416" si="6">+L327+L339+L351+L363+L375+L387+L400+L412</f>
        <v>0.26</v>
      </c>
      <c r="M416" s="19">
        <f t="shared" si="6"/>
        <v>0.255</v>
      </c>
      <c r="N416" s="19">
        <f t="shared" si="6"/>
        <v>0.26</v>
      </c>
      <c r="O416" s="19">
        <f>SUM(K416:N416)</f>
        <v>1</v>
      </c>
      <c r="P416" s="466"/>
    </row>
    <row r="417" spans="1:16" ht="18" customHeight="1" x14ac:dyDescent="0.2">
      <c r="A417" s="534"/>
      <c r="B417" s="480"/>
      <c r="C417" s="453"/>
      <c r="D417" s="454"/>
      <c r="E417" s="454"/>
      <c r="F417" s="454"/>
      <c r="G417" s="458"/>
      <c r="H417" s="458"/>
      <c r="I417" s="458"/>
      <c r="J417" s="208" t="s">
        <v>52</v>
      </c>
      <c r="K417" s="19">
        <f t="shared" ref="K417:N417" si="7">+K328+K340+K352+K364+K376+K388+K401+K413</f>
        <v>0.22500000000000001</v>
      </c>
      <c r="L417" s="19">
        <f t="shared" si="7"/>
        <v>0</v>
      </c>
      <c r="M417" s="19">
        <f t="shared" si="7"/>
        <v>0</v>
      </c>
      <c r="N417" s="19">
        <f t="shared" si="7"/>
        <v>0</v>
      </c>
      <c r="O417" s="19">
        <f>SUM(K417:N417)</f>
        <v>0.22500000000000001</v>
      </c>
      <c r="P417" s="466"/>
    </row>
    <row r="418" spans="1:16" ht="18" customHeight="1" thickBot="1" x14ac:dyDescent="0.25">
      <c r="A418" s="534"/>
      <c r="B418" s="481"/>
      <c r="C418" s="455"/>
      <c r="D418" s="456"/>
      <c r="E418" s="456"/>
      <c r="F418" s="456"/>
      <c r="G418" s="459"/>
      <c r="H418" s="459"/>
      <c r="I418" s="459"/>
      <c r="J418" s="208" t="s">
        <v>53</v>
      </c>
      <c r="K418" s="19">
        <f>+K417/K416</f>
        <v>1</v>
      </c>
      <c r="L418" s="19">
        <f>+L417/L416</f>
        <v>0</v>
      </c>
      <c r="M418" s="19">
        <f>+M417/M416</f>
        <v>0</v>
      </c>
      <c r="N418" s="19">
        <f>+N417/N416</f>
        <v>0</v>
      </c>
      <c r="O418" s="240"/>
      <c r="P418" s="466"/>
    </row>
    <row r="419" spans="1:16" ht="18" customHeight="1" x14ac:dyDescent="0.2">
      <c r="A419" s="534"/>
      <c r="B419" s="519" t="s">
        <v>658</v>
      </c>
      <c r="C419" s="521"/>
      <c r="D419" s="521"/>
      <c r="E419" s="521"/>
      <c r="F419" s="462" t="s">
        <v>659</v>
      </c>
      <c r="G419" s="450">
        <v>0.25</v>
      </c>
      <c r="H419" s="450" t="s">
        <v>660</v>
      </c>
      <c r="I419" s="450" t="s">
        <v>661</v>
      </c>
      <c r="J419" s="205" t="s">
        <v>51</v>
      </c>
      <c r="K419" s="57">
        <v>0</v>
      </c>
      <c r="L419" s="57">
        <v>0.33</v>
      </c>
      <c r="M419" s="57">
        <v>0.33</v>
      </c>
      <c r="N419" s="57">
        <v>0.34</v>
      </c>
      <c r="O419" s="209">
        <f>+SUM(K419:N419)</f>
        <v>1</v>
      </c>
      <c r="P419" s="465" t="s">
        <v>662</v>
      </c>
    </row>
    <row r="420" spans="1:16" ht="18" customHeight="1" x14ac:dyDescent="0.2">
      <c r="A420" s="534"/>
      <c r="B420" s="520"/>
      <c r="C420" s="521"/>
      <c r="D420" s="521"/>
      <c r="E420" s="521"/>
      <c r="F420" s="483"/>
      <c r="G420" s="450"/>
      <c r="H420" s="450"/>
      <c r="I420" s="450"/>
      <c r="J420" s="205" t="s">
        <v>52</v>
      </c>
      <c r="K420" s="57">
        <v>0</v>
      </c>
      <c r="L420" s="57"/>
      <c r="M420" s="57"/>
      <c r="N420" s="57"/>
      <c r="O420" s="209">
        <f>+SUM(K420:N420)</f>
        <v>0</v>
      </c>
      <c r="P420" s="465"/>
    </row>
    <row r="421" spans="1:16" ht="18" customHeight="1" x14ac:dyDescent="0.2">
      <c r="A421" s="534"/>
      <c r="B421" s="520"/>
      <c r="C421" s="521"/>
      <c r="D421" s="521"/>
      <c r="E421" s="521"/>
      <c r="F421" s="483"/>
      <c r="G421" s="450"/>
      <c r="H421" s="450"/>
      <c r="I421" s="450"/>
      <c r="J421" s="208" t="s">
        <v>53</v>
      </c>
      <c r="K421" s="57" t="e">
        <f>+K420/K419</f>
        <v>#DIV/0!</v>
      </c>
      <c r="L421" s="57">
        <f>+L420/L419</f>
        <v>0</v>
      </c>
      <c r="M421" s="57">
        <f>+M420/M419</f>
        <v>0</v>
      </c>
      <c r="N421" s="57">
        <f>+N420/N419</f>
        <v>0</v>
      </c>
      <c r="O421" s="209">
        <f>+O420/O419</f>
        <v>0</v>
      </c>
      <c r="P421" s="465"/>
    </row>
    <row r="422" spans="1:16" ht="18" customHeight="1" x14ac:dyDescent="0.2">
      <c r="A422" s="534"/>
      <c r="B422" s="520"/>
      <c r="C422" s="521"/>
      <c r="D422" s="521"/>
      <c r="E422" s="521"/>
      <c r="F422" s="483"/>
      <c r="G422" s="450"/>
      <c r="H422" s="450"/>
      <c r="I422" s="450"/>
      <c r="J422" s="208" t="s">
        <v>54</v>
      </c>
      <c r="K422" s="57">
        <f>+K419-K420</f>
        <v>0</v>
      </c>
      <c r="L422" s="57">
        <f>+L419-L420</f>
        <v>0.33</v>
      </c>
      <c r="M422" s="57">
        <f>+M419-M420</f>
        <v>0.33</v>
      </c>
      <c r="N422" s="57">
        <f>+N419-N420</f>
        <v>0.34</v>
      </c>
      <c r="O422" s="57">
        <f>+O419-O420</f>
        <v>1</v>
      </c>
      <c r="P422" s="465"/>
    </row>
    <row r="423" spans="1:16" ht="12.75" customHeight="1" x14ac:dyDescent="0.2">
      <c r="A423" s="534"/>
      <c r="B423" s="520"/>
      <c r="C423" s="521"/>
      <c r="D423" s="521"/>
      <c r="E423" s="521"/>
      <c r="F423" s="483"/>
      <c r="G423" s="450"/>
      <c r="H423" s="450"/>
      <c r="I423" s="450"/>
      <c r="J423" s="205" t="s">
        <v>55</v>
      </c>
      <c r="K423" s="338"/>
      <c r="L423" s="336"/>
      <c r="M423" s="336"/>
      <c r="N423" s="336"/>
      <c r="O423" s="17"/>
      <c r="P423" s="465"/>
    </row>
    <row r="424" spans="1:16" ht="12.75" customHeight="1" x14ac:dyDescent="0.2">
      <c r="A424" s="534"/>
      <c r="B424" s="520"/>
      <c r="C424" s="521"/>
      <c r="D424" s="521"/>
      <c r="E424" s="521"/>
      <c r="F424" s="483"/>
      <c r="G424" s="450"/>
      <c r="H424" s="450"/>
      <c r="I424" s="450"/>
      <c r="J424" s="205" t="s">
        <v>56</v>
      </c>
      <c r="K424" s="338"/>
      <c r="L424" s="336"/>
      <c r="M424" s="336"/>
      <c r="N424" s="336"/>
      <c r="O424" s="17"/>
      <c r="P424" s="465"/>
    </row>
    <row r="425" spans="1:16" ht="45" customHeight="1" x14ac:dyDescent="0.2">
      <c r="A425" s="534"/>
      <c r="B425" s="520"/>
      <c r="C425" s="521"/>
      <c r="D425" s="521"/>
      <c r="E425" s="521"/>
      <c r="F425" s="483"/>
      <c r="G425" s="450"/>
      <c r="H425" s="450"/>
      <c r="I425" s="450"/>
      <c r="J425" s="205" t="s">
        <v>278</v>
      </c>
      <c r="K425" s="228" t="s">
        <v>674</v>
      </c>
      <c r="L425" s="219"/>
      <c r="M425" s="219"/>
      <c r="N425" s="219"/>
      <c r="O425" s="17"/>
      <c r="P425" s="465"/>
    </row>
    <row r="426" spans="1:16" ht="18" customHeight="1" x14ac:dyDescent="0.2">
      <c r="A426" s="534"/>
      <c r="B426" s="520"/>
      <c r="C426" s="521"/>
      <c r="D426" s="521"/>
      <c r="E426" s="521"/>
      <c r="F426" s="483"/>
      <c r="G426" s="450"/>
      <c r="H426" s="450"/>
      <c r="I426" s="450"/>
      <c r="J426" s="212"/>
      <c r="K426" s="234"/>
      <c r="L426" s="234"/>
      <c r="M426" s="234"/>
      <c r="N426" s="234"/>
      <c r="O426" s="337"/>
      <c r="P426" s="465"/>
    </row>
    <row r="427" spans="1:16" ht="18" customHeight="1" x14ac:dyDescent="0.2">
      <c r="A427" s="534"/>
      <c r="B427" s="520"/>
      <c r="C427" s="521"/>
      <c r="D427" s="521"/>
      <c r="E427" s="521"/>
      <c r="F427" s="483"/>
      <c r="G427" s="450"/>
      <c r="H427" s="450"/>
      <c r="I427" s="450"/>
      <c r="J427" s="208" t="s">
        <v>51</v>
      </c>
      <c r="K427" s="214">
        <f>+K419*G419</f>
        <v>0</v>
      </c>
      <c r="L427" s="214">
        <f>+L419*G419</f>
        <v>8.2500000000000004E-2</v>
      </c>
      <c r="M427" s="214">
        <f>+M419*G419</f>
        <v>8.2500000000000004E-2</v>
      </c>
      <c r="N427" s="214">
        <f>+N419*G419</f>
        <v>8.5000000000000006E-2</v>
      </c>
      <c r="O427" s="209">
        <f>+SUM(K427:N427)</f>
        <v>0.25</v>
      </c>
      <c r="P427" s="465"/>
    </row>
    <row r="428" spans="1:16" ht="18" customHeight="1" x14ac:dyDescent="0.2">
      <c r="A428" s="534"/>
      <c r="B428" s="520"/>
      <c r="C428" s="521"/>
      <c r="D428" s="521"/>
      <c r="E428" s="521"/>
      <c r="F428" s="483"/>
      <c r="G428" s="450"/>
      <c r="H428" s="450"/>
      <c r="I428" s="450"/>
      <c r="J428" s="208" t="s">
        <v>52</v>
      </c>
      <c r="K428" s="214">
        <f>+K420*G419</f>
        <v>0</v>
      </c>
      <c r="L428" s="214">
        <f>+L420*G419</f>
        <v>0</v>
      </c>
      <c r="M428" s="214">
        <f>+M420*G419</f>
        <v>0</v>
      </c>
      <c r="N428" s="214">
        <f>+N420*G419</f>
        <v>0</v>
      </c>
      <c r="O428" s="209">
        <f>+SUM(K428:N428)</f>
        <v>0</v>
      </c>
      <c r="P428" s="465"/>
    </row>
    <row r="429" spans="1:16" ht="18" customHeight="1" x14ac:dyDescent="0.2">
      <c r="A429" s="534"/>
      <c r="B429" s="520"/>
      <c r="C429" s="521"/>
      <c r="D429" s="521"/>
      <c r="E429" s="521"/>
      <c r="F429" s="484"/>
      <c r="G429" s="450"/>
      <c r="H429" s="450"/>
      <c r="I429" s="450"/>
      <c r="J429" s="208" t="s">
        <v>53</v>
      </c>
      <c r="K429" s="214" t="e">
        <f>+K428/K427</f>
        <v>#DIV/0!</v>
      </c>
      <c r="L429" s="214">
        <f>+L428/L427</f>
        <v>0</v>
      </c>
      <c r="M429" s="214">
        <f>+M428/M427</f>
        <v>0</v>
      </c>
      <c r="N429" s="214">
        <f>+N428/N427</f>
        <v>0</v>
      </c>
      <c r="O429" s="209">
        <f>+O428/O427</f>
        <v>0</v>
      </c>
      <c r="P429" s="465"/>
    </row>
    <row r="430" spans="1:16" ht="18" customHeight="1" x14ac:dyDescent="0.2">
      <c r="A430" s="534"/>
      <c r="B430" s="520"/>
      <c r="C430" s="521"/>
      <c r="D430" s="521"/>
      <c r="E430" s="521"/>
      <c r="F430" s="450" t="s">
        <v>663</v>
      </c>
      <c r="G430" s="450">
        <v>0.2</v>
      </c>
      <c r="H430" s="450" t="s">
        <v>664</v>
      </c>
      <c r="I430" s="450" t="s">
        <v>665</v>
      </c>
      <c r="J430" s="205"/>
      <c r="K430" s="57"/>
      <c r="L430" s="208"/>
      <c r="M430" s="208"/>
      <c r="N430" s="208"/>
      <c r="O430" s="17"/>
      <c r="P430" s="465"/>
    </row>
    <row r="431" spans="1:16" ht="18" customHeight="1" x14ac:dyDescent="0.2">
      <c r="A431" s="534"/>
      <c r="B431" s="520"/>
      <c r="C431" s="521"/>
      <c r="D431" s="521"/>
      <c r="E431" s="521"/>
      <c r="F431" s="450"/>
      <c r="G431" s="450"/>
      <c r="H431" s="450"/>
      <c r="I431" s="450"/>
      <c r="J431" s="205" t="s">
        <v>51</v>
      </c>
      <c r="K431" s="57">
        <v>0</v>
      </c>
      <c r="L431" s="57">
        <v>0.5</v>
      </c>
      <c r="M431" s="57">
        <v>0</v>
      </c>
      <c r="N431" s="57">
        <v>0.5</v>
      </c>
      <c r="O431" s="209">
        <f>+K431+L431+M431+N431</f>
        <v>1</v>
      </c>
      <c r="P431" s="465"/>
    </row>
    <row r="432" spans="1:16" ht="18" customHeight="1" x14ac:dyDescent="0.2">
      <c r="A432" s="534"/>
      <c r="B432" s="520"/>
      <c r="C432" s="521"/>
      <c r="D432" s="521"/>
      <c r="E432" s="521"/>
      <c r="F432" s="450"/>
      <c r="G432" s="450"/>
      <c r="H432" s="450"/>
      <c r="I432" s="450"/>
      <c r="J432" s="205" t="s">
        <v>52</v>
      </c>
      <c r="K432" s="57">
        <v>0</v>
      </c>
      <c r="L432" s="57"/>
      <c r="M432" s="57"/>
      <c r="N432" s="57"/>
      <c r="O432" s="209">
        <f>+K432+L432+M432+N432</f>
        <v>0</v>
      </c>
      <c r="P432" s="465"/>
    </row>
    <row r="433" spans="1:16" ht="18" customHeight="1" x14ac:dyDescent="0.2">
      <c r="A433" s="534"/>
      <c r="B433" s="520"/>
      <c r="C433" s="521"/>
      <c r="D433" s="521"/>
      <c r="E433" s="521"/>
      <c r="F433" s="450"/>
      <c r="G433" s="450"/>
      <c r="H433" s="450"/>
      <c r="I433" s="450"/>
      <c r="J433" s="208" t="s">
        <v>53</v>
      </c>
      <c r="K433" s="57" t="e">
        <f>+K432/K431</f>
        <v>#DIV/0!</v>
      </c>
      <c r="L433" s="57">
        <f>+L432/L431</f>
        <v>0</v>
      </c>
      <c r="M433" s="57" t="e">
        <f>+M432/M431</f>
        <v>#DIV/0!</v>
      </c>
      <c r="N433" s="57">
        <f>+N432/N431</f>
        <v>0</v>
      </c>
      <c r="O433" s="209">
        <f>+O432/O431</f>
        <v>0</v>
      </c>
      <c r="P433" s="465"/>
    </row>
    <row r="434" spans="1:16" ht="18" customHeight="1" x14ac:dyDescent="0.2">
      <c r="A434" s="534"/>
      <c r="B434" s="520"/>
      <c r="C434" s="521"/>
      <c r="D434" s="521"/>
      <c r="E434" s="521"/>
      <c r="F434" s="450"/>
      <c r="G434" s="450"/>
      <c r="H434" s="450"/>
      <c r="I434" s="450"/>
      <c r="J434" s="208" t="s">
        <v>54</v>
      </c>
      <c r="K434" s="57">
        <f>+K431-K432</f>
        <v>0</v>
      </c>
      <c r="L434" s="57">
        <f>+L431-L432</f>
        <v>0.5</v>
      </c>
      <c r="M434" s="57">
        <f>+M431-M432</f>
        <v>0</v>
      </c>
      <c r="N434" s="57">
        <f>+N431-N432</f>
        <v>0.5</v>
      </c>
      <c r="O434" s="57">
        <f>+O431-O432</f>
        <v>1</v>
      </c>
      <c r="P434" s="465"/>
    </row>
    <row r="435" spans="1:16" ht="12.75" customHeight="1" x14ac:dyDescent="0.2">
      <c r="A435" s="534"/>
      <c r="B435" s="520"/>
      <c r="C435" s="521"/>
      <c r="D435" s="521"/>
      <c r="E435" s="521"/>
      <c r="F435" s="450"/>
      <c r="G435" s="450"/>
      <c r="H435" s="450"/>
      <c r="I435" s="450"/>
      <c r="J435" s="205" t="s">
        <v>55</v>
      </c>
      <c r="K435" s="229"/>
      <c r="L435" s="219"/>
      <c r="M435" s="219"/>
      <c r="N435" s="208"/>
      <c r="O435" s="17"/>
      <c r="P435" s="465"/>
    </row>
    <row r="436" spans="1:16" ht="12.75" customHeight="1" x14ac:dyDescent="0.2">
      <c r="A436" s="534"/>
      <c r="B436" s="520"/>
      <c r="C436" s="521"/>
      <c r="D436" s="521"/>
      <c r="E436" s="521"/>
      <c r="F436" s="450"/>
      <c r="G436" s="450"/>
      <c r="H436" s="450"/>
      <c r="I436" s="450"/>
      <c r="J436" s="205" t="s">
        <v>56</v>
      </c>
      <c r="K436" s="228"/>
      <c r="L436" s="218"/>
      <c r="M436" s="218"/>
      <c r="N436" s="99"/>
      <c r="O436" s="17"/>
      <c r="P436" s="465"/>
    </row>
    <row r="437" spans="1:16" ht="45" customHeight="1" x14ac:dyDescent="0.2">
      <c r="A437" s="534"/>
      <c r="B437" s="520"/>
      <c r="C437" s="521"/>
      <c r="D437" s="521"/>
      <c r="E437" s="521"/>
      <c r="F437" s="450"/>
      <c r="G437" s="450"/>
      <c r="H437" s="450"/>
      <c r="I437" s="450"/>
      <c r="J437" s="205" t="s">
        <v>278</v>
      </c>
      <c r="K437" s="228" t="s">
        <v>674</v>
      </c>
      <c r="L437" s="219"/>
      <c r="M437" s="219"/>
      <c r="N437" s="219"/>
      <c r="O437" s="17"/>
      <c r="P437" s="465"/>
    </row>
    <row r="438" spans="1:16" ht="18" customHeight="1" x14ac:dyDescent="0.2">
      <c r="A438" s="534"/>
      <c r="B438" s="520"/>
      <c r="C438" s="521"/>
      <c r="D438" s="521"/>
      <c r="E438" s="521"/>
      <c r="F438" s="450"/>
      <c r="G438" s="450"/>
      <c r="H438" s="450"/>
      <c r="I438" s="450"/>
      <c r="J438" s="212"/>
      <c r="K438" s="337"/>
      <c r="L438" s="337"/>
      <c r="M438" s="337"/>
      <c r="N438" s="337"/>
      <c r="O438" s="337"/>
      <c r="P438" s="465"/>
    </row>
    <row r="439" spans="1:16" ht="18" customHeight="1" x14ac:dyDescent="0.2">
      <c r="A439" s="534"/>
      <c r="B439" s="520"/>
      <c r="C439" s="521"/>
      <c r="D439" s="521"/>
      <c r="E439" s="521"/>
      <c r="F439" s="450"/>
      <c r="G439" s="450"/>
      <c r="H439" s="450"/>
      <c r="I439" s="450"/>
      <c r="J439" s="208" t="s">
        <v>51</v>
      </c>
      <c r="K439" s="19">
        <f>+K431*G430</f>
        <v>0</v>
      </c>
      <c r="L439" s="19">
        <f>+L431*G430</f>
        <v>0.1</v>
      </c>
      <c r="M439" s="19">
        <f>+M431*G430</f>
        <v>0</v>
      </c>
      <c r="N439" s="19">
        <f>+N431*G430</f>
        <v>0.1</v>
      </c>
      <c r="O439" s="19">
        <f>+SUM(K439:N439)</f>
        <v>0.2</v>
      </c>
      <c r="P439" s="465"/>
    </row>
    <row r="440" spans="1:16" ht="18" customHeight="1" x14ac:dyDescent="0.2">
      <c r="A440" s="534"/>
      <c r="B440" s="520"/>
      <c r="C440" s="521"/>
      <c r="D440" s="521"/>
      <c r="E440" s="521"/>
      <c r="F440" s="450"/>
      <c r="G440" s="450"/>
      <c r="H440" s="450"/>
      <c r="I440" s="450"/>
      <c r="J440" s="208" t="s">
        <v>52</v>
      </c>
      <c r="K440" s="19">
        <f>+K432*G430</f>
        <v>0</v>
      </c>
      <c r="L440" s="19">
        <f>+L432*G430</f>
        <v>0</v>
      </c>
      <c r="M440" s="19">
        <f>+M432*G430</f>
        <v>0</v>
      </c>
      <c r="N440" s="19">
        <f>+N432*G430</f>
        <v>0</v>
      </c>
      <c r="O440" s="19">
        <f>+SUM(K440:N440)</f>
        <v>0</v>
      </c>
      <c r="P440" s="465"/>
    </row>
    <row r="441" spans="1:16" ht="18" customHeight="1" x14ac:dyDescent="0.2">
      <c r="A441" s="534"/>
      <c r="B441" s="520"/>
      <c r="C441" s="521"/>
      <c r="D441" s="521"/>
      <c r="E441" s="521"/>
      <c r="F441" s="474"/>
      <c r="G441" s="474"/>
      <c r="H441" s="474"/>
      <c r="I441" s="474"/>
      <c r="J441" s="208" t="s">
        <v>53</v>
      </c>
      <c r="K441" s="19" t="e">
        <f>+K440/K439</f>
        <v>#DIV/0!</v>
      </c>
      <c r="L441" s="19">
        <f>+L440/L439</f>
        <v>0</v>
      </c>
      <c r="M441" s="19" t="e">
        <f>+M440/M439</f>
        <v>#DIV/0!</v>
      </c>
      <c r="N441" s="19">
        <f>+N440/N439</f>
        <v>0</v>
      </c>
      <c r="O441" s="19">
        <f>+O440/O439</f>
        <v>0</v>
      </c>
      <c r="P441" s="465"/>
    </row>
    <row r="442" spans="1:16" ht="18" customHeight="1" x14ac:dyDescent="0.2">
      <c r="A442" s="534"/>
      <c r="B442" s="520"/>
      <c r="C442" s="521"/>
      <c r="D442" s="521"/>
      <c r="E442" s="521"/>
      <c r="F442" s="215"/>
      <c r="G442" s="215"/>
      <c r="H442" s="215"/>
      <c r="I442" s="215"/>
      <c r="J442" s="208"/>
      <c r="K442" s="19"/>
      <c r="L442" s="19"/>
      <c r="M442" s="19"/>
      <c r="N442" s="19"/>
      <c r="O442" s="19"/>
      <c r="P442" s="465"/>
    </row>
    <row r="443" spans="1:16" ht="18" customHeight="1" x14ac:dyDescent="0.2">
      <c r="A443" s="534"/>
      <c r="B443" s="520"/>
      <c r="C443" s="521"/>
      <c r="D443" s="521"/>
      <c r="E443" s="521"/>
      <c r="F443" s="450" t="s">
        <v>666</v>
      </c>
      <c r="G443" s="450">
        <v>0.25</v>
      </c>
      <c r="H443" s="450" t="s">
        <v>667</v>
      </c>
      <c r="I443" s="450" t="s">
        <v>665</v>
      </c>
      <c r="J443" s="205" t="s">
        <v>51</v>
      </c>
      <c r="K443" s="57">
        <v>0.25</v>
      </c>
      <c r="L443" s="57">
        <v>0.25</v>
      </c>
      <c r="M443" s="57">
        <v>0.25</v>
      </c>
      <c r="N443" s="57">
        <v>0.25</v>
      </c>
      <c r="O443" s="57">
        <f>+SUM(K443:N443)</f>
        <v>1</v>
      </c>
      <c r="P443" s="465"/>
    </row>
    <row r="444" spans="1:16" ht="18" customHeight="1" x14ac:dyDescent="0.2">
      <c r="A444" s="534"/>
      <c r="B444" s="520"/>
      <c r="C444" s="521"/>
      <c r="D444" s="521"/>
      <c r="E444" s="521"/>
      <c r="F444" s="450"/>
      <c r="G444" s="450"/>
      <c r="H444" s="450"/>
      <c r="I444" s="450"/>
      <c r="J444" s="205" t="s">
        <v>52</v>
      </c>
      <c r="K444" s="57">
        <v>0.25</v>
      </c>
      <c r="L444" s="57"/>
      <c r="M444" s="57"/>
      <c r="N444" s="57"/>
      <c r="O444" s="57">
        <f>+SUM(K444:N444)</f>
        <v>0.25</v>
      </c>
      <c r="P444" s="465"/>
    </row>
    <row r="445" spans="1:16" ht="18" customHeight="1" x14ac:dyDescent="0.2">
      <c r="A445" s="534"/>
      <c r="B445" s="520"/>
      <c r="C445" s="521"/>
      <c r="D445" s="521"/>
      <c r="E445" s="521"/>
      <c r="F445" s="450"/>
      <c r="G445" s="450"/>
      <c r="H445" s="450"/>
      <c r="I445" s="450"/>
      <c r="J445" s="208" t="s">
        <v>53</v>
      </c>
      <c r="K445" s="57">
        <f>+K444/K443</f>
        <v>1</v>
      </c>
      <c r="L445" s="57">
        <f>+L444/L443</f>
        <v>0</v>
      </c>
      <c r="M445" s="57">
        <f>+M444/M443</f>
        <v>0</v>
      </c>
      <c r="N445" s="57">
        <f>+N444/N443</f>
        <v>0</v>
      </c>
      <c r="O445" s="57">
        <f>+O444/O443</f>
        <v>0.25</v>
      </c>
      <c r="P445" s="465"/>
    </row>
    <row r="446" spans="1:16" ht="18" customHeight="1" x14ac:dyDescent="0.2">
      <c r="A446" s="534"/>
      <c r="B446" s="520"/>
      <c r="C446" s="521"/>
      <c r="D446" s="521"/>
      <c r="E446" s="521"/>
      <c r="F446" s="450"/>
      <c r="G446" s="450"/>
      <c r="H446" s="450"/>
      <c r="I446" s="450"/>
      <c r="J446" s="208" t="s">
        <v>54</v>
      </c>
      <c r="K446" s="57">
        <f>+K443-K444</f>
        <v>0</v>
      </c>
      <c r="L446" s="57">
        <f>+L443-L444</f>
        <v>0.25</v>
      </c>
      <c r="M446" s="57">
        <f>+M443-M444</f>
        <v>0.25</v>
      </c>
      <c r="N446" s="57">
        <f>+N443-N444</f>
        <v>0.25</v>
      </c>
      <c r="O446" s="57">
        <f>+O443-O444</f>
        <v>0.75</v>
      </c>
      <c r="P446" s="465"/>
    </row>
    <row r="447" spans="1:16" ht="12.75" customHeight="1" x14ac:dyDescent="0.2">
      <c r="A447" s="534"/>
      <c r="B447" s="520"/>
      <c r="C447" s="521"/>
      <c r="D447" s="521"/>
      <c r="E447" s="521"/>
      <c r="F447" s="450"/>
      <c r="G447" s="450"/>
      <c r="H447" s="450"/>
      <c r="I447" s="450"/>
      <c r="J447" s="205" t="s">
        <v>55</v>
      </c>
      <c r="K447" s="219" t="s">
        <v>668</v>
      </c>
      <c r="L447" s="219"/>
      <c r="M447" s="99"/>
      <c r="N447" s="99"/>
      <c r="O447" s="208"/>
      <c r="P447" s="465"/>
    </row>
    <row r="448" spans="1:16" ht="78" customHeight="1" x14ac:dyDescent="0.2">
      <c r="A448" s="534"/>
      <c r="B448" s="520"/>
      <c r="C448" s="521"/>
      <c r="D448" s="521"/>
      <c r="E448" s="521"/>
      <c r="F448" s="450"/>
      <c r="G448" s="450"/>
      <c r="H448" s="450"/>
      <c r="I448" s="450"/>
      <c r="J448" s="205" t="s">
        <v>56</v>
      </c>
      <c r="K448" s="219" t="s">
        <v>669</v>
      </c>
      <c r="L448" s="219"/>
      <c r="M448" s="99"/>
      <c r="N448" s="99"/>
      <c r="O448" s="208"/>
      <c r="P448" s="465"/>
    </row>
    <row r="449" spans="1:16" ht="36" x14ac:dyDescent="0.2">
      <c r="A449" s="534"/>
      <c r="B449" s="520"/>
      <c r="C449" s="521"/>
      <c r="D449" s="521"/>
      <c r="E449" s="521"/>
      <c r="F449" s="450"/>
      <c r="G449" s="450"/>
      <c r="H449" s="450"/>
      <c r="I449" s="450"/>
      <c r="J449" s="205" t="s">
        <v>278</v>
      </c>
      <c r="K449" s="99" t="s">
        <v>670</v>
      </c>
      <c r="L449" s="99"/>
      <c r="M449" s="99"/>
      <c r="N449" s="99"/>
      <c r="O449" s="208"/>
      <c r="P449" s="465"/>
    </row>
    <row r="450" spans="1:16" ht="18" customHeight="1" x14ac:dyDescent="0.2">
      <c r="A450" s="534"/>
      <c r="B450" s="520"/>
      <c r="C450" s="521"/>
      <c r="D450" s="521"/>
      <c r="E450" s="521"/>
      <c r="F450" s="450"/>
      <c r="G450" s="450"/>
      <c r="H450" s="450"/>
      <c r="I450" s="450"/>
      <c r="J450" s="212"/>
      <c r="K450" s="234"/>
      <c r="L450" s="234"/>
      <c r="M450" s="234"/>
      <c r="N450" s="234"/>
      <c r="O450" s="234"/>
      <c r="P450" s="465"/>
    </row>
    <row r="451" spans="1:16" ht="18" customHeight="1" x14ac:dyDescent="0.2">
      <c r="A451" s="534"/>
      <c r="B451" s="520"/>
      <c r="C451" s="521"/>
      <c r="D451" s="521"/>
      <c r="E451" s="521"/>
      <c r="F451" s="450"/>
      <c r="G451" s="450"/>
      <c r="H451" s="450"/>
      <c r="I451" s="450"/>
      <c r="J451" s="208" t="s">
        <v>51</v>
      </c>
      <c r="K451" s="214">
        <f>+K443*G443</f>
        <v>6.25E-2</v>
      </c>
      <c r="L451" s="214">
        <f>+L443*G443</f>
        <v>6.25E-2</v>
      </c>
      <c r="M451" s="214">
        <f>+M443*G443</f>
        <v>6.25E-2</v>
      </c>
      <c r="N451" s="214">
        <f>+N443*G443</f>
        <v>6.25E-2</v>
      </c>
      <c r="O451" s="19">
        <f>+SUM(K451:N451)</f>
        <v>0.25</v>
      </c>
      <c r="P451" s="465"/>
    </row>
    <row r="452" spans="1:16" ht="18" customHeight="1" x14ac:dyDescent="0.2">
      <c r="A452" s="534"/>
      <c r="B452" s="520"/>
      <c r="C452" s="521"/>
      <c r="D452" s="521"/>
      <c r="E452" s="521"/>
      <c r="F452" s="450"/>
      <c r="G452" s="450"/>
      <c r="H452" s="450"/>
      <c r="I452" s="450"/>
      <c r="J452" s="208" t="s">
        <v>52</v>
      </c>
      <c r="K452" s="214">
        <f>+K444*G443</f>
        <v>6.25E-2</v>
      </c>
      <c r="L452" s="214">
        <f>+L444*G443</f>
        <v>0</v>
      </c>
      <c r="M452" s="214">
        <f>+M444*G443</f>
        <v>0</v>
      </c>
      <c r="N452" s="214">
        <f>+N444*G443</f>
        <v>0</v>
      </c>
      <c r="O452" s="19">
        <f>+SUM(K452:N452)</f>
        <v>6.25E-2</v>
      </c>
      <c r="P452" s="465"/>
    </row>
    <row r="453" spans="1:16" ht="18" customHeight="1" x14ac:dyDescent="0.2">
      <c r="A453" s="534"/>
      <c r="B453" s="520"/>
      <c r="C453" s="521"/>
      <c r="D453" s="521"/>
      <c r="E453" s="521"/>
      <c r="F453" s="450"/>
      <c r="G453" s="450"/>
      <c r="H453" s="450"/>
      <c r="I453" s="450"/>
      <c r="J453" s="208" t="s">
        <v>53</v>
      </c>
      <c r="K453" s="214">
        <f>+K452/K451</f>
        <v>1</v>
      </c>
      <c r="L453" s="214">
        <f>+L452/L451</f>
        <v>0</v>
      </c>
      <c r="M453" s="214">
        <f>+M452/M451</f>
        <v>0</v>
      </c>
      <c r="N453" s="214">
        <f>+N452/N451</f>
        <v>0</v>
      </c>
      <c r="O453" s="19">
        <f>+O452/O451</f>
        <v>0.25</v>
      </c>
      <c r="P453" s="465"/>
    </row>
    <row r="454" spans="1:16" ht="18" customHeight="1" x14ac:dyDescent="0.2">
      <c r="A454" s="534"/>
      <c r="B454" s="520"/>
      <c r="C454" s="522"/>
      <c r="D454" s="522"/>
      <c r="E454" s="521"/>
      <c r="F454" s="222" t="s">
        <v>292</v>
      </c>
      <c r="G454" s="222">
        <f>+G419+G430+G443</f>
        <v>0.7</v>
      </c>
      <c r="H454" s="222"/>
      <c r="I454" s="205"/>
      <c r="J454" s="205"/>
      <c r="K454" s="208"/>
      <c r="L454" s="208"/>
      <c r="M454" s="208"/>
      <c r="N454" s="208"/>
      <c r="O454" s="208"/>
      <c r="P454" s="465"/>
    </row>
    <row r="455" spans="1:16" ht="18" customHeight="1" x14ac:dyDescent="0.2">
      <c r="A455" s="534"/>
      <c r="B455" s="520"/>
      <c r="C455" s="460" t="s">
        <v>429</v>
      </c>
      <c r="D455" s="460" t="s">
        <v>429</v>
      </c>
      <c r="E455" s="521"/>
      <c r="F455" s="450" t="s">
        <v>671</v>
      </c>
      <c r="G455" s="450">
        <v>0.2</v>
      </c>
      <c r="H455" s="462" t="s">
        <v>450</v>
      </c>
      <c r="I455" s="450" t="s">
        <v>665</v>
      </c>
      <c r="J455" s="205" t="s">
        <v>51</v>
      </c>
      <c r="K455" s="57">
        <v>0.25</v>
      </c>
      <c r="L455" s="57">
        <v>0.25</v>
      </c>
      <c r="M455" s="57">
        <v>0.25</v>
      </c>
      <c r="N455" s="57">
        <v>0.25</v>
      </c>
      <c r="O455" s="57">
        <f>+SUM(K455:N455)</f>
        <v>1</v>
      </c>
      <c r="P455" s="465"/>
    </row>
    <row r="456" spans="1:16" ht="18" customHeight="1" x14ac:dyDescent="0.2">
      <c r="A456" s="534"/>
      <c r="B456" s="520"/>
      <c r="C456" s="460"/>
      <c r="D456" s="460"/>
      <c r="E456" s="521"/>
      <c r="F456" s="450"/>
      <c r="G456" s="450"/>
      <c r="H456" s="483"/>
      <c r="I456" s="450"/>
      <c r="J456" s="205" t="s">
        <v>52</v>
      </c>
      <c r="K456" s="207">
        <v>0.25</v>
      </c>
      <c r="L456" s="207"/>
      <c r="M456" s="207"/>
      <c r="N456" s="207"/>
      <c r="O456" s="207">
        <f>+SUM(K456:N456)</f>
        <v>0.25</v>
      </c>
      <c r="P456" s="465"/>
    </row>
    <row r="457" spans="1:16" ht="18" customHeight="1" x14ac:dyDescent="0.2">
      <c r="A457" s="534"/>
      <c r="B457" s="520"/>
      <c r="C457" s="460"/>
      <c r="D457" s="460"/>
      <c r="E457" s="521"/>
      <c r="F457" s="450"/>
      <c r="G457" s="450"/>
      <c r="H457" s="483"/>
      <c r="I457" s="450"/>
      <c r="J457" s="208" t="s">
        <v>53</v>
      </c>
      <c r="K457" s="57">
        <f>+K456/K455</f>
        <v>1</v>
      </c>
      <c r="L457" s="57">
        <f>+L456/L455</f>
        <v>0</v>
      </c>
      <c r="M457" s="57">
        <f>+M456/M455</f>
        <v>0</v>
      </c>
      <c r="N457" s="57">
        <f>+N456/N455</f>
        <v>0</v>
      </c>
      <c r="O457" s="57">
        <f>+O456/O455</f>
        <v>0.25</v>
      </c>
      <c r="P457" s="465"/>
    </row>
    <row r="458" spans="1:16" ht="18" customHeight="1" x14ac:dyDescent="0.2">
      <c r="A458" s="534"/>
      <c r="B458" s="520"/>
      <c r="C458" s="460"/>
      <c r="D458" s="460"/>
      <c r="E458" s="521"/>
      <c r="F458" s="450"/>
      <c r="G458" s="450"/>
      <c r="H458" s="483"/>
      <c r="I458" s="450"/>
      <c r="J458" s="208" t="s">
        <v>54</v>
      </c>
      <c r="K458" s="57">
        <f>+K455-K456</f>
        <v>0</v>
      </c>
      <c r="L458" s="57">
        <f>+L455-L456</f>
        <v>0.25</v>
      </c>
      <c r="M458" s="57">
        <f>+M455-M456</f>
        <v>0.25</v>
      </c>
      <c r="N458" s="57">
        <f>+N455-N456</f>
        <v>0.25</v>
      </c>
      <c r="O458" s="57">
        <f>+O455-O456</f>
        <v>0.75</v>
      </c>
      <c r="P458" s="465"/>
    </row>
    <row r="459" spans="1:16" ht="72" x14ac:dyDescent="0.2">
      <c r="A459" s="534"/>
      <c r="B459" s="520"/>
      <c r="C459" s="460"/>
      <c r="D459" s="460"/>
      <c r="E459" s="521"/>
      <c r="F459" s="450"/>
      <c r="G459" s="450"/>
      <c r="H459" s="483"/>
      <c r="I459" s="450"/>
      <c r="J459" s="205" t="s">
        <v>55</v>
      </c>
      <c r="K459" s="218" t="s">
        <v>451</v>
      </c>
      <c r="L459" s="219"/>
      <c r="M459" s="205"/>
      <c r="N459" s="205"/>
      <c r="O459" s="205"/>
      <c r="P459" s="465"/>
    </row>
    <row r="460" spans="1:16" ht="48" x14ac:dyDescent="0.2">
      <c r="A460" s="534"/>
      <c r="B460" s="520"/>
      <c r="C460" s="460"/>
      <c r="D460" s="460"/>
      <c r="E460" s="521"/>
      <c r="F460" s="450"/>
      <c r="G460" s="450"/>
      <c r="H460" s="483"/>
      <c r="I460" s="450"/>
      <c r="J460" s="205" t="s">
        <v>56</v>
      </c>
      <c r="K460" s="218" t="s">
        <v>452</v>
      </c>
      <c r="L460" s="219"/>
      <c r="M460" s="205"/>
      <c r="N460" s="205"/>
      <c r="O460" s="205"/>
      <c r="P460" s="465"/>
    </row>
    <row r="461" spans="1:16" ht="24" x14ac:dyDescent="0.2">
      <c r="A461" s="534"/>
      <c r="B461" s="520"/>
      <c r="C461" s="460"/>
      <c r="D461" s="460"/>
      <c r="E461" s="521"/>
      <c r="F461" s="450"/>
      <c r="G461" s="450"/>
      <c r="H461" s="483"/>
      <c r="I461" s="450"/>
      <c r="J461" s="205" t="s">
        <v>278</v>
      </c>
      <c r="K461" s="219" t="s">
        <v>453</v>
      </c>
      <c r="L461" s="219"/>
      <c r="M461" s="205"/>
      <c r="N461" s="205"/>
      <c r="O461" s="205"/>
      <c r="P461" s="465"/>
    </row>
    <row r="462" spans="1:16" ht="18" customHeight="1" x14ac:dyDescent="0.2">
      <c r="A462" s="534"/>
      <c r="B462" s="520"/>
      <c r="C462" s="460"/>
      <c r="D462" s="460"/>
      <c r="E462" s="521"/>
      <c r="F462" s="450"/>
      <c r="G462" s="450"/>
      <c r="H462" s="483"/>
      <c r="I462" s="450"/>
      <c r="J462" s="212"/>
      <c r="K462" s="234"/>
      <c r="L462" s="234"/>
      <c r="M462" s="234"/>
      <c r="N462" s="234"/>
      <c r="O462" s="234"/>
      <c r="P462" s="465"/>
    </row>
    <row r="463" spans="1:16" ht="18" customHeight="1" x14ac:dyDescent="0.2">
      <c r="A463" s="534"/>
      <c r="B463" s="520"/>
      <c r="C463" s="460"/>
      <c r="D463" s="460"/>
      <c r="E463" s="521"/>
      <c r="F463" s="450"/>
      <c r="G463" s="450"/>
      <c r="H463" s="483"/>
      <c r="I463" s="450"/>
      <c r="J463" s="208" t="s">
        <v>51</v>
      </c>
      <c r="K463" s="19">
        <f>+K455*G455</f>
        <v>0.05</v>
      </c>
      <c r="L463" s="19">
        <f>+L455*G455</f>
        <v>0.05</v>
      </c>
      <c r="M463" s="19">
        <f>+M455*G455</f>
        <v>0.05</v>
      </c>
      <c r="N463" s="19">
        <f>+N455*G455</f>
        <v>0.05</v>
      </c>
      <c r="O463" s="19">
        <f>+SUM(K463:N463)</f>
        <v>0.2</v>
      </c>
      <c r="P463" s="465"/>
    </row>
    <row r="464" spans="1:16" ht="18" customHeight="1" x14ac:dyDescent="0.2">
      <c r="A464" s="534"/>
      <c r="B464" s="520"/>
      <c r="C464" s="460"/>
      <c r="D464" s="460"/>
      <c r="E464" s="521"/>
      <c r="F464" s="450"/>
      <c r="G464" s="450"/>
      <c r="H464" s="483"/>
      <c r="I464" s="450"/>
      <c r="J464" s="208" t="s">
        <v>52</v>
      </c>
      <c r="K464" s="19">
        <f>+K456*G455</f>
        <v>0.05</v>
      </c>
      <c r="L464" s="19">
        <f>+L456*G455</f>
        <v>0</v>
      </c>
      <c r="M464" s="19">
        <f>+M456*G455</f>
        <v>0</v>
      </c>
      <c r="N464" s="19">
        <f>+N456*G455</f>
        <v>0</v>
      </c>
      <c r="O464" s="19">
        <f>+SUM(K464:N464)</f>
        <v>0.05</v>
      </c>
      <c r="P464" s="465"/>
    </row>
    <row r="465" spans="1:16" ht="18" customHeight="1" x14ac:dyDescent="0.2">
      <c r="A465" s="534"/>
      <c r="B465" s="520"/>
      <c r="C465" s="460"/>
      <c r="D465" s="460"/>
      <c r="E465" s="521"/>
      <c r="F465" s="450"/>
      <c r="G465" s="450">
        <v>0.1</v>
      </c>
      <c r="H465" s="484"/>
      <c r="I465" s="450"/>
      <c r="J465" s="208" t="s">
        <v>53</v>
      </c>
      <c r="K465" s="19">
        <f>+K464/K463</f>
        <v>1</v>
      </c>
      <c r="L465" s="19">
        <f>+L464/L463</f>
        <v>0</v>
      </c>
      <c r="M465" s="19">
        <f>+M464/M463</f>
        <v>0</v>
      </c>
      <c r="N465" s="19">
        <f>+N464/N463</f>
        <v>0</v>
      </c>
      <c r="O465" s="19">
        <f>+O464/O463</f>
        <v>0.25</v>
      </c>
      <c r="P465" s="465"/>
    </row>
    <row r="466" spans="1:16" ht="18" customHeight="1" x14ac:dyDescent="0.2">
      <c r="A466" s="534"/>
      <c r="B466" s="520"/>
      <c r="C466" s="461"/>
      <c r="D466" s="461"/>
      <c r="E466" s="522"/>
      <c r="F466" s="220" t="s">
        <v>292</v>
      </c>
      <c r="G466" s="222">
        <f>+G455</f>
        <v>0.2</v>
      </c>
      <c r="H466" s="222"/>
      <c r="I466" s="205"/>
      <c r="J466" s="208"/>
      <c r="K466" s="57"/>
      <c r="L466" s="57"/>
      <c r="M466" s="57"/>
      <c r="N466" s="57"/>
      <c r="O466" s="57"/>
      <c r="P466" s="465"/>
    </row>
    <row r="467" spans="1:16" ht="18" customHeight="1" x14ac:dyDescent="0.2">
      <c r="A467" s="534"/>
      <c r="B467" s="520"/>
      <c r="C467" s="460" t="s">
        <v>429</v>
      </c>
      <c r="D467" s="460" t="s">
        <v>429</v>
      </c>
      <c r="E467" s="535"/>
      <c r="F467" s="450" t="s">
        <v>454</v>
      </c>
      <c r="G467" s="450">
        <v>0.1</v>
      </c>
      <c r="H467" s="462" t="s">
        <v>455</v>
      </c>
      <c r="I467" s="450" t="s">
        <v>229</v>
      </c>
      <c r="J467" s="205" t="s">
        <v>51</v>
      </c>
      <c r="K467" s="57">
        <v>0.25</v>
      </c>
      <c r="L467" s="57">
        <v>0.25</v>
      </c>
      <c r="M467" s="57">
        <v>0.25</v>
      </c>
      <c r="N467" s="57">
        <v>0.25</v>
      </c>
      <c r="O467" s="57">
        <f>+SUM(K467:N467)</f>
        <v>1</v>
      </c>
      <c r="P467" s="465"/>
    </row>
    <row r="468" spans="1:16" ht="18" customHeight="1" x14ac:dyDescent="0.2">
      <c r="A468" s="534"/>
      <c r="B468" s="520"/>
      <c r="C468" s="460"/>
      <c r="D468" s="460"/>
      <c r="E468" s="521"/>
      <c r="F468" s="450"/>
      <c r="G468" s="450"/>
      <c r="H468" s="463"/>
      <c r="I468" s="450"/>
      <c r="J468" s="205" t="s">
        <v>52</v>
      </c>
      <c r="K468" s="207">
        <v>0.25</v>
      </c>
      <c r="L468" s="207"/>
      <c r="M468" s="207"/>
      <c r="N468" s="207"/>
      <c r="O468" s="207">
        <f>+SUM(K468:N468)</f>
        <v>0.25</v>
      </c>
      <c r="P468" s="465"/>
    </row>
    <row r="469" spans="1:16" ht="18" customHeight="1" x14ac:dyDescent="0.2">
      <c r="A469" s="534"/>
      <c r="B469" s="520"/>
      <c r="C469" s="460"/>
      <c r="D469" s="460"/>
      <c r="E469" s="521"/>
      <c r="F469" s="450"/>
      <c r="G469" s="450"/>
      <c r="H469" s="463"/>
      <c r="I469" s="450"/>
      <c r="J469" s="208" t="s">
        <v>53</v>
      </c>
      <c r="K469" s="57">
        <f>+K468/K467</f>
        <v>1</v>
      </c>
      <c r="L469" s="57">
        <f>+L468/L467</f>
        <v>0</v>
      </c>
      <c r="M469" s="57">
        <f>+M468/M467</f>
        <v>0</v>
      </c>
      <c r="N469" s="57">
        <f>+N468/N467</f>
        <v>0</v>
      </c>
      <c r="O469" s="57">
        <f>+O468/O467</f>
        <v>0.25</v>
      </c>
      <c r="P469" s="465"/>
    </row>
    <row r="470" spans="1:16" ht="18" customHeight="1" x14ac:dyDescent="0.2">
      <c r="A470" s="534"/>
      <c r="B470" s="520"/>
      <c r="C470" s="460"/>
      <c r="D470" s="460"/>
      <c r="E470" s="521"/>
      <c r="F470" s="450"/>
      <c r="G470" s="450"/>
      <c r="H470" s="463"/>
      <c r="I470" s="450"/>
      <c r="J470" s="208" t="s">
        <v>54</v>
      </c>
      <c r="K470" s="57">
        <f>+K467-K468</f>
        <v>0</v>
      </c>
      <c r="L470" s="57">
        <f>+L467-L468</f>
        <v>0.25</v>
      </c>
      <c r="M470" s="57">
        <f>+M467-M468</f>
        <v>0.25</v>
      </c>
      <c r="N470" s="57">
        <f>+N467-N468</f>
        <v>0.25</v>
      </c>
      <c r="O470" s="57">
        <f>+O467-O468</f>
        <v>0.75</v>
      </c>
      <c r="P470" s="465"/>
    </row>
    <row r="471" spans="1:16" ht="36" x14ac:dyDescent="0.2">
      <c r="A471" s="534"/>
      <c r="B471" s="520"/>
      <c r="C471" s="460"/>
      <c r="D471" s="460"/>
      <c r="E471" s="521"/>
      <c r="F471" s="450"/>
      <c r="G471" s="450"/>
      <c r="H471" s="463"/>
      <c r="I471" s="450"/>
      <c r="J471" s="205" t="s">
        <v>55</v>
      </c>
      <c r="K471" s="218" t="s">
        <v>456</v>
      </c>
      <c r="L471" s="219"/>
      <c r="M471" s="205"/>
      <c r="N471" s="205"/>
      <c r="O471" s="205"/>
      <c r="P471" s="465"/>
    </row>
    <row r="472" spans="1:16" ht="84" x14ac:dyDescent="0.2">
      <c r="A472" s="534"/>
      <c r="B472" s="520"/>
      <c r="C472" s="460"/>
      <c r="D472" s="460"/>
      <c r="E472" s="521"/>
      <c r="F472" s="450"/>
      <c r="G472" s="450"/>
      <c r="H472" s="463"/>
      <c r="I472" s="450"/>
      <c r="J472" s="205" t="s">
        <v>56</v>
      </c>
      <c r="K472" s="218" t="s">
        <v>672</v>
      </c>
      <c r="L472" s="219"/>
      <c r="M472" s="205"/>
      <c r="N472" s="205"/>
      <c r="O472" s="205"/>
      <c r="P472" s="465"/>
    </row>
    <row r="473" spans="1:16" ht="24" x14ac:dyDescent="0.2">
      <c r="A473" s="534"/>
      <c r="B473" s="520"/>
      <c r="C473" s="460"/>
      <c r="D473" s="460"/>
      <c r="E473" s="521"/>
      <c r="F473" s="450"/>
      <c r="G473" s="450"/>
      <c r="H473" s="463"/>
      <c r="I473" s="450"/>
      <c r="J473" s="205" t="s">
        <v>278</v>
      </c>
      <c r="K473" s="219" t="s">
        <v>453</v>
      </c>
      <c r="L473" s="219"/>
      <c r="M473" s="205"/>
      <c r="N473" s="205"/>
      <c r="O473" s="205"/>
      <c r="P473" s="465"/>
    </row>
    <row r="474" spans="1:16" ht="18" customHeight="1" x14ac:dyDescent="0.2">
      <c r="A474" s="534"/>
      <c r="B474" s="520"/>
      <c r="C474" s="460"/>
      <c r="D474" s="460"/>
      <c r="E474" s="521"/>
      <c r="F474" s="450"/>
      <c r="G474" s="450"/>
      <c r="H474" s="463"/>
      <c r="I474" s="450"/>
      <c r="J474" s="212"/>
      <c r="K474" s="234"/>
      <c r="L474" s="234"/>
      <c r="M474" s="234"/>
      <c r="N474" s="234"/>
      <c r="O474" s="234"/>
      <c r="P474" s="465"/>
    </row>
    <row r="475" spans="1:16" ht="18" customHeight="1" x14ac:dyDescent="0.2">
      <c r="A475" s="534"/>
      <c r="B475" s="520"/>
      <c r="C475" s="460"/>
      <c r="D475" s="460"/>
      <c r="E475" s="521"/>
      <c r="F475" s="450"/>
      <c r="G475" s="450"/>
      <c r="H475" s="463"/>
      <c r="I475" s="450"/>
      <c r="J475" s="208" t="s">
        <v>51</v>
      </c>
      <c r="K475" s="19">
        <f>+K467*G467</f>
        <v>2.5000000000000001E-2</v>
      </c>
      <c r="L475" s="19">
        <f>+L467*G467</f>
        <v>2.5000000000000001E-2</v>
      </c>
      <c r="M475" s="19">
        <f>+M467*G467</f>
        <v>2.5000000000000001E-2</v>
      </c>
      <c r="N475" s="19">
        <f>+N467*G467</f>
        <v>2.5000000000000001E-2</v>
      </c>
      <c r="O475" s="19">
        <f>+SUM(K475:N475)</f>
        <v>0.1</v>
      </c>
      <c r="P475" s="465"/>
    </row>
    <row r="476" spans="1:16" ht="18" customHeight="1" x14ac:dyDescent="0.2">
      <c r="A476" s="534"/>
      <c r="B476" s="520"/>
      <c r="C476" s="460"/>
      <c r="D476" s="460"/>
      <c r="E476" s="521"/>
      <c r="F476" s="450"/>
      <c r="G476" s="450"/>
      <c r="H476" s="463"/>
      <c r="I476" s="450"/>
      <c r="J476" s="208" t="s">
        <v>52</v>
      </c>
      <c r="K476" s="19">
        <f>+K468*G467</f>
        <v>2.5000000000000001E-2</v>
      </c>
      <c r="L476" s="19">
        <f>+L468*G467</f>
        <v>0</v>
      </c>
      <c r="M476" s="19">
        <f>+M468*G467</f>
        <v>0</v>
      </c>
      <c r="N476" s="19">
        <f>+N468*G467</f>
        <v>0</v>
      </c>
      <c r="O476" s="19">
        <f>+SUM(K476:N476)</f>
        <v>2.5000000000000001E-2</v>
      </c>
      <c r="P476" s="465"/>
    </row>
    <row r="477" spans="1:16" ht="18" customHeight="1" x14ac:dyDescent="0.2">
      <c r="A477" s="534"/>
      <c r="B477" s="520"/>
      <c r="C477" s="460"/>
      <c r="D477" s="460"/>
      <c r="E477" s="521"/>
      <c r="F477" s="450"/>
      <c r="G477" s="450">
        <v>0.1</v>
      </c>
      <c r="H477" s="464"/>
      <c r="I477" s="450"/>
      <c r="J477" s="208" t="s">
        <v>53</v>
      </c>
      <c r="K477" s="19">
        <f>+K476/K475</f>
        <v>1</v>
      </c>
      <c r="L477" s="19">
        <f>+L476/L475</f>
        <v>0</v>
      </c>
      <c r="M477" s="19">
        <f>+M476/M475</f>
        <v>0</v>
      </c>
      <c r="N477" s="19">
        <f>+N476/N475</f>
        <v>0</v>
      </c>
      <c r="O477" s="19">
        <f>+O476/O475</f>
        <v>0.25</v>
      </c>
      <c r="P477" s="465"/>
    </row>
    <row r="478" spans="1:16" ht="18" customHeight="1" x14ac:dyDescent="0.2">
      <c r="A478" s="534"/>
      <c r="B478" s="520"/>
      <c r="C478" s="461"/>
      <c r="D478" s="461"/>
      <c r="E478" s="522"/>
      <c r="F478" s="220" t="s">
        <v>292</v>
      </c>
      <c r="G478" s="222">
        <f>+G467</f>
        <v>0.1</v>
      </c>
      <c r="H478" s="222"/>
      <c r="I478" s="205"/>
      <c r="J478" s="208"/>
      <c r="K478" s="57"/>
      <c r="L478" s="57"/>
      <c r="M478" s="57"/>
      <c r="N478" s="57"/>
      <c r="O478" s="57"/>
      <c r="P478" s="465"/>
    </row>
    <row r="479" spans="1:16" ht="18" customHeight="1" x14ac:dyDescent="0.2">
      <c r="A479" s="534"/>
      <c r="B479" s="520"/>
      <c r="C479" s="451" t="s">
        <v>673</v>
      </c>
      <c r="D479" s="525"/>
      <c r="E479" s="525"/>
      <c r="F479" s="526"/>
      <c r="G479" s="457">
        <f>+G454+G466+G478</f>
        <v>0.99999999999999989</v>
      </c>
      <c r="H479" s="457"/>
      <c r="I479" s="462"/>
      <c r="J479" s="208" t="s">
        <v>51</v>
      </c>
      <c r="K479" s="214">
        <f>+K475+K463+K451+K439+K427</f>
        <v>0.13750000000000001</v>
      </c>
      <c r="L479" s="214">
        <f t="shared" ref="L479:N479" si="8">+L475+L463+L451+L439+L427</f>
        <v>0.32</v>
      </c>
      <c r="M479" s="214">
        <f t="shared" si="8"/>
        <v>0.22000000000000003</v>
      </c>
      <c r="N479" s="214">
        <f t="shared" si="8"/>
        <v>0.32250000000000001</v>
      </c>
      <c r="O479" s="19">
        <f>+SUM(K479:N479)</f>
        <v>1</v>
      </c>
      <c r="P479" s="465"/>
    </row>
    <row r="480" spans="1:16" ht="18" customHeight="1" x14ac:dyDescent="0.2">
      <c r="A480" s="534"/>
      <c r="B480" s="520"/>
      <c r="C480" s="527"/>
      <c r="D480" s="528"/>
      <c r="E480" s="528"/>
      <c r="F480" s="529"/>
      <c r="G480" s="476"/>
      <c r="H480" s="476"/>
      <c r="I480" s="483"/>
      <c r="J480" s="208" t="s">
        <v>52</v>
      </c>
      <c r="K480" s="214">
        <f t="shared" ref="K480:N480" si="9">+K476+K464+K452+K440+K428</f>
        <v>0.13750000000000001</v>
      </c>
      <c r="L480" s="214">
        <f t="shared" si="9"/>
        <v>0</v>
      </c>
      <c r="M480" s="214">
        <f t="shared" si="9"/>
        <v>0</v>
      </c>
      <c r="N480" s="214">
        <f t="shared" si="9"/>
        <v>0</v>
      </c>
      <c r="O480" s="19">
        <f>+SUM(K480:N480)</f>
        <v>0.13750000000000001</v>
      </c>
      <c r="P480" s="465"/>
    </row>
    <row r="481" spans="1:16" ht="18" customHeight="1" x14ac:dyDescent="0.2">
      <c r="A481" s="534"/>
      <c r="B481" s="520"/>
      <c r="C481" s="530"/>
      <c r="D481" s="531"/>
      <c r="E481" s="531"/>
      <c r="F481" s="532"/>
      <c r="G481" s="477"/>
      <c r="H481" s="477"/>
      <c r="I481" s="484"/>
      <c r="J481" s="208" t="s">
        <v>53</v>
      </c>
      <c r="K481" s="214">
        <f>+K480/K479</f>
        <v>1</v>
      </c>
      <c r="L481" s="214">
        <f>+L480/L479</f>
        <v>0</v>
      </c>
      <c r="M481" s="214">
        <f>+M480/M479</f>
        <v>0</v>
      </c>
      <c r="N481" s="214">
        <f>+N480/N479</f>
        <v>0</v>
      </c>
      <c r="O481" s="19">
        <f>+O480/O479</f>
        <v>0.13750000000000001</v>
      </c>
      <c r="P481" s="465"/>
    </row>
  </sheetData>
  <mergeCells count="235">
    <mergeCell ref="C479:F481"/>
    <mergeCell ref="G479:G481"/>
    <mergeCell ref="H479:H481"/>
    <mergeCell ref="I479:I481"/>
    <mergeCell ref="A6:A481"/>
    <mergeCell ref="C455:C466"/>
    <mergeCell ref="D455:D466"/>
    <mergeCell ref="F455:F465"/>
    <mergeCell ref="G455:G465"/>
    <mergeCell ref="H455:H465"/>
    <mergeCell ref="I455:I465"/>
    <mergeCell ref="C467:C478"/>
    <mergeCell ref="D467:D478"/>
    <mergeCell ref="E467:E478"/>
    <mergeCell ref="F467:F477"/>
    <mergeCell ref="G467:G477"/>
    <mergeCell ref="H467:H477"/>
    <mergeCell ref="I467:I477"/>
    <mergeCell ref="B6:B80"/>
    <mergeCell ref="C6:C53"/>
    <mergeCell ref="D6:D53"/>
    <mergeCell ref="E6:E76"/>
    <mergeCell ref="F6:F16"/>
    <mergeCell ref="G6:G16"/>
    <mergeCell ref="A1:C3"/>
    <mergeCell ref="D1:K1"/>
    <mergeCell ref="L1:P1"/>
    <mergeCell ref="D2:K3"/>
    <mergeCell ref="L2:P2"/>
    <mergeCell ref="L3:P3"/>
    <mergeCell ref="B419:B481"/>
    <mergeCell ref="C419:C454"/>
    <mergeCell ref="D419:D454"/>
    <mergeCell ref="E419:E466"/>
    <mergeCell ref="F419:F429"/>
    <mergeCell ref="G419:G429"/>
    <mergeCell ref="H419:H429"/>
    <mergeCell ref="I419:I429"/>
    <mergeCell ref="P419:P481"/>
    <mergeCell ref="F430:F441"/>
    <mergeCell ref="G430:G441"/>
    <mergeCell ref="H430:H441"/>
    <mergeCell ref="I430:I441"/>
    <mergeCell ref="F443:F453"/>
    <mergeCell ref="G443:G453"/>
    <mergeCell ref="H443:H453"/>
    <mergeCell ref="I443:I453"/>
    <mergeCell ref="A4:P4"/>
    <mergeCell ref="I66:I76"/>
    <mergeCell ref="G42:G52"/>
    <mergeCell ref="H42:H52"/>
    <mergeCell ref="I42:I52"/>
    <mergeCell ref="C54:C65"/>
    <mergeCell ref="D54:D65"/>
    <mergeCell ref="F54:F64"/>
    <mergeCell ref="G54:G64"/>
    <mergeCell ref="H54:H64"/>
    <mergeCell ref="I54:I64"/>
    <mergeCell ref="F42:F52"/>
    <mergeCell ref="C78:F80"/>
    <mergeCell ref="G78:G80"/>
    <mergeCell ref="H78:H80"/>
    <mergeCell ref="I78:I80"/>
    <mergeCell ref="C81:C141"/>
    <mergeCell ref="D81:D141"/>
    <mergeCell ref="E81:E164"/>
    <mergeCell ref="F81:F91"/>
    <mergeCell ref="P6:P80"/>
    <mergeCell ref="F17:F28"/>
    <mergeCell ref="G17:G28"/>
    <mergeCell ref="H17:H28"/>
    <mergeCell ref="I17:I28"/>
    <mergeCell ref="F30:F40"/>
    <mergeCell ref="G30:G40"/>
    <mergeCell ref="H30:H40"/>
    <mergeCell ref="I30:I40"/>
    <mergeCell ref="H6:H16"/>
    <mergeCell ref="I6:I16"/>
    <mergeCell ref="C66:C77"/>
    <mergeCell ref="D66:D77"/>
    <mergeCell ref="F66:F76"/>
    <mergeCell ref="G66:G76"/>
    <mergeCell ref="H66:H76"/>
    <mergeCell ref="G81:G91"/>
    <mergeCell ref="H81:H91"/>
    <mergeCell ref="I81:I91"/>
    <mergeCell ref="P81:P168"/>
    <mergeCell ref="F92:F103"/>
    <mergeCell ref="G92:G103"/>
    <mergeCell ref="H92:H103"/>
    <mergeCell ref="I92:I103"/>
    <mergeCell ref="F105:F115"/>
    <mergeCell ref="G105:G115"/>
    <mergeCell ref="D142:D153"/>
    <mergeCell ref="F142:F152"/>
    <mergeCell ref="G142:G152"/>
    <mergeCell ref="H142:H152"/>
    <mergeCell ref="I142:I152"/>
    <mergeCell ref="H105:H115"/>
    <mergeCell ref="I105:I115"/>
    <mergeCell ref="F116:F127"/>
    <mergeCell ref="G116:G127"/>
    <mergeCell ref="H116:H127"/>
    <mergeCell ref="I116:I127"/>
    <mergeCell ref="C166:F168"/>
    <mergeCell ref="G166:G168"/>
    <mergeCell ref="H166:H168"/>
    <mergeCell ref="I166:I168"/>
    <mergeCell ref="B169:B231"/>
    <mergeCell ref="C169:C215"/>
    <mergeCell ref="D169:D215"/>
    <mergeCell ref="E169:E227"/>
    <mergeCell ref="F169:F179"/>
    <mergeCell ref="B81:B168"/>
    <mergeCell ref="G169:G179"/>
    <mergeCell ref="H169:H179"/>
    <mergeCell ref="I169:I179"/>
    <mergeCell ref="C154:C165"/>
    <mergeCell ref="D154:D165"/>
    <mergeCell ref="F154:F164"/>
    <mergeCell ref="G154:G164"/>
    <mergeCell ref="H154:H164"/>
    <mergeCell ref="I154:I164"/>
    <mergeCell ref="F128:F139"/>
    <mergeCell ref="G128:G139"/>
    <mergeCell ref="H128:H139"/>
    <mergeCell ref="I128:I139"/>
    <mergeCell ref="C142:C153"/>
    <mergeCell ref="P169:P231"/>
    <mergeCell ref="F181:F191"/>
    <mergeCell ref="G181:G191"/>
    <mergeCell ref="H181:H191"/>
    <mergeCell ref="I181:I191"/>
    <mergeCell ref="F193:F203"/>
    <mergeCell ref="G193:G203"/>
    <mergeCell ref="C217:C227"/>
    <mergeCell ref="D217:D227"/>
    <mergeCell ref="F217:F227"/>
    <mergeCell ref="G217:G227"/>
    <mergeCell ref="H217:H227"/>
    <mergeCell ref="I217:I227"/>
    <mergeCell ref="H193:H203"/>
    <mergeCell ref="I193:I203"/>
    <mergeCell ref="F204:F214"/>
    <mergeCell ref="G204:G214"/>
    <mergeCell ref="H204:H214"/>
    <mergeCell ref="I204:I214"/>
    <mergeCell ref="C229:F231"/>
    <mergeCell ref="G229:G231"/>
    <mergeCell ref="H229:H231"/>
    <mergeCell ref="I229:I231"/>
    <mergeCell ref="B232:B318"/>
    <mergeCell ref="C232:C303"/>
    <mergeCell ref="D232:D303"/>
    <mergeCell ref="E232:E315"/>
    <mergeCell ref="F232:F242"/>
    <mergeCell ref="H256:H266"/>
    <mergeCell ref="I256:I266"/>
    <mergeCell ref="F268:F278"/>
    <mergeCell ref="G268:G278"/>
    <mergeCell ref="H268:H278"/>
    <mergeCell ref="I268:I278"/>
    <mergeCell ref="G232:G242"/>
    <mergeCell ref="H232:H242"/>
    <mergeCell ref="I232:I242"/>
    <mergeCell ref="F244:F254"/>
    <mergeCell ref="G244:G254"/>
    <mergeCell ref="H244:H254"/>
    <mergeCell ref="I244:I254"/>
    <mergeCell ref="F256:F266"/>
    <mergeCell ref="G256:G266"/>
    <mergeCell ref="G304:G314"/>
    <mergeCell ref="H304:H314"/>
    <mergeCell ref="I304:I314"/>
    <mergeCell ref="F280:F290"/>
    <mergeCell ref="G280:G290"/>
    <mergeCell ref="H280:H290"/>
    <mergeCell ref="I280:I290"/>
    <mergeCell ref="F292:F302"/>
    <mergeCell ref="G292:G302"/>
    <mergeCell ref="H292:H302"/>
    <mergeCell ref="I292:I302"/>
    <mergeCell ref="B319:B418"/>
    <mergeCell ref="C319:C391"/>
    <mergeCell ref="D319:D391"/>
    <mergeCell ref="E319:E414"/>
    <mergeCell ref="F319:F329"/>
    <mergeCell ref="C304:C315"/>
    <mergeCell ref="D304:D315"/>
    <mergeCell ref="F304:F314"/>
    <mergeCell ref="G392:G402"/>
    <mergeCell ref="H392:H402"/>
    <mergeCell ref="I392:I402"/>
    <mergeCell ref="F367:F377"/>
    <mergeCell ref="G367:G377"/>
    <mergeCell ref="H367:H377"/>
    <mergeCell ref="I367:I377"/>
    <mergeCell ref="F379:F389"/>
    <mergeCell ref="G379:G389"/>
    <mergeCell ref="P319:P418"/>
    <mergeCell ref="F331:F341"/>
    <mergeCell ref="G331:G341"/>
    <mergeCell ref="H331:H341"/>
    <mergeCell ref="I331:I341"/>
    <mergeCell ref="F343:F353"/>
    <mergeCell ref="G343:G353"/>
    <mergeCell ref="C316:F318"/>
    <mergeCell ref="G316:G318"/>
    <mergeCell ref="H316:H318"/>
    <mergeCell ref="I316:I318"/>
    <mergeCell ref="P232:P318"/>
    <mergeCell ref="H343:H353"/>
    <mergeCell ref="I343:I353"/>
    <mergeCell ref="F355:F365"/>
    <mergeCell ref="G355:G365"/>
    <mergeCell ref="H355:H365"/>
    <mergeCell ref="I355:I365"/>
    <mergeCell ref="G319:G329"/>
    <mergeCell ref="H319:H329"/>
    <mergeCell ref="I319:I329"/>
    <mergeCell ref="C392:C403"/>
    <mergeCell ref="D392:D403"/>
    <mergeCell ref="F392:F402"/>
    <mergeCell ref="H379:H389"/>
    <mergeCell ref="I379:I389"/>
    <mergeCell ref="C416:F418"/>
    <mergeCell ref="G416:G418"/>
    <mergeCell ref="H416:H418"/>
    <mergeCell ref="I416:I418"/>
    <mergeCell ref="C404:C415"/>
    <mergeCell ref="D404:D415"/>
    <mergeCell ref="F404:F414"/>
    <mergeCell ref="G404:G414"/>
    <mergeCell ref="H404:H414"/>
    <mergeCell ref="I404:I414"/>
  </mergeCells>
  <conditionalFormatting sqref="K56:N56 K44:N44 K20:N20 K32:N32 K8:N8">
    <cfRule type="cellIs" dxfId="140" priority="28" stopIfTrue="1" operator="between">
      <formula>0</formula>
      <formula>0.7</formula>
    </cfRule>
    <cfRule type="cellIs" dxfId="139" priority="29" stopIfTrue="1" operator="between">
      <formula>0.71</formula>
      <formula>0.89</formula>
    </cfRule>
    <cfRule type="cellIs" dxfId="138" priority="30" stopIfTrue="1" operator="between">
      <formula>0.9</formula>
      <formula>1</formula>
    </cfRule>
  </conditionalFormatting>
  <conditionalFormatting sqref="K68:N68">
    <cfRule type="cellIs" dxfId="137" priority="25" stopIfTrue="1" operator="between">
      <formula>0</formula>
      <formula>0.7</formula>
    </cfRule>
    <cfRule type="cellIs" dxfId="136" priority="26" stopIfTrue="1" operator="between">
      <formula>0.71</formula>
      <formula>0.89</formula>
    </cfRule>
    <cfRule type="cellIs" dxfId="135" priority="27" stopIfTrue="1" operator="between">
      <formula>0.9</formula>
      <formula>1</formula>
    </cfRule>
  </conditionalFormatting>
  <conditionalFormatting sqref="K144:N144 K83:N83 K95:N95 K107:N107 K119:N119 K131:N131">
    <cfRule type="cellIs" dxfId="134" priority="22" stopIfTrue="1" operator="between">
      <formula>0</formula>
      <formula>0.7</formula>
    </cfRule>
    <cfRule type="cellIs" dxfId="133" priority="23" stopIfTrue="1" operator="between">
      <formula>0.71</formula>
      <formula>0.89</formula>
    </cfRule>
    <cfRule type="cellIs" dxfId="132" priority="24" stopIfTrue="1" operator="between">
      <formula>0.9</formula>
      <formula>1</formula>
    </cfRule>
  </conditionalFormatting>
  <conditionalFormatting sqref="K156:N156">
    <cfRule type="cellIs" dxfId="131" priority="19" stopIfTrue="1" operator="between">
      <formula>0</formula>
      <formula>0.7</formula>
    </cfRule>
    <cfRule type="cellIs" dxfId="130" priority="20" stopIfTrue="1" operator="between">
      <formula>0.71</formula>
      <formula>0.89</formula>
    </cfRule>
    <cfRule type="cellIs" dxfId="129" priority="21" stopIfTrue="1" operator="between">
      <formula>0.9</formula>
      <formula>1</formula>
    </cfRule>
  </conditionalFormatting>
  <conditionalFormatting sqref="K219:N219 K171:N171 K183:N183 K195:N195 K207:N207">
    <cfRule type="cellIs" dxfId="128" priority="16" stopIfTrue="1" operator="between">
      <formula>0</formula>
      <formula>0.7</formula>
    </cfRule>
    <cfRule type="cellIs" dxfId="127" priority="17" stopIfTrue="1" operator="between">
      <formula>0.71</formula>
      <formula>0.89</formula>
    </cfRule>
    <cfRule type="cellIs" dxfId="126" priority="18" stopIfTrue="1" operator="between">
      <formula>0.9</formula>
      <formula>1</formula>
    </cfRule>
  </conditionalFormatting>
  <conditionalFormatting sqref="K306:N306 K282:N282 K270:N270 K246:N246 K234:N234 K258:N258 K294:N294">
    <cfRule type="cellIs" dxfId="125" priority="13" stopIfTrue="1" operator="between">
      <formula>0</formula>
      <formula>0.7</formula>
    </cfRule>
    <cfRule type="cellIs" dxfId="124" priority="14" stopIfTrue="1" operator="between">
      <formula>0.71</formula>
      <formula>0.89</formula>
    </cfRule>
    <cfRule type="cellIs" dxfId="123" priority="15" stopIfTrue="1" operator="between">
      <formula>0.9</formula>
      <formula>1</formula>
    </cfRule>
  </conditionalFormatting>
  <conditionalFormatting sqref="K394:N394 K321:N321 K333:N333 K345:N345 K357:N357 K369:N369 K381:N381">
    <cfRule type="cellIs" dxfId="122" priority="10" stopIfTrue="1" operator="between">
      <formula>0</formula>
      <formula>0.7</formula>
    </cfRule>
    <cfRule type="cellIs" dxfId="121" priority="11" stopIfTrue="1" operator="between">
      <formula>0.71</formula>
      <formula>0.89</formula>
    </cfRule>
    <cfRule type="cellIs" dxfId="120" priority="12" stopIfTrue="1" operator="between">
      <formula>0.9</formula>
      <formula>1</formula>
    </cfRule>
  </conditionalFormatting>
  <conditionalFormatting sqref="K406:N406">
    <cfRule type="cellIs" dxfId="119" priority="7" stopIfTrue="1" operator="between">
      <formula>0</formula>
      <formula>0.7</formula>
    </cfRule>
    <cfRule type="cellIs" dxfId="118" priority="8" stopIfTrue="1" operator="between">
      <formula>0.71</formula>
      <formula>0.89</formula>
    </cfRule>
    <cfRule type="cellIs" dxfId="117" priority="9" stopIfTrue="1" operator="between">
      <formula>0.9</formula>
      <formula>1</formula>
    </cfRule>
  </conditionalFormatting>
  <conditionalFormatting sqref="K457:N457 K445:N445 K433:N433 K421:N421">
    <cfRule type="cellIs" dxfId="116" priority="4" stopIfTrue="1" operator="between">
      <formula>0</formula>
      <formula>0.7</formula>
    </cfRule>
    <cfRule type="cellIs" dxfId="115" priority="5" stopIfTrue="1" operator="between">
      <formula>0.71</formula>
      <formula>0.89</formula>
    </cfRule>
    <cfRule type="cellIs" dxfId="114" priority="6" stopIfTrue="1" operator="between">
      <formula>0.9</formula>
      <formula>1</formula>
    </cfRule>
  </conditionalFormatting>
  <conditionalFormatting sqref="K469:N469">
    <cfRule type="cellIs" dxfId="113" priority="1" stopIfTrue="1" operator="between">
      <formula>0</formula>
      <formula>0.7</formula>
    </cfRule>
    <cfRule type="cellIs" dxfId="112" priority="2" stopIfTrue="1" operator="between">
      <formula>0.71</formula>
      <formula>0.89</formula>
    </cfRule>
    <cfRule type="cellIs" dxfId="111" priority="3" stopIfTrue="1" operator="between">
      <formula>0.9</formula>
      <formula>1</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Q174"/>
  <sheetViews>
    <sheetView tabSelected="1" workbookViewId="0">
      <selection sqref="A1:B4"/>
    </sheetView>
  </sheetViews>
  <sheetFormatPr baseColWidth="10" defaultColWidth="12.5703125" defaultRowHeight="12" customHeight="1" zeroHeight="1" x14ac:dyDescent="0.2"/>
  <cols>
    <col min="1" max="1" width="11.7109375" style="266" customWidth="1"/>
    <col min="2" max="2" width="13.28515625" style="266" customWidth="1"/>
    <col min="3" max="3" width="14.42578125" style="266" customWidth="1"/>
    <col min="4" max="4" width="13.85546875" style="266" customWidth="1"/>
    <col min="5" max="5" width="14" style="266" customWidth="1"/>
    <col min="6" max="6" width="13.28515625" style="266" customWidth="1"/>
    <col min="7" max="7" width="14.140625" style="266" customWidth="1"/>
    <col min="8" max="8" width="11.28515625" style="266" customWidth="1"/>
    <col min="9" max="9" width="16.7109375" style="266" customWidth="1"/>
    <col min="10" max="10" width="12" style="266" customWidth="1"/>
    <col min="11" max="11" width="22" style="266" customWidth="1"/>
    <col min="12" max="12" width="77.28515625" style="266" customWidth="1"/>
    <col min="13" max="16" width="26.5703125" style="266" customWidth="1"/>
    <col min="17" max="17" width="14.28515625" style="266" customWidth="1"/>
    <col min="18" max="256" width="12.5703125" style="266"/>
    <col min="257" max="257" width="11.7109375" style="266" customWidth="1"/>
    <col min="258" max="258" width="13.28515625" style="266" customWidth="1"/>
    <col min="259" max="259" width="14.42578125" style="266" customWidth="1"/>
    <col min="260" max="260" width="13.85546875" style="266" customWidth="1"/>
    <col min="261" max="261" width="14" style="266" customWidth="1"/>
    <col min="262" max="262" width="13.28515625" style="266" customWidth="1"/>
    <col min="263" max="263" width="14.140625" style="266" customWidth="1"/>
    <col min="264" max="264" width="11.28515625" style="266" customWidth="1"/>
    <col min="265" max="265" width="16.7109375" style="266" customWidth="1"/>
    <col min="266" max="266" width="12" style="266" customWidth="1"/>
    <col min="267" max="267" width="22" style="266" customWidth="1"/>
    <col min="268" max="268" width="77.28515625" style="266" customWidth="1"/>
    <col min="269" max="272" width="26.5703125" style="266" customWidth="1"/>
    <col min="273" max="273" width="14.28515625" style="266" customWidth="1"/>
    <col min="274" max="512" width="12.5703125" style="266"/>
    <col min="513" max="513" width="11.7109375" style="266" customWidth="1"/>
    <col min="514" max="514" width="13.28515625" style="266" customWidth="1"/>
    <col min="515" max="515" width="14.42578125" style="266" customWidth="1"/>
    <col min="516" max="516" width="13.85546875" style="266" customWidth="1"/>
    <col min="517" max="517" width="14" style="266" customWidth="1"/>
    <col min="518" max="518" width="13.28515625" style="266" customWidth="1"/>
    <col min="519" max="519" width="14.140625" style="266" customWidth="1"/>
    <col min="520" max="520" width="11.28515625" style="266" customWidth="1"/>
    <col min="521" max="521" width="16.7109375" style="266" customWidth="1"/>
    <col min="522" max="522" width="12" style="266" customWidth="1"/>
    <col min="523" max="523" width="22" style="266" customWidth="1"/>
    <col min="524" max="524" width="77.28515625" style="266" customWidth="1"/>
    <col min="525" max="528" width="26.5703125" style="266" customWidth="1"/>
    <col min="529" max="529" width="14.28515625" style="266" customWidth="1"/>
    <col min="530" max="768" width="12.5703125" style="266"/>
    <col min="769" max="769" width="11.7109375" style="266" customWidth="1"/>
    <col min="770" max="770" width="13.28515625" style="266" customWidth="1"/>
    <col min="771" max="771" width="14.42578125" style="266" customWidth="1"/>
    <col min="772" max="772" width="13.85546875" style="266" customWidth="1"/>
    <col min="773" max="773" width="14" style="266" customWidth="1"/>
    <col min="774" max="774" width="13.28515625" style="266" customWidth="1"/>
    <col min="775" max="775" width="14.140625" style="266" customWidth="1"/>
    <col min="776" max="776" width="11.28515625" style="266" customWidth="1"/>
    <col min="777" max="777" width="16.7109375" style="266" customWidth="1"/>
    <col min="778" max="778" width="12" style="266" customWidth="1"/>
    <col min="779" max="779" width="22" style="266" customWidth="1"/>
    <col min="780" max="780" width="77.28515625" style="266" customWidth="1"/>
    <col min="781" max="784" width="26.5703125" style="266" customWidth="1"/>
    <col min="785" max="785" width="14.28515625" style="266" customWidth="1"/>
    <col min="786" max="1024" width="12.5703125" style="266"/>
    <col min="1025" max="1025" width="11.7109375" style="266" customWidth="1"/>
    <col min="1026" max="1026" width="13.28515625" style="266" customWidth="1"/>
    <col min="1027" max="1027" width="14.42578125" style="266" customWidth="1"/>
    <col min="1028" max="1028" width="13.85546875" style="266" customWidth="1"/>
    <col min="1029" max="1029" width="14" style="266" customWidth="1"/>
    <col min="1030" max="1030" width="13.28515625" style="266" customWidth="1"/>
    <col min="1031" max="1031" width="14.140625" style="266" customWidth="1"/>
    <col min="1032" max="1032" width="11.28515625" style="266" customWidth="1"/>
    <col min="1033" max="1033" width="16.7109375" style="266" customWidth="1"/>
    <col min="1034" max="1034" width="12" style="266" customWidth="1"/>
    <col min="1035" max="1035" width="22" style="266" customWidth="1"/>
    <col min="1036" max="1036" width="77.28515625" style="266" customWidth="1"/>
    <col min="1037" max="1040" width="26.5703125" style="266" customWidth="1"/>
    <col min="1041" max="1041" width="14.28515625" style="266" customWidth="1"/>
    <col min="1042" max="1280" width="12.5703125" style="266"/>
    <col min="1281" max="1281" width="11.7109375" style="266" customWidth="1"/>
    <col min="1282" max="1282" width="13.28515625" style="266" customWidth="1"/>
    <col min="1283" max="1283" width="14.42578125" style="266" customWidth="1"/>
    <col min="1284" max="1284" width="13.85546875" style="266" customWidth="1"/>
    <col min="1285" max="1285" width="14" style="266" customWidth="1"/>
    <col min="1286" max="1286" width="13.28515625" style="266" customWidth="1"/>
    <col min="1287" max="1287" width="14.140625" style="266" customWidth="1"/>
    <col min="1288" max="1288" width="11.28515625" style="266" customWidth="1"/>
    <col min="1289" max="1289" width="16.7109375" style="266" customWidth="1"/>
    <col min="1290" max="1290" width="12" style="266" customWidth="1"/>
    <col min="1291" max="1291" width="22" style="266" customWidth="1"/>
    <col min="1292" max="1292" width="77.28515625" style="266" customWidth="1"/>
    <col min="1293" max="1296" width="26.5703125" style="266" customWidth="1"/>
    <col min="1297" max="1297" width="14.28515625" style="266" customWidth="1"/>
    <col min="1298" max="1536" width="12.5703125" style="266"/>
    <col min="1537" max="1537" width="11.7109375" style="266" customWidth="1"/>
    <col min="1538" max="1538" width="13.28515625" style="266" customWidth="1"/>
    <col min="1539" max="1539" width="14.42578125" style="266" customWidth="1"/>
    <col min="1540" max="1540" width="13.85546875" style="266" customWidth="1"/>
    <col min="1541" max="1541" width="14" style="266" customWidth="1"/>
    <col min="1542" max="1542" width="13.28515625" style="266" customWidth="1"/>
    <col min="1543" max="1543" width="14.140625" style="266" customWidth="1"/>
    <col min="1544" max="1544" width="11.28515625" style="266" customWidth="1"/>
    <col min="1545" max="1545" width="16.7109375" style="266" customWidth="1"/>
    <col min="1546" max="1546" width="12" style="266" customWidth="1"/>
    <col min="1547" max="1547" width="22" style="266" customWidth="1"/>
    <col min="1548" max="1548" width="77.28515625" style="266" customWidth="1"/>
    <col min="1549" max="1552" width="26.5703125" style="266" customWidth="1"/>
    <col min="1553" max="1553" width="14.28515625" style="266" customWidth="1"/>
    <col min="1554" max="1792" width="12.5703125" style="266"/>
    <col min="1793" max="1793" width="11.7109375" style="266" customWidth="1"/>
    <col min="1794" max="1794" width="13.28515625" style="266" customWidth="1"/>
    <col min="1795" max="1795" width="14.42578125" style="266" customWidth="1"/>
    <col min="1796" max="1796" width="13.85546875" style="266" customWidth="1"/>
    <col min="1797" max="1797" width="14" style="266" customWidth="1"/>
    <col min="1798" max="1798" width="13.28515625" style="266" customWidth="1"/>
    <col min="1799" max="1799" width="14.140625" style="266" customWidth="1"/>
    <col min="1800" max="1800" width="11.28515625" style="266" customWidth="1"/>
    <col min="1801" max="1801" width="16.7109375" style="266" customWidth="1"/>
    <col min="1802" max="1802" width="12" style="266" customWidth="1"/>
    <col min="1803" max="1803" width="22" style="266" customWidth="1"/>
    <col min="1804" max="1804" width="77.28515625" style="266" customWidth="1"/>
    <col min="1805" max="1808" width="26.5703125" style="266" customWidth="1"/>
    <col min="1809" max="1809" width="14.28515625" style="266" customWidth="1"/>
    <col min="1810" max="2048" width="12.5703125" style="266"/>
    <col min="2049" max="2049" width="11.7109375" style="266" customWidth="1"/>
    <col min="2050" max="2050" width="13.28515625" style="266" customWidth="1"/>
    <col min="2051" max="2051" width="14.42578125" style="266" customWidth="1"/>
    <col min="2052" max="2052" width="13.85546875" style="266" customWidth="1"/>
    <col min="2053" max="2053" width="14" style="266" customWidth="1"/>
    <col min="2054" max="2054" width="13.28515625" style="266" customWidth="1"/>
    <col min="2055" max="2055" width="14.140625" style="266" customWidth="1"/>
    <col min="2056" max="2056" width="11.28515625" style="266" customWidth="1"/>
    <col min="2057" max="2057" width="16.7109375" style="266" customWidth="1"/>
    <col min="2058" max="2058" width="12" style="266" customWidth="1"/>
    <col min="2059" max="2059" width="22" style="266" customWidth="1"/>
    <col min="2060" max="2060" width="77.28515625" style="266" customWidth="1"/>
    <col min="2061" max="2064" width="26.5703125" style="266" customWidth="1"/>
    <col min="2065" max="2065" width="14.28515625" style="266" customWidth="1"/>
    <col min="2066" max="2304" width="12.5703125" style="266"/>
    <col min="2305" max="2305" width="11.7109375" style="266" customWidth="1"/>
    <col min="2306" max="2306" width="13.28515625" style="266" customWidth="1"/>
    <col min="2307" max="2307" width="14.42578125" style="266" customWidth="1"/>
    <col min="2308" max="2308" width="13.85546875" style="266" customWidth="1"/>
    <col min="2309" max="2309" width="14" style="266" customWidth="1"/>
    <col min="2310" max="2310" width="13.28515625" style="266" customWidth="1"/>
    <col min="2311" max="2311" width="14.140625" style="266" customWidth="1"/>
    <col min="2312" max="2312" width="11.28515625" style="266" customWidth="1"/>
    <col min="2313" max="2313" width="16.7109375" style="266" customWidth="1"/>
    <col min="2314" max="2314" width="12" style="266" customWidth="1"/>
    <col min="2315" max="2315" width="22" style="266" customWidth="1"/>
    <col min="2316" max="2316" width="77.28515625" style="266" customWidth="1"/>
    <col min="2317" max="2320" width="26.5703125" style="266" customWidth="1"/>
    <col min="2321" max="2321" width="14.28515625" style="266" customWidth="1"/>
    <col min="2322" max="2560" width="12.5703125" style="266"/>
    <col min="2561" max="2561" width="11.7109375" style="266" customWidth="1"/>
    <col min="2562" max="2562" width="13.28515625" style="266" customWidth="1"/>
    <col min="2563" max="2563" width="14.42578125" style="266" customWidth="1"/>
    <col min="2564" max="2564" width="13.85546875" style="266" customWidth="1"/>
    <col min="2565" max="2565" width="14" style="266" customWidth="1"/>
    <col min="2566" max="2566" width="13.28515625" style="266" customWidth="1"/>
    <col min="2567" max="2567" width="14.140625" style="266" customWidth="1"/>
    <col min="2568" max="2568" width="11.28515625" style="266" customWidth="1"/>
    <col min="2569" max="2569" width="16.7109375" style="266" customWidth="1"/>
    <col min="2570" max="2570" width="12" style="266" customWidth="1"/>
    <col min="2571" max="2571" width="22" style="266" customWidth="1"/>
    <col min="2572" max="2572" width="77.28515625" style="266" customWidth="1"/>
    <col min="2573" max="2576" width="26.5703125" style="266" customWidth="1"/>
    <col min="2577" max="2577" width="14.28515625" style="266" customWidth="1"/>
    <col min="2578" max="2816" width="12.5703125" style="266"/>
    <col min="2817" max="2817" width="11.7109375" style="266" customWidth="1"/>
    <col min="2818" max="2818" width="13.28515625" style="266" customWidth="1"/>
    <col min="2819" max="2819" width="14.42578125" style="266" customWidth="1"/>
    <col min="2820" max="2820" width="13.85546875" style="266" customWidth="1"/>
    <col min="2821" max="2821" width="14" style="266" customWidth="1"/>
    <col min="2822" max="2822" width="13.28515625" style="266" customWidth="1"/>
    <col min="2823" max="2823" width="14.140625" style="266" customWidth="1"/>
    <col min="2824" max="2824" width="11.28515625" style="266" customWidth="1"/>
    <col min="2825" max="2825" width="16.7109375" style="266" customWidth="1"/>
    <col min="2826" max="2826" width="12" style="266" customWidth="1"/>
    <col min="2827" max="2827" width="22" style="266" customWidth="1"/>
    <col min="2828" max="2828" width="77.28515625" style="266" customWidth="1"/>
    <col min="2829" max="2832" width="26.5703125" style="266" customWidth="1"/>
    <col min="2833" max="2833" width="14.28515625" style="266" customWidth="1"/>
    <col min="2834" max="3072" width="12.5703125" style="266"/>
    <col min="3073" max="3073" width="11.7109375" style="266" customWidth="1"/>
    <col min="3074" max="3074" width="13.28515625" style="266" customWidth="1"/>
    <col min="3075" max="3075" width="14.42578125" style="266" customWidth="1"/>
    <col min="3076" max="3076" width="13.85546875" style="266" customWidth="1"/>
    <col min="3077" max="3077" width="14" style="266" customWidth="1"/>
    <col min="3078" max="3078" width="13.28515625" style="266" customWidth="1"/>
    <col min="3079" max="3079" width="14.140625" style="266" customWidth="1"/>
    <col min="3080" max="3080" width="11.28515625" style="266" customWidth="1"/>
    <col min="3081" max="3081" width="16.7109375" style="266" customWidth="1"/>
    <col min="3082" max="3082" width="12" style="266" customWidth="1"/>
    <col min="3083" max="3083" width="22" style="266" customWidth="1"/>
    <col min="3084" max="3084" width="77.28515625" style="266" customWidth="1"/>
    <col min="3085" max="3088" width="26.5703125" style="266" customWidth="1"/>
    <col min="3089" max="3089" width="14.28515625" style="266" customWidth="1"/>
    <col min="3090" max="3328" width="12.5703125" style="266"/>
    <col min="3329" max="3329" width="11.7109375" style="266" customWidth="1"/>
    <col min="3330" max="3330" width="13.28515625" style="266" customWidth="1"/>
    <col min="3331" max="3331" width="14.42578125" style="266" customWidth="1"/>
    <col min="3332" max="3332" width="13.85546875" style="266" customWidth="1"/>
    <col min="3333" max="3333" width="14" style="266" customWidth="1"/>
    <col min="3334" max="3334" width="13.28515625" style="266" customWidth="1"/>
    <col min="3335" max="3335" width="14.140625" style="266" customWidth="1"/>
    <col min="3336" max="3336" width="11.28515625" style="266" customWidth="1"/>
    <col min="3337" max="3337" width="16.7109375" style="266" customWidth="1"/>
    <col min="3338" max="3338" width="12" style="266" customWidth="1"/>
    <col min="3339" max="3339" width="22" style="266" customWidth="1"/>
    <col min="3340" max="3340" width="77.28515625" style="266" customWidth="1"/>
    <col min="3341" max="3344" width="26.5703125" style="266" customWidth="1"/>
    <col min="3345" max="3345" width="14.28515625" style="266" customWidth="1"/>
    <col min="3346" max="3584" width="12.5703125" style="266"/>
    <col min="3585" max="3585" width="11.7109375" style="266" customWidth="1"/>
    <col min="3586" max="3586" width="13.28515625" style="266" customWidth="1"/>
    <col min="3587" max="3587" width="14.42578125" style="266" customWidth="1"/>
    <col min="3588" max="3588" width="13.85546875" style="266" customWidth="1"/>
    <col min="3589" max="3589" width="14" style="266" customWidth="1"/>
    <col min="3590" max="3590" width="13.28515625" style="266" customWidth="1"/>
    <col min="3591" max="3591" width="14.140625" style="266" customWidth="1"/>
    <col min="3592" max="3592" width="11.28515625" style="266" customWidth="1"/>
    <col min="3593" max="3593" width="16.7109375" style="266" customWidth="1"/>
    <col min="3594" max="3594" width="12" style="266" customWidth="1"/>
    <col min="3595" max="3595" width="22" style="266" customWidth="1"/>
    <col min="3596" max="3596" width="77.28515625" style="266" customWidth="1"/>
    <col min="3597" max="3600" width="26.5703125" style="266" customWidth="1"/>
    <col min="3601" max="3601" width="14.28515625" style="266" customWidth="1"/>
    <col min="3602" max="3840" width="12.5703125" style="266"/>
    <col min="3841" max="3841" width="11.7109375" style="266" customWidth="1"/>
    <col min="3842" max="3842" width="13.28515625" style="266" customWidth="1"/>
    <col min="3843" max="3843" width="14.42578125" style="266" customWidth="1"/>
    <col min="3844" max="3844" width="13.85546875" style="266" customWidth="1"/>
    <col min="3845" max="3845" width="14" style="266" customWidth="1"/>
    <col min="3846" max="3846" width="13.28515625" style="266" customWidth="1"/>
    <col min="3847" max="3847" width="14.140625" style="266" customWidth="1"/>
    <col min="3848" max="3848" width="11.28515625" style="266" customWidth="1"/>
    <col min="3849" max="3849" width="16.7109375" style="266" customWidth="1"/>
    <col min="3850" max="3850" width="12" style="266" customWidth="1"/>
    <col min="3851" max="3851" width="22" style="266" customWidth="1"/>
    <col min="3852" max="3852" width="77.28515625" style="266" customWidth="1"/>
    <col min="3853" max="3856" width="26.5703125" style="266" customWidth="1"/>
    <col min="3857" max="3857" width="14.28515625" style="266" customWidth="1"/>
    <col min="3858" max="4096" width="12.5703125" style="266"/>
    <col min="4097" max="4097" width="11.7109375" style="266" customWidth="1"/>
    <col min="4098" max="4098" width="13.28515625" style="266" customWidth="1"/>
    <col min="4099" max="4099" width="14.42578125" style="266" customWidth="1"/>
    <col min="4100" max="4100" width="13.85546875" style="266" customWidth="1"/>
    <col min="4101" max="4101" width="14" style="266" customWidth="1"/>
    <col min="4102" max="4102" width="13.28515625" style="266" customWidth="1"/>
    <col min="4103" max="4103" width="14.140625" style="266" customWidth="1"/>
    <col min="4104" max="4104" width="11.28515625" style="266" customWidth="1"/>
    <col min="4105" max="4105" width="16.7109375" style="266" customWidth="1"/>
    <col min="4106" max="4106" width="12" style="266" customWidth="1"/>
    <col min="4107" max="4107" width="22" style="266" customWidth="1"/>
    <col min="4108" max="4108" width="77.28515625" style="266" customWidth="1"/>
    <col min="4109" max="4112" width="26.5703125" style="266" customWidth="1"/>
    <col min="4113" max="4113" width="14.28515625" style="266" customWidth="1"/>
    <col min="4114" max="4352" width="12.5703125" style="266"/>
    <col min="4353" max="4353" width="11.7109375" style="266" customWidth="1"/>
    <col min="4354" max="4354" width="13.28515625" style="266" customWidth="1"/>
    <col min="4355" max="4355" width="14.42578125" style="266" customWidth="1"/>
    <col min="4356" max="4356" width="13.85546875" style="266" customWidth="1"/>
    <col min="4357" max="4357" width="14" style="266" customWidth="1"/>
    <col min="4358" max="4358" width="13.28515625" style="266" customWidth="1"/>
    <col min="4359" max="4359" width="14.140625" style="266" customWidth="1"/>
    <col min="4360" max="4360" width="11.28515625" style="266" customWidth="1"/>
    <col min="4361" max="4361" width="16.7109375" style="266" customWidth="1"/>
    <col min="4362" max="4362" width="12" style="266" customWidth="1"/>
    <col min="4363" max="4363" width="22" style="266" customWidth="1"/>
    <col min="4364" max="4364" width="77.28515625" style="266" customWidth="1"/>
    <col min="4365" max="4368" width="26.5703125" style="266" customWidth="1"/>
    <col min="4369" max="4369" width="14.28515625" style="266" customWidth="1"/>
    <col min="4370" max="4608" width="12.5703125" style="266"/>
    <col min="4609" max="4609" width="11.7109375" style="266" customWidth="1"/>
    <col min="4610" max="4610" width="13.28515625" style="266" customWidth="1"/>
    <col min="4611" max="4611" width="14.42578125" style="266" customWidth="1"/>
    <col min="4612" max="4612" width="13.85546875" style="266" customWidth="1"/>
    <col min="4613" max="4613" width="14" style="266" customWidth="1"/>
    <col min="4614" max="4614" width="13.28515625" style="266" customWidth="1"/>
    <col min="4615" max="4615" width="14.140625" style="266" customWidth="1"/>
    <col min="4616" max="4616" width="11.28515625" style="266" customWidth="1"/>
    <col min="4617" max="4617" width="16.7109375" style="266" customWidth="1"/>
    <col min="4618" max="4618" width="12" style="266" customWidth="1"/>
    <col min="4619" max="4619" width="22" style="266" customWidth="1"/>
    <col min="4620" max="4620" width="77.28515625" style="266" customWidth="1"/>
    <col min="4621" max="4624" width="26.5703125" style="266" customWidth="1"/>
    <col min="4625" max="4625" width="14.28515625" style="266" customWidth="1"/>
    <col min="4626" max="4864" width="12.5703125" style="266"/>
    <col min="4865" max="4865" width="11.7109375" style="266" customWidth="1"/>
    <col min="4866" max="4866" width="13.28515625" style="266" customWidth="1"/>
    <col min="4867" max="4867" width="14.42578125" style="266" customWidth="1"/>
    <col min="4868" max="4868" width="13.85546875" style="266" customWidth="1"/>
    <col min="4869" max="4869" width="14" style="266" customWidth="1"/>
    <col min="4870" max="4870" width="13.28515625" style="266" customWidth="1"/>
    <col min="4871" max="4871" width="14.140625" style="266" customWidth="1"/>
    <col min="4872" max="4872" width="11.28515625" style="266" customWidth="1"/>
    <col min="4873" max="4873" width="16.7109375" style="266" customWidth="1"/>
    <col min="4874" max="4874" width="12" style="266" customWidth="1"/>
    <col min="4875" max="4875" width="22" style="266" customWidth="1"/>
    <col min="4876" max="4876" width="77.28515625" style="266" customWidth="1"/>
    <col min="4877" max="4880" width="26.5703125" style="266" customWidth="1"/>
    <col min="4881" max="4881" width="14.28515625" style="266" customWidth="1"/>
    <col min="4882" max="5120" width="12.5703125" style="266"/>
    <col min="5121" max="5121" width="11.7109375" style="266" customWidth="1"/>
    <col min="5122" max="5122" width="13.28515625" style="266" customWidth="1"/>
    <col min="5123" max="5123" width="14.42578125" style="266" customWidth="1"/>
    <col min="5124" max="5124" width="13.85546875" style="266" customWidth="1"/>
    <col min="5125" max="5125" width="14" style="266" customWidth="1"/>
    <col min="5126" max="5126" width="13.28515625" style="266" customWidth="1"/>
    <col min="5127" max="5127" width="14.140625" style="266" customWidth="1"/>
    <col min="5128" max="5128" width="11.28515625" style="266" customWidth="1"/>
    <col min="5129" max="5129" width="16.7109375" style="266" customWidth="1"/>
    <col min="5130" max="5130" width="12" style="266" customWidth="1"/>
    <col min="5131" max="5131" width="22" style="266" customWidth="1"/>
    <col min="5132" max="5132" width="77.28515625" style="266" customWidth="1"/>
    <col min="5133" max="5136" width="26.5703125" style="266" customWidth="1"/>
    <col min="5137" max="5137" width="14.28515625" style="266" customWidth="1"/>
    <col min="5138" max="5376" width="12.5703125" style="266"/>
    <col min="5377" max="5377" width="11.7109375" style="266" customWidth="1"/>
    <col min="5378" max="5378" width="13.28515625" style="266" customWidth="1"/>
    <col min="5379" max="5379" width="14.42578125" style="266" customWidth="1"/>
    <col min="5380" max="5380" width="13.85546875" style="266" customWidth="1"/>
    <col min="5381" max="5381" width="14" style="266" customWidth="1"/>
    <col min="5382" max="5382" width="13.28515625" style="266" customWidth="1"/>
    <col min="5383" max="5383" width="14.140625" style="266" customWidth="1"/>
    <col min="5384" max="5384" width="11.28515625" style="266" customWidth="1"/>
    <col min="5385" max="5385" width="16.7109375" style="266" customWidth="1"/>
    <col min="5386" max="5386" width="12" style="266" customWidth="1"/>
    <col min="5387" max="5387" width="22" style="266" customWidth="1"/>
    <col min="5388" max="5388" width="77.28515625" style="266" customWidth="1"/>
    <col min="5389" max="5392" width="26.5703125" style="266" customWidth="1"/>
    <col min="5393" max="5393" width="14.28515625" style="266" customWidth="1"/>
    <col min="5394" max="5632" width="12.5703125" style="266"/>
    <col min="5633" max="5633" width="11.7109375" style="266" customWidth="1"/>
    <col min="5634" max="5634" width="13.28515625" style="266" customWidth="1"/>
    <col min="5635" max="5635" width="14.42578125" style="266" customWidth="1"/>
    <col min="5636" max="5636" width="13.85546875" style="266" customWidth="1"/>
    <col min="5637" max="5637" width="14" style="266" customWidth="1"/>
    <col min="5638" max="5638" width="13.28515625" style="266" customWidth="1"/>
    <col min="5639" max="5639" width="14.140625" style="266" customWidth="1"/>
    <col min="5640" max="5640" width="11.28515625" style="266" customWidth="1"/>
    <col min="5641" max="5641" width="16.7109375" style="266" customWidth="1"/>
    <col min="5642" max="5642" width="12" style="266" customWidth="1"/>
    <col min="5643" max="5643" width="22" style="266" customWidth="1"/>
    <col min="5644" max="5644" width="77.28515625" style="266" customWidth="1"/>
    <col min="5645" max="5648" width="26.5703125" style="266" customWidth="1"/>
    <col min="5649" max="5649" width="14.28515625" style="266" customWidth="1"/>
    <col min="5650" max="5888" width="12.5703125" style="266"/>
    <col min="5889" max="5889" width="11.7109375" style="266" customWidth="1"/>
    <col min="5890" max="5890" width="13.28515625" style="266" customWidth="1"/>
    <col min="5891" max="5891" width="14.42578125" style="266" customWidth="1"/>
    <col min="5892" max="5892" width="13.85546875" style="266" customWidth="1"/>
    <col min="5893" max="5893" width="14" style="266" customWidth="1"/>
    <col min="5894" max="5894" width="13.28515625" style="266" customWidth="1"/>
    <col min="5895" max="5895" width="14.140625" style="266" customWidth="1"/>
    <col min="5896" max="5896" width="11.28515625" style="266" customWidth="1"/>
    <col min="5897" max="5897" width="16.7109375" style="266" customWidth="1"/>
    <col min="5898" max="5898" width="12" style="266" customWidth="1"/>
    <col min="5899" max="5899" width="22" style="266" customWidth="1"/>
    <col min="5900" max="5900" width="77.28515625" style="266" customWidth="1"/>
    <col min="5901" max="5904" width="26.5703125" style="266" customWidth="1"/>
    <col min="5905" max="5905" width="14.28515625" style="266" customWidth="1"/>
    <col min="5906" max="6144" width="12.5703125" style="266"/>
    <col min="6145" max="6145" width="11.7109375" style="266" customWidth="1"/>
    <col min="6146" max="6146" width="13.28515625" style="266" customWidth="1"/>
    <col min="6147" max="6147" width="14.42578125" style="266" customWidth="1"/>
    <col min="6148" max="6148" width="13.85546875" style="266" customWidth="1"/>
    <col min="6149" max="6149" width="14" style="266" customWidth="1"/>
    <col min="6150" max="6150" width="13.28515625" style="266" customWidth="1"/>
    <col min="6151" max="6151" width="14.140625" style="266" customWidth="1"/>
    <col min="6152" max="6152" width="11.28515625" style="266" customWidth="1"/>
    <col min="6153" max="6153" width="16.7109375" style="266" customWidth="1"/>
    <col min="6154" max="6154" width="12" style="266" customWidth="1"/>
    <col min="6155" max="6155" width="22" style="266" customWidth="1"/>
    <col min="6156" max="6156" width="77.28515625" style="266" customWidth="1"/>
    <col min="6157" max="6160" width="26.5703125" style="266" customWidth="1"/>
    <col min="6161" max="6161" width="14.28515625" style="266" customWidth="1"/>
    <col min="6162" max="6400" width="12.5703125" style="266"/>
    <col min="6401" max="6401" width="11.7109375" style="266" customWidth="1"/>
    <col min="6402" max="6402" width="13.28515625" style="266" customWidth="1"/>
    <col min="6403" max="6403" width="14.42578125" style="266" customWidth="1"/>
    <col min="6404" max="6404" width="13.85546875" style="266" customWidth="1"/>
    <col min="6405" max="6405" width="14" style="266" customWidth="1"/>
    <col min="6406" max="6406" width="13.28515625" style="266" customWidth="1"/>
    <col min="6407" max="6407" width="14.140625" style="266" customWidth="1"/>
    <col min="6408" max="6408" width="11.28515625" style="266" customWidth="1"/>
    <col min="6409" max="6409" width="16.7109375" style="266" customWidth="1"/>
    <col min="6410" max="6410" width="12" style="266" customWidth="1"/>
    <col min="6411" max="6411" width="22" style="266" customWidth="1"/>
    <col min="6412" max="6412" width="77.28515625" style="266" customWidth="1"/>
    <col min="6413" max="6416" width="26.5703125" style="266" customWidth="1"/>
    <col min="6417" max="6417" width="14.28515625" style="266" customWidth="1"/>
    <col min="6418" max="6656" width="12.5703125" style="266"/>
    <col min="6657" max="6657" width="11.7109375" style="266" customWidth="1"/>
    <col min="6658" max="6658" width="13.28515625" style="266" customWidth="1"/>
    <col min="6659" max="6659" width="14.42578125" style="266" customWidth="1"/>
    <col min="6660" max="6660" width="13.85546875" style="266" customWidth="1"/>
    <col min="6661" max="6661" width="14" style="266" customWidth="1"/>
    <col min="6662" max="6662" width="13.28515625" style="266" customWidth="1"/>
    <col min="6663" max="6663" width="14.140625" style="266" customWidth="1"/>
    <col min="6664" max="6664" width="11.28515625" style="266" customWidth="1"/>
    <col min="6665" max="6665" width="16.7109375" style="266" customWidth="1"/>
    <col min="6666" max="6666" width="12" style="266" customWidth="1"/>
    <col min="6667" max="6667" width="22" style="266" customWidth="1"/>
    <col min="6668" max="6668" width="77.28515625" style="266" customWidth="1"/>
    <col min="6669" max="6672" width="26.5703125" style="266" customWidth="1"/>
    <col min="6673" max="6673" width="14.28515625" style="266" customWidth="1"/>
    <col min="6674" max="6912" width="12.5703125" style="266"/>
    <col min="6913" max="6913" width="11.7109375" style="266" customWidth="1"/>
    <col min="6914" max="6914" width="13.28515625" style="266" customWidth="1"/>
    <col min="6915" max="6915" width="14.42578125" style="266" customWidth="1"/>
    <col min="6916" max="6916" width="13.85546875" style="266" customWidth="1"/>
    <col min="6917" max="6917" width="14" style="266" customWidth="1"/>
    <col min="6918" max="6918" width="13.28515625" style="266" customWidth="1"/>
    <col min="6919" max="6919" width="14.140625" style="266" customWidth="1"/>
    <col min="6920" max="6920" width="11.28515625" style="266" customWidth="1"/>
    <col min="6921" max="6921" width="16.7109375" style="266" customWidth="1"/>
    <col min="6922" max="6922" width="12" style="266" customWidth="1"/>
    <col min="6923" max="6923" width="22" style="266" customWidth="1"/>
    <col min="6924" max="6924" width="77.28515625" style="266" customWidth="1"/>
    <col min="6925" max="6928" width="26.5703125" style="266" customWidth="1"/>
    <col min="6929" max="6929" width="14.28515625" style="266" customWidth="1"/>
    <col min="6930" max="7168" width="12.5703125" style="266"/>
    <col min="7169" max="7169" width="11.7109375" style="266" customWidth="1"/>
    <col min="7170" max="7170" width="13.28515625" style="266" customWidth="1"/>
    <col min="7171" max="7171" width="14.42578125" style="266" customWidth="1"/>
    <col min="7172" max="7172" width="13.85546875" style="266" customWidth="1"/>
    <col min="7173" max="7173" width="14" style="266" customWidth="1"/>
    <col min="7174" max="7174" width="13.28515625" style="266" customWidth="1"/>
    <col min="7175" max="7175" width="14.140625" style="266" customWidth="1"/>
    <col min="7176" max="7176" width="11.28515625" style="266" customWidth="1"/>
    <col min="7177" max="7177" width="16.7109375" style="266" customWidth="1"/>
    <col min="7178" max="7178" width="12" style="266" customWidth="1"/>
    <col min="7179" max="7179" width="22" style="266" customWidth="1"/>
    <col min="7180" max="7180" width="77.28515625" style="266" customWidth="1"/>
    <col min="7181" max="7184" width="26.5703125" style="266" customWidth="1"/>
    <col min="7185" max="7185" width="14.28515625" style="266" customWidth="1"/>
    <col min="7186" max="7424" width="12.5703125" style="266"/>
    <col min="7425" max="7425" width="11.7109375" style="266" customWidth="1"/>
    <col min="7426" max="7426" width="13.28515625" style="266" customWidth="1"/>
    <col min="7427" max="7427" width="14.42578125" style="266" customWidth="1"/>
    <col min="7428" max="7428" width="13.85546875" style="266" customWidth="1"/>
    <col min="7429" max="7429" width="14" style="266" customWidth="1"/>
    <col min="7430" max="7430" width="13.28515625" style="266" customWidth="1"/>
    <col min="7431" max="7431" width="14.140625" style="266" customWidth="1"/>
    <col min="7432" max="7432" width="11.28515625" style="266" customWidth="1"/>
    <col min="7433" max="7433" width="16.7109375" style="266" customWidth="1"/>
    <col min="7434" max="7434" width="12" style="266" customWidth="1"/>
    <col min="7435" max="7435" width="22" style="266" customWidth="1"/>
    <col min="7436" max="7436" width="77.28515625" style="266" customWidth="1"/>
    <col min="7437" max="7440" width="26.5703125" style="266" customWidth="1"/>
    <col min="7441" max="7441" width="14.28515625" style="266" customWidth="1"/>
    <col min="7442" max="7680" width="12.5703125" style="266"/>
    <col min="7681" max="7681" width="11.7109375" style="266" customWidth="1"/>
    <col min="7682" max="7682" width="13.28515625" style="266" customWidth="1"/>
    <col min="7683" max="7683" width="14.42578125" style="266" customWidth="1"/>
    <col min="7684" max="7684" width="13.85546875" style="266" customWidth="1"/>
    <col min="7685" max="7685" width="14" style="266" customWidth="1"/>
    <col min="7686" max="7686" width="13.28515625" style="266" customWidth="1"/>
    <col min="7687" max="7687" width="14.140625" style="266" customWidth="1"/>
    <col min="7688" max="7688" width="11.28515625" style="266" customWidth="1"/>
    <col min="7689" max="7689" width="16.7109375" style="266" customWidth="1"/>
    <col min="7690" max="7690" width="12" style="266" customWidth="1"/>
    <col min="7691" max="7691" width="22" style="266" customWidth="1"/>
    <col min="7692" max="7692" width="77.28515625" style="266" customWidth="1"/>
    <col min="7693" max="7696" width="26.5703125" style="266" customWidth="1"/>
    <col min="7697" max="7697" width="14.28515625" style="266" customWidth="1"/>
    <col min="7698" max="7936" width="12.5703125" style="266"/>
    <col min="7937" max="7937" width="11.7109375" style="266" customWidth="1"/>
    <col min="7938" max="7938" width="13.28515625" style="266" customWidth="1"/>
    <col min="7939" max="7939" width="14.42578125" style="266" customWidth="1"/>
    <col min="7940" max="7940" width="13.85546875" style="266" customWidth="1"/>
    <col min="7941" max="7941" width="14" style="266" customWidth="1"/>
    <col min="7942" max="7942" width="13.28515625" style="266" customWidth="1"/>
    <col min="7943" max="7943" width="14.140625" style="266" customWidth="1"/>
    <col min="7944" max="7944" width="11.28515625" style="266" customWidth="1"/>
    <col min="7945" max="7945" width="16.7109375" style="266" customWidth="1"/>
    <col min="7946" max="7946" width="12" style="266" customWidth="1"/>
    <col min="7947" max="7947" width="22" style="266" customWidth="1"/>
    <col min="7948" max="7948" width="77.28515625" style="266" customWidth="1"/>
    <col min="7949" max="7952" width="26.5703125" style="266" customWidth="1"/>
    <col min="7953" max="7953" width="14.28515625" style="266" customWidth="1"/>
    <col min="7954" max="8192" width="12.5703125" style="266"/>
    <col min="8193" max="8193" width="11.7109375" style="266" customWidth="1"/>
    <col min="8194" max="8194" width="13.28515625" style="266" customWidth="1"/>
    <col min="8195" max="8195" width="14.42578125" style="266" customWidth="1"/>
    <col min="8196" max="8196" width="13.85546875" style="266" customWidth="1"/>
    <col min="8197" max="8197" width="14" style="266" customWidth="1"/>
    <col min="8198" max="8198" width="13.28515625" style="266" customWidth="1"/>
    <col min="8199" max="8199" width="14.140625" style="266" customWidth="1"/>
    <col min="8200" max="8200" width="11.28515625" style="266" customWidth="1"/>
    <col min="8201" max="8201" width="16.7109375" style="266" customWidth="1"/>
    <col min="8202" max="8202" width="12" style="266" customWidth="1"/>
    <col min="8203" max="8203" width="22" style="266" customWidth="1"/>
    <col min="8204" max="8204" width="77.28515625" style="266" customWidth="1"/>
    <col min="8205" max="8208" width="26.5703125" style="266" customWidth="1"/>
    <col min="8209" max="8209" width="14.28515625" style="266" customWidth="1"/>
    <col min="8210" max="8448" width="12.5703125" style="266"/>
    <col min="8449" max="8449" width="11.7109375" style="266" customWidth="1"/>
    <col min="8450" max="8450" width="13.28515625" style="266" customWidth="1"/>
    <col min="8451" max="8451" width="14.42578125" style="266" customWidth="1"/>
    <col min="8452" max="8452" width="13.85546875" style="266" customWidth="1"/>
    <col min="8453" max="8453" width="14" style="266" customWidth="1"/>
    <col min="8454" max="8454" width="13.28515625" style="266" customWidth="1"/>
    <col min="8455" max="8455" width="14.140625" style="266" customWidth="1"/>
    <col min="8456" max="8456" width="11.28515625" style="266" customWidth="1"/>
    <col min="8457" max="8457" width="16.7109375" style="266" customWidth="1"/>
    <col min="8458" max="8458" width="12" style="266" customWidth="1"/>
    <col min="8459" max="8459" width="22" style="266" customWidth="1"/>
    <col min="8460" max="8460" width="77.28515625" style="266" customWidth="1"/>
    <col min="8461" max="8464" width="26.5703125" style="266" customWidth="1"/>
    <col min="8465" max="8465" width="14.28515625" style="266" customWidth="1"/>
    <col min="8466" max="8704" width="12.5703125" style="266"/>
    <col min="8705" max="8705" width="11.7109375" style="266" customWidth="1"/>
    <col min="8706" max="8706" width="13.28515625" style="266" customWidth="1"/>
    <col min="8707" max="8707" width="14.42578125" style="266" customWidth="1"/>
    <col min="8708" max="8708" width="13.85546875" style="266" customWidth="1"/>
    <col min="8709" max="8709" width="14" style="266" customWidth="1"/>
    <col min="8710" max="8710" width="13.28515625" style="266" customWidth="1"/>
    <col min="8711" max="8711" width="14.140625" style="266" customWidth="1"/>
    <col min="8712" max="8712" width="11.28515625" style="266" customWidth="1"/>
    <col min="8713" max="8713" width="16.7109375" style="266" customWidth="1"/>
    <col min="8714" max="8714" width="12" style="266" customWidth="1"/>
    <col min="8715" max="8715" width="22" style="266" customWidth="1"/>
    <col min="8716" max="8716" width="77.28515625" style="266" customWidth="1"/>
    <col min="8717" max="8720" width="26.5703125" style="266" customWidth="1"/>
    <col min="8721" max="8721" width="14.28515625" style="266" customWidth="1"/>
    <col min="8722" max="8960" width="12.5703125" style="266"/>
    <col min="8961" max="8961" width="11.7109375" style="266" customWidth="1"/>
    <col min="8962" max="8962" width="13.28515625" style="266" customWidth="1"/>
    <col min="8963" max="8963" width="14.42578125" style="266" customWidth="1"/>
    <col min="8964" max="8964" width="13.85546875" style="266" customWidth="1"/>
    <col min="8965" max="8965" width="14" style="266" customWidth="1"/>
    <col min="8966" max="8966" width="13.28515625" style="266" customWidth="1"/>
    <col min="8967" max="8967" width="14.140625" style="266" customWidth="1"/>
    <col min="8968" max="8968" width="11.28515625" style="266" customWidth="1"/>
    <col min="8969" max="8969" width="16.7109375" style="266" customWidth="1"/>
    <col min="8970" max="8970" width="12" style="266" customWidth="1"/>
    <col min="8971" max="8971" width="22" style="266" customWidth="1"/>
    <col min="8972" max="8972" width="77.28515625" style="266" customWidth="1"/>
    <col min="8973" max="8976" width="26.5703125" style="266" customWidth="1"/>
    <col min="8977" max="8977" width="14.28515625" style="266" customWidth="1"/>
    <col min="8978" max="9216" width="12.5703125" style="266"/>
    <col min="9217" max="9217" width="11.7109375" style="266" customWidth="1"/>
    <col min="9218" max="9218" width="13.28515625" style="266" customWidth="1"/>
    <col min="9219" max="9219" width="14.42578125" style="266" customWidth="1"/>
    <col min="9220" max="9220" width="13.85546875" style="266" customWidth="1"/>
    <col min="9221" max="9221" width="14" style="266" customWidth="1"/>
    <col min="9222" max="9222" width="13.28515625" style="266" customWidth="1"/>
    <col min="9223" max="9223" width="14.140625" style="266" customWidth="1"/>
    <col min="9224" max="9224" width="11.28515625" style="266" customWidth="1"/>
    <col min="9225" max="9225" width="16.7109375" style="266" customWidth="1"/>
    <col min="9226" max="9226" width="12" style="266" customWidth="1"/>
    <col min="9227" max="9227" width="22" style="266" customWidth="1"/>
    <col min="9228" max="9228" width="77.28515625" style="266" customWidth="1"/>
    <col min="9229" max="9232" width="26.5703125" style="266" customWidth="1"/>
    <col min="9233" max="9233" width="14.28515625" style="266" customWidth="1"/>
    <col min="9234" max="9472" width="12.5703125" style="266"/>
    <col min="9473" max="9473" width="11.7109375" style="266" customWidth="1"/>
    <col min="9474" max="9474" width="13.28515625" style="266" customWidth="1"/>
    <col min="9475" max="9475" width="14.42578125" style="266" customWidth="1"/>
    <col min="9476" max="9476" width="13.85546875" style="266" customWidth="1"/>
    <col min="9477" max="9477" width="14" style="266" customWidth="1"/>
    <col min="9478" max="9478" width="13.28515625" style="266" customWidth="1"/>
    <col min="9479" max="9479" width="14.140625" style="266" customWidth="1"/>
    <col min="9480" max="9480" width="11.28515625" style="266" customWidth="1"/>
    <col min="9481" max="9481" width="16.7109375" style="266" customWidth="1"/>
    <col min="9482" max="9482" width="12" style="266" customWidth="1"/>
    <col min="9483" max="9483" width="22" style="266" customWidth="1"/>
    <col min="9484" max="9484" width="77.28515625" style="266" customWidth="1"/>
    <col min="9485" max="9488" width="26.5703125" style="266" customWidth="1"/>
    <col min="9489" max="9489" width="14.28515625" style="266" customWidth="1"/>
    <col min="9490" max="9728" width="12.5703125" style="266"/>
    <col min="9729" max="9729" width="11.7109375" style="266" customWidth="1"/>
    <col min="9730" max="9730" width="13.28515625" style="266" customWidth="1"/>
    <col min="9731" max="9731" width="14.42578125" style="266" customWidth="1"/>
    <col min="9732" max="9732" width="13.85546875" style="266" customWidth="1"/>
    <col min="9733" max="9733" width="14" style="266" customWidth="1"/>
    <col min="9734" max="9734" width="13.28515625" style="266" customWidth="1"/>
    <col min="9735" max="9735" width="14.140625" style="266" customWidth="1"/>
    <col min="9736" max="9736" width="11.28515625" style="266" customWidth="1"/>
    <col min="9737" max="9737" width="16.7109375" style="266" customWidth="1"/>
    <col min="9738" max="9738" width="12" style="266" customWidth="1"/>
    <col min="9739" max="9739" width="22" style="266" customWidth="1"/>
    <col min="9740" max="9740" width="77.28515625" style="266" customWidth="1"/>
    <col min="9741" max="9744" width="26.5703125" style="266" customWidth="1"/>
    <col min="9745" max="9745" width="14.28515625" style="266" customWidth="1"/>
    <col min="9746" max="9984" width="12.5703125" style="266"/>
    <col min="9985" max="9985" width="11.7109375" style="266" customWidth="1"/>
    <col min="9986" max="9986" width="13.28515625" style="266" customWidth="1"/>
    <col min="9987" max="9987" width="14.42578125" style="266" customWidth="1"/>
    <col min="9988" max="9988" width="13.85546875" style="266" customWidth="1"/>
    <col min="9989" max="9989" width="14" style="266" customWidth="1"/>
    <col min="9990" max="9990" width="13.28515625" style="266" customWidth="1"/>
    <col min="9991" max="9991" width="14.140625" style="266" customWidth="1"/>
    <col min="9992" max="9992" width="11.28515625" style="266" customWidth="1"/>
    <col min="9993" max="9993" width="16.7109375" style="266" customWidth="1"/>
    <col min="9994" max="9994" width="12" style="266" customWidth="1"/>
    <col min="9995" max="9995" width="22" style="266" customWidth="1"/>
    <col min="9996" max="9996" width="77.28515625" style="266" customWidth="1"/>
    <col min="9997" max="10000" width="26.5703125" style="266" customWidth="1"/>
    <col min="10001" max="10001" width="14.28515625" style="266" customWidth="1"/>
    <col min="10002" max="10240" width="12.5703125" style="266"/>
    <col min="10241" max="10241" width="11.7109375" style="266" customWidth="1"/>
    <col min="10242" max="10242" width="13.28515625" style="266" customWidth="1"/>
    <col min="10243" max="10243" width="14.42578125" style="266" customWidth="1"/>
    <col min="10244" max="10244" width="13.85546875" style="266" customWidth="1"/>
    <col min="10245" max="10245" width="14" style="266" customWidth="1"/>
    <col min="10246" max="10246" width="13.28515625" style="266" customWidth="1"/>
    <col min="10247" max="10247" width="14.140625" style="266" customWidth="1"/>
    <col min="10248" max="10248" width="11.28515625" style="266" customWidth="1"/>
    <col min="10249" max="10249" width="16.7109375" style="266" customWidth="1"/>
    <col min="10250" max="10250" width="12" style="266" customWidth="1"/>
    <col min="10251" max="10251" width="22" style="266" customWidth="1"/>
    <col min="10252" max="10252" width="77.28515625" style="266" customWidth="1"/>
    <col min="10253" max="10256" width="26.5703125" style="266" customWidth="1"/>
    <col min="10257" max="10257" width="14.28515625" style="266" customWidth="1"/>
    <col min="10258" max="10496" width="12.5703125" style="266"/>
    <col min="10497" max="10497" width="11.7109375" style="266" customWidth="1"/>
    <col min="10498" max="10498" width="13.28515625" style="266" customWidth="1"/>
    <col min="10499" max="10499" width="14.42578125" style="266" customWidth="1"/>
    <col min="10500" max="10500" width="13.85546875" style="266" customWidth="1"/>
    <col min="10501" max="10501" width="14" style="266" customWidth="1"/>
    <col min="10502" max="10502" width="13.28515625" style="266" customWidth="1"/>
    <col min="10503" max="10503" width="14.140625" style="266" customWidth="1"/>
    <col min="10504" max="10504" width="11.28515625" style="266" customWidth="1"/>
    <col min="10505" max="10505" width="16.7109375" style="266" customWidth="1"/>
    <col min="10506" max="10506" width="12" style="266" customWidth="1"/>
    <col min="10507" max="10507" width="22" style="266" customWidth="1"/>
    <col min="10508" max="10508" width="77.28515625" style="266" customWidth="1"/>
    <col min="10509" max="10512" width="26.5703125" style="266" customWidth="1"/>
    <col min="10513" max="10513" width="14.28515625" style="266" customWidth="1"/>
    <col min="10514" max="10752" width="12.5703125" style="266"/>
    <col min="10753" max="10753" width="11.7109375" style="266" customWidth="1"/>
    <col min="10754" max="10754" width="13.28515625" style="266" customWidth="1"/>
    <col min="10755" max="10755" width="14.42578125" style="266" customWidth="1"/>
    <col min="10756" max="10756" width="13.85546875" style="266" customWidth="1"/>
    <col min="10757" max="10757" width="14" style="266" customWidth="1"/>
    <col min="10758" max="10758" width="13.28515625" style="266" customWidth="1"/>
    <col min="10759" max="10759" width="14.140625" style="266" customWidth="1"/>
    <col min="10760" max="10760" width="11.28515625" style="266" customWidth="1"/>
    <col min="10761" max="10761" width="16.7109375" style="266" customWidth="1"/>
    <col min="10762" max="10762" width="12" style="266" customWidth="1"/>
    <col min="10763" max="10763" width="22" style="266" customWidth="1"/>
    <col min="10764" max="10764" width="77.28515625" style="266" customWidth="1"/>
    <col min="10765" max="10768" width="26.5703125" style="266" customWidth="1"/>
    <col min="10769" max="10769" width="14.28515625" style="266" customWidth="1"/>
    <col min="10770" max="11008" width="12.5703125" style="266"/>
    <col min="11009" max="11009" width="11.7109375" style="266" customWidth="1"/>
    <col min="11010" max="11010" width="13.28515625" style="266" customWidth="1"/>
    <col min="11011" max="11011" width="14.42578125" style="266" customWidth="1"/>
    <col min="11012" max="11012" width="13.85546875" style="266" customWidth="1"/>
    <col min="11013" max="11013" width="14" style="266" customWidth="1"/>
    <col min="11014" max="11014" width="13.28515625" style="266" customWidth="1"/>
    <col min="11015" max="11015" width="14.140625" style="266" customWidth="1"/>
    <col min="11016" max="11016" width="11.28515625" style="266" customWidth="1"/>
    <col min="11017" max="11017" width="16.7109375" style="266" customWidth="1"/>
    <col min="11018" max="11018" width="12" style="266" customWidth="1"/>
    <col min="11019" max="11019" width="22" style="266" customWidth="1"/>
    <col min="11020" max="11020" width="77.28515625" style="266" customWidth="1"/>
    <col min="11021" max="11024" width="26.5703125" style="266" customWidth="1"/>
    <col min="11025" max="11025" width="14.28515625" style="266" customWidth="1"/>
    <col min="11026" max="11264" width="12.5703125" style="266"/>
    <col min="11265" max="11265" width="11.7109375" style="266" customWidth="1"/>
    <col min="11266" max="11266" width="13.28515625" style="266" customWidth="1"/>
    <col min="11267" max="11267" width="14.42578125" style="266" customWidth="1"/>
    <col min="11268" max="11268" width="13.85546875" style="266" customWidth="1"/>
    <col min="11269" max="11269" width="14" style="266" customWidth="1"/>
    <col min="11270" max="11270" width="13.28515625" style="266" customWidth="1"/>
    <col min="11271" max="11271" width="14.140625" style="266" customWidth="1"/>
    <col min="11272" max="11272" width="11.28515625" style="266" customWidth="1"/>
    <col min="11273" max="11273" width="16.7109375" style="266" customWidth="1"/>
    <col min="11274" max="11274" width="12" style="266" customWidth="1"/>
    <col min="11275" max="11275" width="22" style="266" customWidth="1"/>
    <col min="11276" max="11276" width="77.28515625" style="266" customWidth="1"/>
    <col min="11277" max="11280" width="26.5703125" style="266" customWidth="1"/>
    <col min="11281" max="11281" width="14.28515625" style="266" customWidth="1"/>
    <col min="11282" max="11520" width="12.5703125" style="266"/>
    <col min="11521" max="11521" width="11.7109375" style="266" customWidth="1"/>
    <col min="11522" max="11522" width="13.28515625" style="266" customWidth="1"/>
    <col min="11523" max="11523" width="14.42578125" style="266" customWidth="1"/>
    <col min="11524" max="11524" width="13.85546875" style="266" customWidth="1"/>
    <col min="11525" max="11525" width="14" style="266" customWidth="1"/>
    <col min="11526" max="11526" width="13.28515625" style="266" customWidth="1"/>
    <col min="11527" max="11527" width="14.140625" style="266" customWidth="1"/>
    <col min="11528" max="11528" width="11.28515625" style="266" customWidth="1"/>
    <col min="11529" max="11529" width="16.7109375" style="266" customWidth="1"/>
    <col min="11530" max="11530" width="12" style="266" customWidth="1"/>
    <col min="11531" max="11531" width="22" style="266" customWidth="1"/>
    <col min="11532" max="11532" width="77.28515625" style="266" customWidth="1"/>
    <col min="11533" max="11536" width="26.5703125" style="266" customWidth="1"/>
    <col min="11537" max="11537" width="14.28515625" style="266" customWidth="1"/>
    <col min="11538" max="11776" width="12.5703125" style="266"/>
    <col min="11777" max="11777" width="11.7109375" style="266" customWidth="1"/>
    <col min="11778" max="11778" width="13.28515625" style="266" customWidth="1"/>
    <col min="11779" max="11779" width="14.42578125" style="266" customWidth="1"/>
    <col min="11780" max="11780" width="13.85546875" style="266" customWidth="1"/>
    <col min="11781" max="11781" width="14" style="266" customWidth="1"/>
    <col min="11782" max="11782" width="13.28515625" style="266" customWidth="1"/>
    <col min="11783" max="11783" width="14.140625" style="266" customWidth="1"/>
    <col min="11784" max="11784" width="11.28515625" style="266" customWidth="1"/>
    <col min="11785" max="11785" width="16.7109375" style="266" customWidth="1"/>
    <col min="11786" max="11786" width="12" style="266" customWidth="1"/>
    <col min="11787" max="11787" width="22" style="266" customWidth="1"/>
    <col min="11788" max="11788" width="77.28515625" style="266" customWidth="1"/>
    <col min="11789" max="11792" width="26.5703125" style="266" customWidth="1"/>
    <col min="11793" max="11793" width="14.28515625" style="266" customWidth="1"/>
    <col min="11794" max="12032" width="12.5703125" style="266"/>
    <col min="12033" max="12033" width="11.7109375" style="266" customWidth="1"/>
    <col min="12034" max="12034" width="13.28515625" style="266" customWidth="1"/>
    <col min="12035" max="12035" width="14.42578125" style="266" customWidth="1"/>
    <col min="12036" max="12036" width="13.85546875" style="266" customWidth="1"/>
    <col min="12037" max="12037" width="14" style="266" customWidth="1"/>
    <col min="12038" max="12038" width="13.28515625" style="266" customWidth="1"/>
    <col min="12039" max="12039" width="14.140625" style="266" customWidth="1"/>
    <col min="12040" max="12040" width="11.28515625" style="266" customWidth="1"/>
    <col min="12041" max="12041" width="16.7109375" style="266" customWidth="1"/>
    <col min="12042" max="12042" width="12" style="266" customWidth="1"/>
    <col min="12043" max="12043" width="22" style="266" customWidth="1"/>
    <col min="12044" max="12044" width="77.28515625" style="266" customWidth="1"/>
    <col min="12045" max="12048" width="26.5703125" style="266" customWidth="1"/>
    <col min="12049" max="12049" width="14.28515625" style="266" customWidth="1"/>
    <col min="12050" max="12288" width="12.5703125" style="266"/>
    <col min="12289" max="12289" width="11.7109375" style="266" customWidth="1"/>
    <col min="12290" max="12290" width="13.28515625" style="266" customWidth="1"/>
    <col min="12291" max="12291" width="14.42578125" style="266" customWidth="1"/>
    <col min="12292" max="12292" width="13.85546875" style="266" customWidth="1"/>
    <col min="12293" max="12293" width="14" style="266" customWidth="1"/>
    <col min="12294" max="12294" width="13.28515625" style="266" customWidth="1"/>
    <col min="12295" max="12295" width="14.140625" style="266" customWidth="1"/>
    <col min="12296" max="12296" width="11.28515625" style="266" customWidth="1"/>
    <col min="12297" max="12297" width="16.7109375" style="266" customWidth="1"/>
    <col min="12298" max="12298" width="12" style="266" customWidth="1"/>
    <col min="12299" max="12299" width="22" style="266" customWidth="1"/>
    <col min="12300" max="12300" width="77.28515625" style="266" customWidth="1"/>
    <col min="12301" max="12304" width="26.5703125" style="266" customWidth="1"/>
    <col min="12305" max="12305" width="14.28515625" style="266" customWidth="1"/>
    <col min="12306" max="12544" width="12.5703125" style="266"/>
    <col min="12545" max="12545" width="11.7109375" style="266" customWidth="1"/>
    <col min="12546" max="12546" width="13.28515625" style="266" customWidth="1"/>
    <col min="12547" max="12547" width="14.42578125" style="266" customWidth="1"/>
    <col min="12548" max="12548" width="13.85546875" style="266" customWidth="1"/>
    <col min="12549" max="12549" width="14" style="266" customWidth="1"/>
    <col min="12550" max="12550" width="13.28515625" style="266" customWidth="1"/>
    <col min="12551" max="12551" width="14.140625" style="266" customWidth="1"/>
    <col min="12552" max="12552" width="11.28515625" style="266" customWidth="1"/>
    <col min="12553" max="12553" width="16.7109375" style="266" customWidth="1"/>
    <col min="12554" max="12554" width="12" style="266" customWidth="1"/>
    <col min="12555" max="12555" width="22" style="266" customWidth="1"/>
    <col min="12556" max="12556" width="77.28515625" style="266" customWidth="1"/>
    <col min="12557" max="12560" width="26.5703125" style="266" customWidth="1"/>
    <col min="12561" max="12561" width="14.28515625" style="266" customWidth="1"/>
    <col min="12562" max="12800" width="12.5703125" style="266"/>
    <col min="12801" max="12801" width="11.7109375" style="266" customWidth="1"/>
    <col min="12802" max="12802" width="13.28515625" style="266" customWidth="1"/>
    <col min="12803" max="12803" width="14.42578125" style="266" customWidth="1"/>
    <col min="12804" max="12804" width="13.85546875" style="266" customWidth="1"/>
    <col min="12805" max="12805" width="14" style="266" customWidth="1"/>
    <col min="12806" max="12806" width="13.28515625" style="266" customWidth="1"/>
    <col min="12807" max="12807" width="14.140625" style="266" customWidth="1"/>
    <col min="12808" max="12808" width="11.28515625" style="266" customWidth="1"/>
    <col min="12809" max="12809" width="16.7109375" style="266" customWidth="1"/>
    <col min="12810" max="12810" width="12" style="266" customWidth="1"/>
    <col min="12811" max="12811" width="22" style="266" customWidth="1"/>
    <col min="12812" max="12812" width="77.28515625" style="266" customWidth="1"/>
    <col min="12813" max="12816" width="26.5703125" style="266" customWidth="1"/>
    <col min="12817" max="12817" width="14.28515625" style="266" customWidth="1"/>
    <col min="12818" max="13056" width="12.5703125" style="266"/>
    <col min="13057" max="13057" width="11.7109375" style="266" customWidth="1"/>
    <col min="13058" max="13058" width="13.28515625" style="266" customWidth="1"/>
    <col min="13059" max="13059" width="14.42578125" style="266" customWidth="1"/>
    <col min="13060" max="13060" width="13.85546875" style="266" customWidth="1"/>
    <col min="13061" max="13061" width="14" style="266" customWidth="1"/>
    <col min="13062" max="13062" width="13.28515625" style="266" customWidth="1"/>
    <col min="13063" max="13063" width="14.140625" style="266" customWidth="1"/>
    <col min="13064" max="13064" width="11.28515625" style="266" customWidth="1"/>
    <col min="13065" max="13065" width="16.7109375" style="266" customWidth="1"/>
    <col min="13066" max="13066" width="12" style="266" customWidth="1"/>
    <col min="13067" max="13067" width="22" style="266" customWidth="1"/>
    <col min="13068" max="13068" width="77.28515625" style="266" customWidth="1"/>
    <col min="13069" max="13072" width="26.5703125" style="266" customWidth="1"/>
    <col min="13073" max="13073" width="14.28515625" style="266" customWidth="1"/>
    <col min="13074" max="13312" width="12.5703125" style="266"/>
    <col min="13313" max="13313" width="11.7109375" style="266" customWidth="1"/>
    <col min="13314" max="13314" width="13.28515625" style="266" customWidth="1"/>
    <col min="13315" max="13315" width="14.42578125" style="266" customWidth="1"/>
    <col min="13316" max="13316" width="13.85546875" style="266" customWidth="1"/>
    <col min="13317" max="13317" width="14" style="266" customWidth="1"/>
    <col min="13318" max="13318" width="13.28515625" style="266" customWidth="1"/>
    <col min="13319" max="13319" width="14.140625" style="266" customWidth="1"/>
    <col min="13320" max="13320" width="11.28515625" style="266" customWidth="1"/>
    <col min="13321" max="13321" width="16.7109375" style="266" customWidth="1"/>
    <col min="13322" max="13322" width="12" style="266" customWidth="1"/>
    <col min="13323" max="13323" width="22" style="266" customWidth="1"/>
    <col min="13324" max="13324" width="77.28515625" style="266" customWidth="1"/>
    <col min="13325" max="13328" width="26.5703125" style="266" customWidth="1"/>
    <col min="13329" max="13329" width="14.28515625" style="266" customWidth="1"/>
    <col min="13330" max="13568" width="12.5703125" style="266"/>
    <col min="13569" max="13569" width="11.7109375" style="266" customWidth="1"/>
    <col min="13570" max="13570" width="13.28515625" style="266" customWidth="1"/>
    <col min="13571" max="13571" width="14.42578125" style="266" customWidth="1"/>
    <col min="13572" max="13572" width="13.85546875" style="266" customWidth="1"/>
    <col min="13573" max="13573" width="14" style="266" customWidth="1"/>
    <col min="13574" max="13574" width="13.28515625" style="266" customWidth="1"/>
    <col min="13575" max="13575" width="14.140625" style="266" customWidth="1"/>
    <col min="13576" max="13576" width="11.28515625" style="266" customWidth="1"/>
    <col min="13577" max="13577" width="16.7109375" style="266" customWidth="1"/>
    <col min="13578" max="13578" width="12" style="266" customWidth="1"/>
    <col min="13579" max="13579" width="22" style="266" customWidth="1"/>
    <col min="13580" max="13580" width="77.28515625" style="266" customWidth="1"/>
    <col min="13581" max="13584" width="26.5703125" style="266" customWidth="1"/>
    <col min="13585" max="13585" width="14.28515625" style="266" customWidth="1"/>
    <col min="13586" max="13824" width="12.5703125" style="266"/>
    <col min="13825" max="13825" width="11.7109375" style="266" customWidth="1"/>
    <col min="13826" max="13826" width="13.28515625" style="266" customWidth="1"/>
    <col min="13827" max="13827" width="14.42578125" style="266" customWidth="1"/>
    <col min="13828" max="13828" width="13.85546875" style="266" customWidth="1"/>
    <col min="13829" max="13829" width="14" style="266" customWidth="1"/>
    <col min="13830" max="13830" width="13.28515625" style="266" customWidth="1"/>
    <col min="13831" max="13831" width="14.140625" style="266" customWidth="1"/>
    <col min="13832" max="13832" width="11.28515625" style="266" customWidth="1"/>
    <col min="13833" max="13833" width="16.7109375" style="266" customWidth="1"/>
    <col min="13834" max="13834" width="12" style="266" customWidth="1"/>
    <col min="13835" max="13835" width="22" style="266" customWidth="1"/>
    <col min="13836" max="13836" width="77.28515625" style="266" customWidth="1"/>
    <col min="13837" max="13840" width="26.5703125" style="266" customWidth="1"/>
    <col min="13841" max="13841" width="14.28515625" style="266" customWidth="1"/>
    <col min="13842" max="14080" width="12.5703125" style="266"/>
    <col min="14081" max="14081" width="11.7109375" style="266" customWidth="1"/>
    <col min="14082" max="14082" width="13.28515625" style="266" customWidth="1"/>
    <col min="14083" max="14083" width="14.42578125" style="266" customWidth="1"/>
    <col min="14084" max="14084" width="13.85546875" style="266" customWidth="1"/>
    <col min="14085" max="14085" width="14" style="266" customWidth="1"/>
    <col min="14086" max="14086" width="13.28515625" style="266" customWidth="1"/>
    <col min="14087" max="14087" width="14.140625" style="266" customWidth="1"/>
    <col min="14088" max="14088" width="11.28515625" style="266" customWidth="1"/>
    <col min="14089" max="14089" width="16.7109375" style="266" customWidth="1"/>
    <col min="14090" max="14090" width="12" style="266" customWidth="1"/>
    <col min="14091" max="14091" width="22" style="266" customWidth="1"/>
    <col min="14092" max="14092" width="77.28515625" style="266" customWidth="1"/>
    <col min="14093" max="14096" width="26.5703125" style="266" customWidth="1"/>
    <col min="14097" max="14097" width="14.28515625" style="266" customWidth="1"/>
    <col min="14098" max="14336" width="12.5703125" style="266"/>
    <col min="14337" max="14337" width="11.7109375" style="266" customWidth="1"/>
    <col min="14338" max="14338" width="13.28515625" style="266" customWidth="1"/>
    <col min="14339" max="14339" width="14.42578125" style="266" customWidth="1"/>
    <col min="14340" max="14340" width="13.85546875" style="266" customWidth="1"/>
    <col min="14341" max="14341" width="14" style="266" customWidth="1"/>
    <col min="14342" max="14342" width="13.28515625" style="266" customWidth="1"/>
    <col min="14343" max="14343" width="14.140625" style="266" customWidth="1"/>
    <col min="14344" max="14344" width="11.28515625" style="266" customWidth="1"/>
    <col min="14345" max="14345" width="16.7109375" style="266" customWidth="1"/>
    <col min="14346" max="14346" width="12" style="266" customWidth="1"/>
    <col min="14347" max="14347" width="22" style="266" customWidth="1"/>
    <col min="14348" max="14348" width="77.28515625" style="266" customWidth="1"/>
    <col min="14349" max="14352" width="26.5703125" style="266" customWidth="1"/>
    <col min="14353" max="14353" width="14.28515625" style="266" customWidth="1"/>
    <col min="14354" max="14592" width="12.5703125" style="266"/>
    <col min="14593" max="14593" width="11.7109375" style="266" customWidth="1"/>
    <col min="14594" max="14594" width="13.28515625" style="266" customWidth="1"/>
    <col min="14595" max="14595" width="14.42578125" style="266" customWidth="1"/>
    <col min="14596" max="14596" width="13.85546875" style="266" customWidth="1"/>
    <col min="14597" max="14597" width="14" style="266" customWidth="1"/>
    <col min="14598" max="14598" width="13.28515625" style="266" customWidth="1"/>
    <col min="14599" max="14599" width="14.140625" style="266" customWidth="1"/>
    <col min="14600" max="14600" width="11.28515625" style="266" customWidth="1"/>
    <col min="14601" max="14601" width="16.7109375" style="266" customWidth="1"/>
    <col min="14602" max="14602" width="12" style="266" customWidth="1"/>
    <col min="14603" max="14603" width="22" style="266" customWidth="1"/>
    <col min="14604" max="14604" width="77.28515625" style="266" customWidth="1"/>
    <col min="14605" max="14608" width="26.5703125" style="266" customWidth="1"/>
    <col min="14609" max="14609" width="14.28515625" style="266" customWidth="1"/>
    <col min="14610" max="14848" width="12.5703125" style="266"/>
    <col min="14849" max="14849" width="11.7109375" style="266" customWidth="1"/>
    <col min="14850" max="14850" width="13.28515625" style="266" customWidth="1"/>
    <col min="14851" max="14851" width="14.42578125" style="266" customWidth="1"/>
    <col min="14852" max="14852" width="13.85546875" style="266" customWidth="1"/>
    <col min="14853" max="14853" width="14" style="266" customWidth="1"/>
    <col min="14854" max="14854" width="13.28515625" style="266" customWidth="1"/>
    <col min="14855" max="14855" width="14.140625" style="266" customWidth="1"/>
    <col min="14856" max="14856" width="11.28515625" style="266" customWidth="1"/>
    <col min="14857" max="14857" width="16.7109375" style="266" customWidth="1"/>
    <col min="14858" max="14858" width="12" style="266" customWidth="1"/>
    <col min="14859" max="14859" width="22" style="266" customWidth="1"/>
    <col min="14860" max="14860" width="77.28515625" style="266" customWidth="1"/>
    <col min="14861" max="14864" width="26.5703125" style="266" customWidth="1"/>
    <col min="14865" max="14865" width="14.28515625" style="266" customWidth="1"/>
    <col min="14866" max="15104" width="12.5703125" style="266"/>
    <col min="15105" max="15105" width="11.7109375" style="266" customWidth="1"/>
    <col min="15106" max="15106" width="13.28515625" style="266" customWidth="1"/>
    <col min="15107" max="15107" width="14.42578125" style="266" customWidth="1"/>
    <col min="15108" max="15108" width="13.85546875" style="266" customWidth="1"/>
    <col min="15109" max="15109" width="14" style="266" customWidth="1"/>
    <col min="15110" max="15110" width="13.28515625" style="266" customWidth="1"/>
    <col min="15111" max="15111" width="14.140625" style="266" customWidth="1"/>
    <col min="15112" max="15112" width="11.28515625" style="266" customWidth="1"/>
    <col min="15113" max="15113" width="16.7109375" style="266" customWidth="1"/>
    <col min="15114" max="15114" width="12" style="266" customWidth="1"/>
    <col min="15115" max="15115" width="22" style="266" customWidth="1"/>
    <col min="15116" max="15116" width="77.28515625" style="266" customWidth="1"/>
    <col min="15117" max="15120" width="26.5703125" style="266" customWidth="1"/>
    <col min="15121" max="15121" width="14.28515625" style="266" customWidth="1"/>
    <col min="15122" max="15360" width="12.5703125" style="266"/>
    <col min="15361" max="15361" width="11.7109375" style="266" customWidth="1"/>
    <col min="15362" max="15362" width="13.28515625" style="266" customWidth="1"/>
    <col min="15363" max="15363" width="14.42578125" style="266" customWidth="1"/>
    <col min="15364" max="15364" width="13.85546875" style="266" customWidth="1"/>
    <col min="15365" max="15365" width="14" style="266" customWidth="1"/>
    <col min="15366" max="15366" width="13.28515625" style="266" customWidth="1"/>
    <col min="15367" max="15367" width="14.140625" style="266" customWidth="1"/>
    <col min="15368" max="15368" width="11.28515625" style="266" customWidth="1"/>
    <col min="15369" max="15369" width="16.7109375" style="266" customWidth="1"/>
    <col min="15370" max="15370" width="12" style="266" customWidth="1"/>
    <col min="15371" max="15371" width="22" style="266" customWidth="1"/>
    <col min="15372" max="15372" width="77.28515625" style="266" customWidth="1"/>
    <col min="15373" max="15376" width="26.5703125" style="266" customWidth="1"/>
    <col min="15377" max="15377" width="14.28515625" style="266" customWidth="1"/>
    <col min="15378" max="15616" width="12.5703125" style="266"/>
    <col min="15617" max="15617" width="11.7109375" style="266" customWidth="1"/>
    <col min="15618" max="15618" width="13.28515625" style="266" customWidth="1"/>
    <col min="15619" max="15619" width="14.42578125" style="266" customWidth="1"/>
    <col min="15620" max="15620" width="13.85546875" style="266" customWidth="1"/>
    <col min="15621" max="15621" width="14" style="266" customWidth="1"/>
    <col min="15622" max="15622" width="13.28515625" style="266" customWidth="1"/>
    <col min="15623" max="15623" width="14.140625" style="266" customWidth="1"/>
    <col min="15624" max="15624" width="11.28515625" style="266" customWidth="1"/>
    <col min="15625" max="15625" width="16.7109375" style="266" customWidth="1"/>
    <col min="15626" max="15626" width="12" style="266" customWidth="1"/>
    <col min="15627" max="15627" width="22" style="266" customWidth="1"/>
    <col min="15628" max="15628" width="77.28515625" style="266" customWidth="1"/>
    <col min="15629" max="15632" width="26.5703125" style="266" customWidth="1"/>
    <col min="15633" max="15633" width="14.28515625" style="266" customWidth="1"/>
    <col min="15634" max="15872" width="12.5703125" style="266"/>
    <col min="15873" max="15873" width="11.7109375" style="266" customWidth="1"/>
    <col min="15874" max="15874" width="13.28515625" style="266" customWidth="1"/>
    <col min="15875" max="15875" width="14.42578125" style="266" customWidth="1"/>
    <col min="15876" max="15876" width="13.85546875" style="266" customWidth="1"/>
    <col min="15877" max="15877" width="14" style="266" customWidth="1"/>
    <col min="15878" max="15878" width="13.28515625" style="266" customWidth="1"/>
    <col min="15879" max="15879" width="14.140625" style="266" customWidth="1"/>
    <col min="15880" max="15880" width="11.28515625" style="266" customWidth="1"/>
    <col min="15881" max="15881" width="16.7109375" style="266" customWidth="1"/>
    <col min="15882" max="15882" width="12" style="266" customWidth="1"/>
    <col min="15883" max="15883" width="22" style="266" customWidth="1"/>
    <col min="15884" max="15884" width="77.28515625" style="266" customWidth="1"/>
    <col min="15885" max="15888" width="26.5703125" style="266" customWidth="1"/>
    <col min="15889" max="15889" width="14.28515625" style="266" customWidth="1"/>
    <col min="15890" max="16128" width="12.5703125" style="266"/>
    <col min="16129" max="16129" width="11.7109375" style="266" customWidth="1"/>
    <col min="16130" max="16130" width="13.28515625" style="266" customWidth="1"/>
    <col min="16131" max="16131" width="14.42578125" style="266" customWidth="1"/>
    <col min="16132" max="16132" width="13.85546875" style="266" customWidth="1"/>
    <col min="16133" max="16133" width="14" style="266" customWidth="1"/>
    <col min="16134" max="16134" width="13.28515625" style="266" customWidth="1"/>
    <col min="16135" max="16135" width="14.140625" style="266" customWidth="1"/>
    <col min="16136" max="16136" width="11.28515625" style="266" customWidth="1"/>
    <col min="16137" max="16137" width="16.7109375" style="266" customWidth="1"/>
    <col min="16138" max="16138" width="12" style="266" customWidth="1"/>
    <col min="16139" max="16139" width="22" style="266" customWidth="1"/>
    <col min="16140" max="16140" width="77.28515625" style="266" customWidth="1"/>
    <col min="16141" max="16144" width="26.5703125" style="266" customWidth="1"/>
    <col min="16145" max="16145" width="14.28515625" style="266" customWidth="1"/>
    <col min="16146" max="16384" width="12.5703125" style="266"/>
  </cols>
  <sheetData>
    <row r="1" spans="1:17" s="59" customFormat="1" ht="24.75" customHeight="1" x14ac:dyDescent="0.25">
      <c r="A1" s="555"/>
      <c r="B1" s="556"/>
      <c r="C1" s="561" t="s">
        <v>184</v>
      </c>
      <c r="D1" s="562"/>
      <c r="E1" s="562"/>
      <c r="F1" s="562"/>
      <c r="G1" s="562"/>
      <c r="H1" s="562"/>
      <c r="I1" s="562"/>
      <c r="J1" s="562"/>
      <c r="K1" s="562"/>
      <c r="L1" s="562"/>
      <c r="M1" s="562"/>
      <c r="N1" s="565" t="s">
        <v>185</v>
      </c>
      <c r="O1" s="566"/>
      <c r="P1" s="566"/>
      <c r="Q1" s="567"/>
    </row>
    <row r="2" spans="1:17" s="59" customFormat="1" ht="21" customHeight="1" x14ac:dyDescent="0.25">
      <c r="A2" s="557"/>
      <c r="B2" s="558"/>
      <c r="C2" s="563"/>
      <c r="D2" s="564"/>
      <c r="E2" s="564"/>
      <c r="F2" s="564"/>
      <c r="G2" s="564"/>
      <c r="H2" s="564"/>
      <c r="I2" s="564"/>
      <c r="J2" s="564"/>
      <c r="K2" s="564"/>
      <c r="L2" s="564"/>
      <c r="M2" s="564"/>
      <c r="N2" s="565" t="s">
        <v>186</v>
      </c>
      <c r="O2" s="566"/>
      <c r="P2" s="566"/>
      <c r="Q2" s="567"/>
    </row>
    <row r="3" spans="1:17" s="59" customFormat="1" ht="19.5" customHeight="1" x14ac:dyDescent="0.25">
      <c r="A3" s="557"/>
      <c r="B3" s="558"/>
      <c r="C3" s="561" t="s">
        <v>187</v>
      </c>
      <c r="D3" s="562"/>
      <c r="E3" s="562"/>
      <c r="F3" s="562"/>
      <c r="G3" s="562"/>
      <c r="H3" s="562"/>
      <c r="I3" s="562"/>
      <c r="J3" s="562"/>
      <c r="K3" s="562"/>
      <c r="L3" s="562"/>
      <c r="M3" s="562"/>
      <c r="N3" s="565" t="s">
        <v>188</v>
      </c>
      <c r="O3" s="566"/>
      <c r="P3" s="566"/>
      <c r="Q3" s="567"/>
    </row>
    <row r="4" spans="1:17" s="59" customFormat="1" ht="21.75" customHeight="1" thickBot="1" x14ac:dyDescent="0.3">
      <c r="A4" s="559"/>
      <c r="B4" s="560"/>
      <c r="C4" s="563"/>
      <c r="D4" s="564"/>
      <c r="E4" s="564"/>
      <c r="F4" s="564"/>
      <c r="G4" s="564"/>
      <c r="H4" s="564"/>
      <c r="I4" s="564"/>
      <c r="J4" s="564"/>
      <c r="K4" s="564"/>
      <c r="L4" s="564"/>
      <c r="M4" s="564"/>
      <c r="N4" s="565" t="s">
        <v>567</v>
      </c>
      <c r="O4" s="566"/>
      <c r="P4" s="566"/>
      <c r="Q4" s="567"/>
    </row>
    <row r="5" spans="1:17" s="59" customFormat="1" ht="34.5" customHeight="1" x14ac:dyDescent="0.25">
      <c r="A5" s="552" t="s">
        <v>568</v>
      </c>
      <c r="B5" s="553"/>
      <c r="C5" s="553"/>
      <c r="D5" s="553"/>
      <c r="E5" s="553"/>
      <c r="F5" s="553"/>
      <c r="G5" s="553"/>
      <c r="H5" s="553"/>
      <c r="I5" s="553"/>
      <c r="J5" s="553"/>
      <c r="K5" s="553"/>
      <c r="L5" s="553"/>
      <c r="M5" s="553"/>
      <c r="N5" s="553"/>
      <c r="O5" s="553"/>
      <c r="P5" s="553"/>
      <c r="Q5" s="554"/>
    </row>
    <row r="6" spans="1:17" s="251" customFormat="1" ht="43.5" customHeight="1" x14ac:dyDescent="0.2">
      <c r="A6" s="246" t="s">
        <v>173</v>
      </c>
      <c r="B6" s="247" t="s">
        <v>36</v>
      </c>
      <c r="C6" s="247" t="s">
        <v>37</v>
      </c>
      <c r="D6" s="248" t="s">
        <v>569</v>
      </c>
      <c r="E6" s="248" t="s">
        <v>570</v>
      </c>
      <c r="F6" s="247" t="s">
        <v>39</v>
      </c>
      <c r="G6" s="247" t="s">
        <v>40</v>
      </c>
      <c r="H6" s="247" t="s">
        <v>41</v>
      </c>
      <c r="I6" s="247" t="s">
        <v>571</v>
      </c>
      <c r="J6" s="247" t="s">
        <v>0</v>
      </c>
      <c r="K6" s="249" t="s">
        <v>42</v>
      </c>
      <c r="L6" s="247" t="s">
        <v>43</v>
      </c>
      <c r="M6" s="247" t="s">
        <v>44</v>
      </c>
      <c r="N6" s="247" t="s">
        <v>45</v>
      </c>
      <c r="O6" s="247" t="s">
        <v>46</v>
      </c>
      <c r="P6" s="247" t="s">
        <v>47</v>
      </c>
      <c r="Q6" s="250" t="s">
        <v>48</v>
      </c>
    </row>
    <row r="7" spans="1:17" s="251" customFormat="1" ht="18" customHeight="1" x14ac:dyDescent="0.2">
      <c r="A7" s="541" t="s">
        <v>572</v>
      </c>
      <c r="B7" s="541" t="s">
        <v>572</v>
      </c>
      <c r="C7" s="541" t="s">
        <v>573</v>
      </c>
      <c r="D7" s="541" t="s">
        <v>49</v>
      </c>
      <c r="E7" s="541" t="s">
        <v>574</v>
      </c>
      <c r="F7" s="540" t="s">
        <v>575</v>
      </c>
      <c r="G7" s="541" t="s">
        <v>576</v>
      </c>
      <c r="H7" s="540">
        <v>0.2</v>
      </c>
      <c r="I7" s="541" t="s">
        <v>577</v>
      </c>
      <c r="J7" s="540" t="s">
        <v>578</v>
      </c>
      <c r="K7" s="252" t="s">
        <v>51</v>
      </c>
      <c r="L7" s="253">
        <v>0.8</v>
      </c>
      <c r="M7" s="253">
        <v>0.8</v>
      </c>
      <c r="N7" s="253">
        <v>0.8</v>
      </c>
      <c r="O7" s="254">
        <v>0.8</v>
      </c>
      <c r="P7" s="255">
        <f>AVERAGE(L7:O7)</f>
        <v>0.8</v>
      </c>
      <c r="Q7" s="540" t="s">
        <v>579</v>
      </c>
    </row>
    <row r="8" spans="1:17" s="251" customFormat="1" ht="18" customHeight="1" x14ac:dyDescent="0.2">
      <c r="A8" s="541"/>
      <c r="B8" s="541"/>
      <c r="C8" s="541"/>
      <c r="D8" s="541"/>
      <c r="E8" s="541"/>
      <c r="F8" s="540"/>
      <c r="G8" s="541"/>
      <c r="H8" s="540"/>
      <c r="I8" s="541"/>
      <c r="J8" s="540"/>
      <c r="K8" s="252" t="s">
        <v>52</v>
      </c>
      <c r="L8" s="253">
        <f>+(23/23)</f>
        <v>1</v>
      </c>
      <c r="M8" s="256"/>
      <c r="N8" s="256"/>
      <c r="O8" s="257"/>
      <c r="P8" s="258">
        <f>AVERAGE(L8:O8)</f>
        <v>1</v>
      </c>
      <c r="Q8" s="540"/>
    </row>
    <row r="9" spans="1:17" s="251" customFormat="1" ht="18" customHeight="1" x14ac:dyDescent="0.2">
      <c r="A9" s="541"/>
      <c r="B9" s="541"/>
      <c r="C9" s="541"/>
      <c r="D9" s="541"/>
      <c r="E9" s="541"/>
      <c r="F9" s="540"/>
      <c r="G9" s="541"/>
      <c r="H9" s="540"/>
      <c r="I9" s="541"/>
      <c r="J9" s="540"/>
      <c r="K9" s="252" t="s">
        <v>53</v>
      </c>
      <c r="L9" s="259">
        <f>+L8/L7</f>
        <v>1.25</v>
      </c>
      <c r="M9" s="259">
        <f>+M8/M7</f>
        <v>0</v>
      </c>
      <c r="N9" s="259">
        <f>+N8/N7</f>
        <v>0</v>
      </c>
      <c r="O9" s="259">
        <f>+O8/O7</f>
        <v>0</v>
      </c>
      <c r="P9" s="259">
        <f>+P8/P7</f>
        <v>1.25</v>
      </c>
      <c r="Q9" s="540"/>
    </row>
    <row r="10" spans="1:17" s="251" customFormat="1" ht="18" customHeight="1" x14ac:dyDescent="0.2">
      <c r="A10" s="541"/>
      <c r="B10" s="541"/>
      <c r="C10" s="541"/>
      <c r="D10" s="541"/>
      <c r="E10" s="541"/>
      <c r="F10" s="540"/>
      <c r="G10" s="541"/>
      <c r="H10" s="540"/>
      <c r="I10" s="541"/>
      <c r="J10" s="540"/>
      <c r="K10" s="252" t="s">
        <v>54</v>
      </c>
      <c r="L10" s="260">
        <f>+IF(L7-L8&gt;0,L7-L8,0)</f>
        <v>0</v>
      </c>
      <c r="M10" s="260">
        <f>+IF(M7-M8&gt;0,M7-M8,0)</f>
        <v>0.8</v>
      </c>
      <c r="N10" s="260">
        <f>+IF(N7-N8&gt;0,N7-N8,0)</f>
        <v>0.8</v>
      </c>
      <c r="O10" s="261">
        <f>+IF(O7-O8&gt;0,O7-O8,0)</f>
        <v>0.8</v>
      </c>
      <c r="P10" s="260">
        <f>+IF(P7-P8&gt;0,P7-P8,0)</f>
        <v>0</v>
      </c>
      <c r="Q10" s="540"/>
    </row>
    <row r="11" spans="1:17" s="251" customFormat="1" ht="87" customHeight="1" x14ac:dyDescent="0.2">
      <c r="A11" s="541"/>
      <c r="B11" s="541"/>
      <c r="C11" s="541"/>
      <c r="D11" s="541"/>
      <c r="E11" s="541"/>
      <c r="F11" s="540"/>
      <c r="G11" s="541"/>
      <c r="H11" s="540"/>
      <c r="I11" s="541"/>
      <c r="J11" s="540"/>
      <c r="K11" s="252" t="s">
        <v>55</v>
      </c>
      <c r="L11" s="262" t="s">
        <v>580</v>
      </c>
      <c r="M11" s="262"/>
      <c r="N11" s="262"/>
      <c r="O11" s="262"/>
      <c r="P11" s="247"/>
      <c r="Q11" s="540"/>
    </row>
    <row r="12" spans="1:17" s="251" customFormat="1" ht="409.5" customHeight="1" x14ac:dyDescent="0.2">
      <c r="A12" s="541"/>
      <c r="B12" s="541"/>
      <c r="C12" s="541"/>
      <c r="D12" s="541"/>
      <c r="E12" s="541"/>
      <c r="F12" s="540"/>
      <c r="G12" s="541"/>
      <c r="H12" s="540"/>
      <c r="I12" s="541"/>
      <c r="J12" s="540"/>
      <c r="K12" s="252" t="s">
        <v>56</v>
      </c>
      <c r="L12" s="262" t="s">
        <v>581</v>
      </c>
      <c r="M12" s="262"/>
      <c r="N12" s="262"/>
      <c r="O12" s="262"/>
      <c r="P12" s="247"/>
      <c r="Q12" s="540"/>
    </row>
    <row r="13" spans="1:17" s="251" customFormat="1" ht="41.25" customHeight="1" x14ac:dyDescent="0.2">
      <c r="A13" s="541"/>
      <c r="B13" s="541"/>
      <c r="C13" s="541"/>
      <c r="D13" s="541"/>
      <c r="E13" s="541"/>
      <c r="F13" s="540"/>
      <c r="G13" s="541"/>
      <c r="H13" s="540"/>
      <c r="I13" s="541"/>
      <c r="J13" s="540"/>
      <c r="K13" s="252" t="s">
        <v>57</v>
      </c>
      <c r="L13" s="262" t="s">
        <v>582</v>
      </c>
      <c r="M13" s="262"/>
      <c r="N13" s="262"/>
      <c r="O13" s="262"/>
      <c r="P13" s="247"/>
      <c r="Q13" s="540"/>
    </row>
    <row r="14" spans="1:17" s="265" customFormat="1" ht="16.5" customHeight="1" x14ac:dyDescent="0.25">
      <c r="A14" s="541"/>
      <c r="B14" s="536"/>
      <c r="C14" s="536"/>
      <c r="D14" s="536"/>
      <c r="E14" s="536"/>
      <c r="F14" s="536"/>
      <c r="G14" s="536"/>
      <c r="H14" s="536"/>
      <c r="I14" s="536"/>
      <c r="J14" s="536"/>
      <c r="K14" s="263" t="s">
        <v>51</v>
      </c>
      <c r="L14" s="57">
        <f>+L7</f>
        <v>0.8</v>
      </c>
      <c r="M14" s="57">
        <f>+M7</f>
        <v>0.8</v>
      </c>
      <c r="N14" s="264">
        <f>+N7</f>
        <v>0.8</v>
      </c>
      <c r="O14" s="57">
        <f>+O7</f>
        <v>0.8</v>
      </c>
      <c r="P14" s="57">
        <f>+P7</f>
        <v>0.8</v>
      </c>
      <c r="Q14" s="540"/>
    </row>
    <row r="15" spans="1:17" s="265" customFormat="1" ht="16.5" customHeight="1" x14ac:dyDescent="0.25">
      <c r="A15" s="541"/>
      <c r="B15" s="536"/>
      <c r="C15" s="536"/>
      <c r="D15" s="536"/>
      <c r="E15" s="536"/>
      <c r="F15" s="536"/>
      <c r="G15" s="536"/>
      <c r="H15" s="536"/>
      <c r="I15" s="536"/>
      <c r="J15" s="536"/>
      <c r="K15" s="263" t="s">
        <v>52</v>
      </c>
      <c r="L15" s="57">
        <f>+L9</f>
        <v>1.25</v>
      </c>
      <c r="M15" s="57">
        <f>+M9</f>
        <v>0</v>
      </c>
      <c r="N15" s="57">
        <f>+N9</f>
        <v>0</v>
      </c>
      <c r="O15" s="57">
        <f>+O9</f>
        <v>0</v>
      </c>
      <c r="P15" s="57">
        <f>AVERAGE(L15:O15)</f>
        <v>0.3125</v>
      </c>
      <c r="Q15" s="540"/>
    </row>
    <row r="16" spans="1:17" ht="16.5" customHeight="1" x14ac:dyDescent="0.2">
      <c r="A16" s="541"/>
      <c r="B16" s="536"/>
      <c r="C16" s="536"/>
      <c r="D16" s="536"/>
      <c r="E16" s="536"/>
      <c r="F16" s="536"/>
      <c r="G16" s="536"/>
      <c r="H16" s="536"/>
      <c r="I16" s="536"/>
      <c r="J16" s="536"/>
      <c r="K16" s="263" t="s">
        <v>53</v>
      </c>
      <c r="L16" s="259">
        <f>+L15/L14</f>
        <v>1.5625</v>
      </c>
      <c r="M16" s="259">
        <f>+M15/M14</f>
        <v>0</v>
      </c>
      <c r="N16" s="259">
        <f>+N15/N14</f>
        <v>0</v>
      </c>
      <c r="O16" s="259">
        <f>+O15/O14</f>
        <v>0</v>
      </c>
      <c r="P16" s="259">
        <f>AVERAGE(L16:O16)</f>
        <v>0.390625</v>
      </c>
      <c r="Q16" s="540"/>
    </row>
    <row r="17" spans="1:17" ht="43.5" customHeight="1" x14ac:dyDescent="0.2">
      <c r="A17" s="541"/>
      <c r="B17" s="247" t="s">
        <v>36</v>
      </c>
      <c r="C17" s="247" t="s">
        <v>37</v>
      </c>
      <c r="D17" s="247" t="s">
        <v>583</v>
      </c>
      <c r="E17" s="247" t="s">
        <v>38</v>
      </c>
      <c r="F17" s="247" t="s">
        <v>39</v>
      </c>
      <c r="G17" s="247" t="s">
        <v>40</v>
      </c>
      <c r="H17" s="247" t="s">
        <v>41</v>
      </c>
      <c r="I17" s="247" t="s">
        <v>571</v>
      </c>
      <c r="J17" s="247" t="s">
        <v>0</v>
      </c>
      <c r="K17" s="252" t="s">
        <v>42</v>
      </c>
      <c r="L17" s="247" t="s">
        <v>43</v>
      </c>
      <c r="M17" s="247" t="s">
        <v>44</v>
      </c>
      <c r="N17" s="247" t="s">
        <v>45</v>
      </c>
      <c r="O17" s="247" t="s">
        <v>46</v>
      </c>
      <c r="P17" s="247" t="s">
        <v>47</v>
      </c>
      <c r="Q17" s="247" t="s">
        <v>48</v>
      </c>
    </row>
    <row r="18" spans="1:17" ht="18" customHeight="1" x14ac:dyDescent="0.2">
      <c r="A18" s="541"/>
      <c r="B18" s="541" t="s">
        <v>572</v>
      </c>
      <c r="C18" s="541" t="s">
        <v>573</v>
      </c>
      <c r="D18" s="541" t="s">
        <v>49</v>
      </c>
      <c r="E18" s="541" t="s">
        <v>574</v>
      </c>
      <c r="F18" s="540" t="s">
        <v>575</v>
      </c>
      <c r="G18" s="541" t="s">
        <v>584</v>
      </c>
      <c r="H18" s="540">
        <v>0.2</v>
      </c>
      <c r="I18" s="541" t="s">
        <v>585</v>
      </c>
      <c r="J18" s="540" t="s">
        <v>578</v>
      </c>
      <c r="K18" s="252" t="s">
        <v>51</v>
      </c>
      <c r="L18" s="253">
        <v>1</v>
      </c>
      <c r="M18" s="253">
        <v>1</v>
      </c>
      <c r="N18" s="253">
        <v>1</v>
      </c>
      <c r="O18" s="253">
        <v>1</v>
      </c>
      <c r="P18" s="267">
        <f>AVERAGE(L18:O18)</f>
        <v>1</v>
      </c>
      <c r="Q18" s="540" t="s">
        <v>579</v>
      </c>
    </row>
    <row r="19" spans="1:17" ht="18" customHeight="1" x14ac:dyDescent="0.2">
      <c r="A19" s="541"/>
      <c r="B19" s="541"/>
      <c r="C19" s="541"/>
      <c r="D19" s="541"/>
      <c r="E19" s="541"/>
      <c r="F19" s="540"/>
      <c r="G19" s="541"/>
      <c r="H19" s="540"/>
      <c r="I19" s="541"/>
      <c r="J19" s="540"/>
      <c r="K19" s="252" t="s">
        <v>52</v>
      </c>
      <c r="L19" s="253">
        <f>+(5/5)</f>
        <v>1</v>
      </c>
      <c r="M19" s="268"/>
      <c r="N19" s="268"/>
      <c r="O19" s="268"/>
      <c r="P19" s="269">
        <f>AVERAGE(L19:O19)</f>
        <v>1</v>
      </c>
      <c r="Q19" s="540"/>
    </row>
    <row r="20" spans="1:17" ht="18" customHeight="1" x14ac:dyDescent="0.2">
      <c r="A20" s="541"/>
      <c r="B20" s="541"/>
      <c r="C20" s="541"/>
      <c r="D20" s="541"/>
      <c r="E20" s="541"/>
      <c r="F20" s="540"/>
      <c r="G20" s="541"/>
      <c r="H20" s="540"/>
      <c r="I20" s="541"/>
      <c r="J20" s="540"/>
      <c r="K20" s="252" t="s">
        <v>53</v>
      </c>
      <c r="L20" s="57">
        <f>+L19/L18</f>
        <v>1</v>
      </c>
      <c r="M20" s="57">
        <f>+M19/M18</f>
        <v>0</v>
      </c>
      <c r="N20" s="57">
        <f>+N19/N18</f>
        <v>0</v>
      </c>
      <c r="O20" s="57">
        <f>+O19/O18</f>
        <v>0</v>
      </c>
      <c r="P20" s="57">
        <f>+AVERAGE(L20:O20)</f>
        <v>0.25</v>
      </c>
      <c r="Q20" s="540"/>
    </row>
    <row r="21" spans="1:17" ht="18" customHeight="1" x14ac:dyDescent="0.2">
      <c r="A21" s="541"/>
      <c r="B21" s="541"/>
      <c r="C21" s="541"/>
      <c r="D21" s="541"/>
      <c r="E21" s="541"/>
      <c r="F21" s="540"/>
      <c r="G21" s="541"/>
      <c r="H21" s="540"/>
      <c r="I21" s="541"/>
      <c r="J21" s="540"/>
      <c r="K21" s="252" t="s">
        <v>54</v>
      </c>
      <c r="L21" s="260">
        <f>+IF(L18-L19&gt;0,L18-L19,0)</f>
        <v>0</v>
      </c>
      <c r="M21" s="260">
        <f>+IF(M18-M19&gt;0,M18-M19,0)</f>
        <v>1</v>
      </c>
      <c r="N21" s="260">
        <f>+IF(N18-N19&gt;0,N18-N19,0)</f>
        <v>1</v>
      </c>
      <c r="O21" s="260">
        <f>+IF(O18-O19&gt;0,O18-O19,0)</f>
        <v>1</v>
      </c>
      <c r="P21" s="260">
        <f>+IF(P18-P19&gt;0,P18-P19,0)</f>
        <v>0</v>
      </c>
      <c r="Q21" s="540"/>
    </row>
    <row r="22" spans="1:17" ht="39.75" customHeight="1" x14ac:dyDescent="0.2">
      <c r="A22" s="541"/>
      <c r="B22" s="541"/>
      <c r="C22" s="541"/>
      <c r="D22" s="541"/>
      <c r="E22" s="541"/>
      <c r="F22" s="540"/>
      <c r="G22" s="541"/>
      <c r="H22" s="540"/>
      <c r="I22" s="541"/>
      <c r="J22" s="540"/>
      <c r="K22" s="252" t="s">
        <v>55</v>
      </c>
      <c r="L22" s="262" t="s">
        <v>586</v>
      </c>
      <c r="M22" s="262"/>
      <c r="N22" s="262"/>
      <c r="O22" s="262"/>
      <c r="P22" s="247"/>
      <c r="Q22" s="540"/>
    </row>
    <row r="23" spans="1:17" ht="291" customHeight="1" x14ac:dyDescent="0.2">
      <c r="A23" s="541"/>
      <c r="B23" s="541"/>
      <c r="C23" s="541"/>
      <c r="D23" s="541"/>
      <c r="E23" s="541"/>
      <c r="F23" s="540"/>
      <c r="G23" s="541"/>
      <c r="H23" s="540"/>
      <c r="I23" s="541"/>
      <c r="J23" s="540"/>
      <c r="K23" s="252" t="s">
        <v>56</v>
      </c>
      <c r="L23" s="262" t="s">
        <v>587</v>
      </c>
      <c r="M23" s="262"/>
      <c r="N23" s="262"/>
      <c r="O23" s="262"/>
      <c r="P23" s="247"/>
      <c r="Q23" s="540"/>
    </row>
    <row r="24" spans="1:17" ht="48.75" customHeight="1" x14ac:dyDescent="0.2">
      <c r="A24" s="541"/>
      <c r="B24" s="541"/>
      <c r="C24" s="541"/>
      <c r="D24" s="541"/>
      <c r="E24" s="541"/>
      <c r="F24" s="540"/>
      <c r="G24" s="541"/>
      <c r="H24" s="540"/>
      <c r="I24" s="541"/>
      <c r="J24" s="540"/>
      <c r="K24" s="252" t="s">
        <v>57</v>
      </c>
      <c r="L24" s="262" t="s">
        <v>588</v>
      </c>
      <c r="M24" s="262"/>
      <c r="N24" s="262"/>
      <c r="O24" s="262"/>
      <c r="P24" s="247"/>
      <c r="Q24" s="540"/>
    </row>
    <row r="25" spans="1:17" ht="16.5" customHeight="1" x14ac:dyDescent="0.2">
      <c r="A25" s="541"/>
      <c r="B25" s="536"/>
      <c r="C25" s="536"/>
      <c r="D25" s="536"/>
      <c r="E25" s="536"/>
      <c r="F25" s="536"/>
      <c r="G25" s="536"/>
      <c r="H25" s="536"/>
      <c r="I25" s="536"/>
      <c r="J25" s="536"/>
      <c r="K25" s="263" t="s">
        <v>51</v>
      </c>
      <c r="L25" s="270">
        <f>+L18</f>
        <v>1</v>
      </c>
      <c r="M25" s="270">
        <v>1</v>
      </c>
      <c r="N25" s="270">
        <v>1</v>
      </c>
      <c r="O25" s="270">
        <v>1</v>
      </c>
      <c r="P25" s="270">
        <f>AVERAGE(L25:O25)</f>
        <v>1</v>
      </c>
      <c r="Q25" s="540"/>
    </row>
    <row r="26" spans="1:17" ht="16.5" customHeight="1" x14ac:dyDescent="0.2">
      <c r="A26" s="541"/>
      <c r="B26" s="536"/>
      <c r="C26" s="536"/>
      <c r="D26" s="536"/>
      <c r="E26" s="536"/>
      <c r="F26" s="536"/>
      <c r="G26" s="536"/>
      <c r="H26" s="536"/>
      <c r="I26" s="536"/>
      <c r="J26" s="536"/>
      <c r="K26" s="263" t="s">
        <v>52</v>
      </c>
      <c r="L26" s="270">
        <f>+L20</f>
        <v>1</v>
      </c>
      <c r="M26" s="270">
        <f>+M20</f>
        <v>0</v>
      </c>
      <c r="N26" s="270">
        <f>+N20</f>
        <v>0</v>
      </c>
      <c r="O26" s="270">
        <f>+O20</f>
        <v>0</v>
      </c>
      <c r="P26" s="270">
        <f>AVERAGE(L26:O26)</f>
        <v>0.25</v>
      </c>
      <c r="Q26" s="540"/>
    </row>
    <row r="27" spans="1:17" ht="16.5" customHeight="1" x14ac:dyDescent="0.2">
      <c r="A27" s="541"/>
      <c r="B27" s="536"/>
      <c r="C27" s="536"/>
      <c r="D27" s="536"/>
      <c r="E27" s="536"/>
      <c r="F27" s="536"/>
      <c r="G27" s="536"/>
      <c r="H27" s="536"/>
      <c r="I27" s="536"/>
      <c r="J27" s="536"/>
      <c r="K27" s="263" t="s">
        <v>53</v>
      </c>
      <c r="L27" s="270">
        <f>+L26/L25</f>
        <v>1</v>
      </c>
      <c r="M27" s="270">
        <f>+M26/M25</f>
        <v>0</v>
      </c>
      <c r="N27" s="270">
        <f>+N26/N25</f>
        <v>0</v>
      </c>
      <c r="O27" s="270">
        <f>+O26/O25</f>
        <v>0</v>
      </c>
      <c r="P27" s="270">
        <f>+P26/P25</f>
        <v>0.25</v>
      </c>
      <c r="Q27" s="540"/>
    </row>
    <row r="28" spans="1:17" ht="43.5" customHeight="1" x14ac:dyDescent="0.2">
      <c r="A28" s="541"/>
      <c r="B28" s="247" t="s">
        <v>36</v>
      </c>
      <c r="C28" s="247" t="s">
        <v>37</v>
      </c>
      <c r="D28" s="247" t="s">
        <v>583</v>
      </c>
      <c r="E28" s="247" t="s">
        <v>589</v>
      </c>
      <c r="F28" s="247" t="s">
        <v>39</v>
      </c>
      <c r="G28" s="247" t="s">
        <v>40</v>
      </c>
      <c r="H28" s="247" t="s">
        <v>41</v>
      </c>
      <c r="I28" s="247" t="s">
        <v>571</v>
      </c>
      <c r="J28" s="247" t="s">
        <v>0</v>
      </c>
      <c r="K28" s="252" t="s">
        <v>42</v>
      </c>
      <c r="L28" s="247" t="s">
        <v>43</v>
      </c>
      <c r="M28" s="247" t="s">
        <v>44</v>
      </c>
      <c r="N28" s="247" t="s">
        <v>45</v>
      </c>
      <c r="O28" s="247" t="s">
        <v>46</v>
      </c>
      <c r="P28" s="247" t="s">
        <v>47</v>
      </c>
      <c r="Q28" s="247" t="s">
        <v>48</v>
      </c>
    </row>
    <row r="29" spans="1:17" ht="18" customHeight="1" x14ac:dyDescent="0.2">
      <c r="A29" s="541"/>
      <c r="B29" s="541" t="s">
        <v>572</v>
      </c>
      <c r="C29" s="541" t="s">
        <v>573</v>
      </c>
      <c r="D29" s="541" t="s">
        <v>49</v>
      </c>
      <c r="E29" s="541" t="s">
        <v>574</v>
      </c>
      <c r="F29" s="540" t="s">
        <v>575</v>
      </c>
      <c r="G29" s="541" t="s">
        <v>590</v>
      </c>
      <c r="H29" s="540">
        <v>0.1</v>
      </c>
      <c r="I29" s="551" t="s">
        <v>591</v>
      </c>
      <c r="J29" s="540" t="s">
        <v>578</v>
      </c>
      <c r="K29" s="252" t="s">
        <v>51</v>
      </c>
      <c r="L29" s="271">
        <v>2</v>
      </c>
      <c r="M29" s="271">
        <v>1</v>
      </c>
      <c r="N29" s="271">
        <v>1</v>
      </c>
      <c r="O29" s="271">
        <v>2</v>
      </c>
      <c r="P29" s="271">
        <f>SUM(L29:O29)</f>
        <v>6</v>
      </c>
      <c r="Q29" s="540" t="s">
        <v>579</v>
      </c>
    </row>
    <row r="30" spans="1:17" ht="18" customHeight="1" x14ac:dyDescent="0.2">
      <c r="A30" s="541"/>
      <c r="B30" s="541"/>
      <c r="C30" s="541"/>
      <c r="D30" s="541"/>
      <c r="E30" s="541"/>
      <c r="F30" s="540"/>
      <c r="G30" s="541"/>
      <c r="H30" s="540"/>
      <c r="I30" s="551"/>
      <c r="J30" s="540"/>
      <c r="K30" s="252" t="s">
        <v>52</v>
      </c>
      <c r="L30" s="271">
        <v>3</v>
      </c>
      <c r="M30" s="271"/>
      <c r="N30" s="271"/>
      <c r="O30" s="271"/>
      <c r="P30" s="271">
        <f>SUM(L30:O30)</f>
        <v>3</v>
      </c>
      <c r="Q30" s="540"/>
    </row>
    <row r="31" spans="1:17" ht="18" customHeight="1" x14ac:dyDescent="0.2">
      <c r="A31" s="541"/>
      <c r="B31" s="541"/>
      <c r="C31" s="541"/>
      <c r="D31" s="541"/>
      <c r="E31" s="541"/>
      <c r="F31" s="540"/>
      <c r="G31" s="541"/>
      <c r="H31" s="540"/>
      <c r="I31" s="551"/>
      <c r="J31" s="540"/>
      <c r="K31" s="252" t="s">
        <v>53</v>
      </c>
      <c r="L31" s="57">
        <f>+L30/L29</f>
        <v>1.5</v>
      </c>
      <c r="M31" s="57">
        <f>+M30/M29</f>
        <v>0</v>
      </c>
      <c r="N31" s="57">
        <f>+N30/N29</f>
        <v>0</v>
      </c>
      <c r="O31" s="57">
        <f>+O30/O29</f>
        <v>0</v>
      </c>
      <c r="P31" s="272">
        <f>+P30/P29</f>
        <v>0.5</v>
      </c>
      <c r="Q31" s="540"/>
    </row>
    <row r="32" spans="1:17" ht="18" customHeight="1" x14ac:dyDescent="0.2">
      <c r="A32" s="541"/>
      <c r="B32" s="541"/>
      <c r="C32" s="541"/>
      <c r="D32" s="541"/>
      <c r="E32" s="541"/>
      <c r="F32" s="540"/>
      <c r="G32" s="541"/>
      <c r="H32" s="540"/>
      <c r="I32" s="551"/>
      <c r="J32" s="540"/>
      <c r="K32" s="252" t="s">
        <v>54</v>
      </c>
      <c r="L32" s="273">
        <f>+IF(L29-L30&gt;0,L29-L30,0)</f>
        <v>0</v>
      </c>
      <c r="M32" s="273">
        <f>+IF(M29-M30&gt;0,M29-M30,0)</f>
        <v>1</v>
      </c>
      <c r="N32" s="273">
        <f>+IF(N29-N30&gt;0,N29-N30,0)</f>
        <v>1</v>
      </c>
      <c r="O32" s="273">
        <f>+IF(O29-O30&gt;0,O29-O30,0)</f>
        <v>2</v>
      </c>
      <c r="P32" s="273">
        <f>+P29-P30</f>
        <v>3</v>
      </c>
      <c r="Q32" s="540"/>
    </row>
    <row r="33" spans="1:17" ht="54" customHeight="1" x14ac:dyDescent="0.2">
      <c r="A33" s="541"/>
      <c r="B33" s="541"/>
      <c r="C33" s="541"/>
      <c r="D33" s="541"/>
      <c r="E33" s="541"/>
      <c r="F33" s="540"/>
      <c r="G33" s="541"/>
      <c r="H33" s="540"/>
      <c r="I33" s="551"/>
      <c r="J33" s="540"/>
      <c r="K33" s="252" t="s">
        <v>55</v>
      </c>
      <c r="L33" s="262" t="s">
        <v>592</v>
      </c>
      <c r="M33" s="262"/>
      <c r="N33" s="262"/>
      <c r="O33" s="274"/>
      <c r="P33" s="247"/>
      <c r="Q33" s="540"/>
    </row>
    <row r="34" spans="1:17" ht="88.5" customHeight="1" x14ac:dyDescent="0.2">
      <c r="A34" s="541"/>
      <c r="B34" s="541"/>
      <c r="C34" s="541"/>
      <c r="D34" s="541"/>
      <c r="E34" s="541"/>
      <c r="F34" s="540"/>
      <c r="G34" s="541"/>
      <c r="H34" s="540"/>
      <c r="I34" s="551"/>
      <c r="J34" s="540"/>
      <c r="K34" s="252" t="s">
        <v>56</v>
      </c>
      <c r="L34" s="262" t="s">
        <v>593</v>
      </c>
      <c r="M34" s="262"/>
      <c r="N34" s="262"/>
      <c r="O34" s="262"/>
      <c r="P34" s="247"/>
      <c r="Q34" s="540"/>
    </row>
    <row r="35" spans="1:17" ht="52.5" customHeight="1" x14ac:dyDescent="0.2">
      <c r="A35" s="541"/>
      <c r="B35" s="541"/>
      <c r="C35" s="541"/>
      <c r="D35" s="541"/>
      <c r="E35" s="541"/>
      <c r="F35" s="540"/>
      <c r="G35" s="541"/>
      <c r="H35" s="540"/>
      <c r="I35" s="551"/>
      <c r="J35" s="540"/>
      <c r="K35" s="252" t="s">
        <v>57</v>
      </c>
      <c r="L35" s="262" t="s">
        <v>594</v>
      </c>
      <c r="M35" s="262"/>
      <c r="N35" s="262"/>
      <c r="O35" s="262"/>
      <c r="P35" s="247"/>
      <c r="Q35" s="540"/>
    </row>
    <row r="36" spans="1:17" ht="18" customHeight="1" x14ac:dyDescent="0.2">
      <c r="A36" s="541"/>
      <c r="B36" s="536"/>
      <c r="C36" s="536"/>
      <c r="D36" s="536"/>
      <c r="E36" s="536"/>
      <c r="F36" s="536"/>
      <c r="G36" s="536"/>
      <c r="H36" s="536"/>
      <c r="I36" s="536"/>
      <c r="J36" s="536"/>
      <c r="K36" s="263" t="s">
        <v>51</v>
      </c>
      <c r="L36" s="275">
        <f t="shared" ref="L36:O37" si="0">+L29</f>
        <v>2</v>
      </c>
      <c r="M36" s="275">
        <f t="shared" si="0"/>
        <v>1</v>
      </c>
      <c r="N36" s="275">
        <f t="shared" si="0"/>
        <v>1</v>
      </c>
      <c r="O36" s="275">
        <f t="shared" si="0"/>
        <v>2</v>
      </c>
      <c r="P36" s="57">
        <f>+M36</f>
        <v>1</v>
      </c>
      <c r="Q36" s="540"/>
    </row>
    <row r="37" spans="1:17" ht="18" customHeight="1" x14ac:dyDescent="0.2">
      <c r="A37" s="541"/>
      <c r="B37" s="536"/>
      <c r="C37" s="536"/>
      <c r="D37" s="536"/>
      <c r="E37" s="536"/>
      <c r="F37" s="536"/>
      <c r="G37" s="536"/>
      <c r="H37" s="536"/>
      <c r="I37" s="536"/>
      <c r="J37" s="536"/>
      <c r="K37" s="263" t="s">
        <v>52</v>
      </c>
      <c r="L37" s="275">
        <f t="shared" si="0"/>
        <v>3</v>
      </c>
      <c r="M37" s="275">
        <f t="shared" si="0"/>
        <v>0</v>
      </c>
      <c r="N37" s="275">
        <f t="shared" si="0"/>
        <v>0</v>
      </c>
      <c r="O37" s="275">
        <f t="shared" si="0"/>
        <v>0</v>
      </c>
      <c r="P37" s="276">
        <f>+M37</f>
        <v>0</v>
      </c>
      <c r="Q37" s="540"/>
    </row>
    <row r="38" spans="1:17" ht="18" customHeight="1" x14ac:dyDescent="0.2">
      <c r="A38" s="541"/>
      <c r="B38" s="536"/>
      <c r="C38" s="536"/>
      <c r="D38" s="536"/>
      <c r="E38" s="536"/>
      <c r="F38" s="536"/>
      <c r="G38" s="536"/>
      <c r="H38" s="536"/>
      <c r="I38" s="536"/>
      <c r="J38" s="536"/>
      <c r="K38" s="263" t="s">
        <v>53</v>
      </c>
      <c r="L38" s="277">
        <f>+L37/L36</f>
        <v>1.5</v>
      </c>
      <c r="M38" s="277">
        <f>+M37/M36</f>
        <v>0</v>
      </c>
      <c r="N38" s="277">
        <f>+N37/N36</f>
        <v>0</v>
      </c>
      <c r="O38" s="277">
        <f>+O37/O36</f>
        <v>0</v>
      </c>
      <c r="P38" s="272">
        <f>+P37/P36</f>
        <v>0</v>
      </c>
      <c r="Q38" s="540"/>
    </row>
    <row r="39" spans="1:17" ht="43.5" customHeight="1" x14ac:dyDescent="0.2">
      <c r="A39" s="541"/>
      <c r="B39" s="247" t="s">
        <v>36</v>
      </c>
      <c r="C39" s="247" t="s">
        <v>37</v>
      </c>
      <c r="D39" s="247" t="s">
        <v>583</v>
      </c>
      <c r="E39" s="247" t="s">
        <v>589</v>
      </c>
      <c r="F39" s="247" t="s">
        <v>39</v>
      </c>
      <c r="G39" s="247" t="s">
        <v>40</v>
      </c>
      <c r="H39" s="247" t="s">
        <v>41</v>
      </c>
      <c r="I39" s="247" t="s">
        <v>571</v>
      </c>
      <c r="J39" s="247" t="s">
        <v>0</v>
      </c>
      <c r="K39" s="252" t="s">
        <v>42</v>
      </c>
      <c r="L39" s="247" t="s">
        <v>43</v>
      </c>
      <c r="M39" s="247" t="s">
        <v>44</v>
      </c>
      <c r="N39" s="247" t="s">
        <v>45</v>
      </c>
      <c r="O39" s="247" t="s">
        <v>46</v>
      </c>
      <c r="P39" s="247" t="s">
        <v>47</v>
      </c>
      <c r="Q39" s="247" t="s">
        <v>48</v>
      </c>
    </row>
    <row r="40" spans="1:17" ht="18" customHeight="1" x14ac:dyDescent="0.2">
      <c r="A40" s="541"/>
      <c r="B40" s="541" t="s">
        <v>572</v>
      </c>
      <c r="C40" s="541" t="s">
        <v>573</v>
      </c>
      <c r="D40" s="541" t="s">
        <v>49</v>
      </c>
      <c r="E40" s="541" t="s">
        <v>574</v>
      </c>
      <c r="F40" s="540" t="s">
        <v>575</v>
      </c>
      <c r="G40" s="541" t="s">
        <v>595</v>
      </c>
      <c r="H40" s="540">
        <v>0.15</v>
      </c>
      <c r="I40" s="541" t="s">
        <v>596</v>
      </c>
      <c r="J40" s="540" t="s">
        <v>578</v>
      </c>
      <c r="K40" s="252" t="s">
        <v>51</v>
      </c>
      <c r="L40" s="253">
        <v>1</v>
      </c>
      <c r="M40" s="253">
        <v>1</v>
      </c>
      <c r="N40" s="253">
        <v>1</v>
      </c>
      <c r="O40" s="253">
        <v>1</v>
      </c>
      <c r="P40" s="253">
        <f>AVERAGE(L40:O40)</f>
        <v>1</v>
      </c>
      <c r="Q40" s="540" t="s">
        <v>579</v>
      </c>
    </row>
    <row r="41" spans="1:17" ht="18" customHeight="1" x14ac:dyDescent="0.2">
      <c r="A41" s="541"/>
      <c r="B41" s="541"/>
      <c r="C41" s="541"/>
      <c r="D41" s="541"/>
      <c r="E41" s="541"/>
      <c r="F41" s="540"/>
      <c r="G41" s="541"/>
      <c r="H41" s="540"/>
      <c r="I41" s="541"/>
      <c r="J41" s="540"/>
      <c r="K41" s="252" t="s">
        <v>52</v>
      </c>
      <c r="L41" s="278">
        <f>((275+26)/301)</f>
        <v>1</v>
      </c>
      <c r="M41" s="253"/>
      <c r="N41" s="253"/>
      <c r="O41" s="253"/>
      <c r="P41" s="253">
        <f>AVERAGE(L41:O41)</f>
        <v>1</v>
      </c>
      <c r="Q41" s="540"/>
    </row>
    <row r="42" spans="1:17" ht="18" customHeight="1" x14ac:dyDescent="0.2">
      <c r="A42" s="541"/>
      <c r="B42" s="541"/>
      <c r="C42" s="541"/>
      <c r="D42" s="541"/>
      <c r="E42" s="541"/>
      <c r="F42" s="540"/>
      <c r="G42" s="541"/>
      <c r="H42" s="540"/>
      <c r="I42" s="541"/>
      <c r="J42" s="540"/>
      <c r="K42" s="252" t="s">
        <v>53</v>
      </c>
      <c r="L42" s="279">
        <f>+L41/L40</f>
        <v>1</v>
      </c>
      <c r="M42" s="279">
        <f>+M41/M40</f>
        <v>0</v>
      </c>
      <c r="N42" s="272">
        <f>+N41/N40</f>
        <v>0</v>
      </c>
      <c r="O42" s="272">
        <f>+O41/O40</f>
        <v>0</v>
      </c>
      <c r="P42" s="280">
        <f>AVERAGE(L42:O42)</f>
        <v>0.25</v>
      </c>
      <c r="Q42" s="540"/>
    </row>
    <row r="43" spans="1:17" ht="18" customHeight="1" x14ac:dyDescent="0.2">
      <c r="A43" s="541"/>
      <c r="B43" s="541"/>
      <c r="C43" s="541"/>
      <c r="D43" s="541"/>
      <c r="E43" s="541"/>
      <c r="F43" s="540"/>
      <c r="G43" s="541"/>
      <c r="H43" s="540"/>
      <c r="I43" s="541"/>
      <c r="J43" s="540"/>
      <c r="K43" s="252" t="s">
        <v>54</v>
      </c>
      <c r="L43" s="281">
        <f>+IF(L40-L41&gt;0,L40-L41,0)</f>
        <v>0</v>
      </c>
      <c r="M43" s="281">
        <f>+IF(M40-M41&gt;0,M40-M41,0)</f>
        <v>1</v>
      </c>
      <c r="N43" s="281">
        <f>+IF(N40-N41&gt;0,N40-N41,0)</f>
        <v>1</v>
      </c>
      <c r="O43" s="281">
        <f>+IF(O40-O41&gt;0,O40-O41,0)</f>
        <v>1</v>
      </c>
      <c r="P43" s="281">
        <f>+IF(P40-P41&gt;0,P40-P41,0)</f>
        <v>0</v>
      </c>
      <c r="Q43" s="540"/>
    </row>
    <row r="44" spans="1:17" ht="43.5" customHeight="1" x14ac:dyDescent="0.2">
      <c r="A44" s="541"/>
      <c r="B44" s="541"/>
      <c r="C44" s="541"/>
      <c r="D44" s="541"/>
      <c r="E44" s="541"/>
      <c r="F44" s="540"/>
      <c r="G44" s="541"/>
      <c r="H44" s="540"/>
      <c r="I44" s="541"/>
      <c r="J44" s="540"/>
      <c r="K44" s="252" t="s">
        <v>55</v>
      </c>
      <c r="L44" s="262" t="s">
        <v>597</v>
      </c>
      <c r="M44" s="262"/>
      <c r="N44" s="262"/>
      <c r="O44" s="274"/>
      <c r="P44" s="247"/>
      <c r="Q44" s="540"/>
    </row>
    <row r="45" spans="1:17" ht="336.75" customHeight="1" x14ac:dyDescent="0.2">
      <c r="A45" s="541"/>
      <c r="B45" s="541"/>
      <c r="C45" s="541"/>
      <c r="D45" s="541"/>
      <c r="E45" s="541"/>
      <c r="F45" s="540"/>
      <c r="G45" s="541"/>
      <c r="H45" s="540"/>
      <c r="I45" s="541"/>
      <c r="J45" s="540"/>
      <c r="K45" s="252" t="s">
        <v>56</v>
      </c>
      <c r="L45" s="262" t="s">
        <v>598</v>
      </c>
      <c r="M45" s="262"/>
      <c r="N45" s="262"/>
      <c r="O45" s="262"/>
      <c r="P45" s="247"/>
      <c r="Q45" s="540"/>
    </row>
    <row r="46" spans="1:17" ht="63.75" customHeight="1" x14ac:dyDescent="0.2">
      <c r="A46" s="541"/>
      <c r="B46" s="541"/>
      <c r="C46" s="541"/>
      <c r="D46" s="541"/>
      <c r="E46" s="541"/>
      <c r="F46" s="540"/>
      <c r="G46" s="541"/>
      <c r="H46" s="540"/>
      <c r="I46" s="541"/>
      <c r="J46" s="540"/>
      <c r="K46" s="252" t="s">
        <v>57</v>
      </c>
      <c r="L46" s="262" t="s">
        <v>599</v>
      </c>
      <c r="M46" s="262"/>
      <c r="N46" s="262"/>
      <c r="O46" s="262"/>
      <c r="P46" s="247"/>
      <c r="Q46" s="540"/>
    </row>
    <row r="47" spans="1:17" ht="18" customHeight="1" x14ac:dyDescent="0.2">
      <c r="A47" s="541"/>
      <c r="B47" s="536"/>
      <c r="C47" s="536"/>
      <c r="D47" s="536"/>
      <c r="E47" s="536"/>
      <c r="F47" s="536"/>
      <c r="G47" s="536"/>
      <c r="H47" s="536"/>
      <c r="I47" s="536"/>
      <c r="J47" s="536"/>
      <c r="K47" s="263" t="s">
        <v>51</v>
      </c>
      <c r="L47" s="282">
        <f>+L40</f>
        <v>1</v>
      </c>
      <c r="M47" s="282">
        <f>+M40</f>
        <v>1</v>
      </c>
      <c r="N47" s="282">
        <f>+N40</f>
        <v>1</v>
      </c>
      <c r="O47" s="282">
        <f>+O40</f>
        <v>1</v>
      </c>
      <c r="P47" s="57">
        <f>AVERAGE(L47:O47)</f>
        <v>1</v>
      </c>
      <c r="Q47" s="540"/>
    </row>
    <row r="48" spans="1:17" ht="18" customHeight="1" x14ac:dyDescent="0.2">
      <c r="A48" s="541"/>
      <c r="B48" s="536"/>
      <c r="C48" s="536"/>
      <c r="D48" s="536"/>
      <c r="E48" s="536"/>
      <c r="F48" s="536"/>
      <c r="G48" s="536"/>
      <c r="H48" s="536"/>
      <c r="I48" s="536"/>
      <c r="J48" s="536"/>
      <c r="K48" s="263" t="s">
        <v>52</v>
      </c>
      <c r="L48" s="282">
        <f>+L42</f>
        <v>1</v>
      </c>
      <c r="M48" s="282">
        <f>+M42</f>
        <v>0</v>
      </c>
      <c r="N48" s="282">
        <f>+N42</f>
        <v>0</v>
      </c>
      <c r="O48" s="282">
        <f>+O42</f>
        <v>0</v>
      </c>
      <c r="P48" s="282">
        <f>AVERAGE(L48:O48)</f>
        <v>0.25</v>
      </c>
      <c r="Q48" s="540"/>
    </row>
    <row r="49" spans="1:17" ht="18" customHeight="1" x14ac:dyDescent="0.2">
      <c r="A49" s="541"/>
      <c r="B49" s="536"/>
      <c r="C49" s="536"/>
      <c r="D49" s="536"/>
      <c r="E49" s="536"/>
      <c r="F49" s="536"/>
      <c r="G49" s="536"/>
      <c r="H49" s="536"/>
      <c r="I49" s="536"/>
      <c r="J49" s="536"/>
      <c r="K49" s="263" t="s">
        <v>53</v>
      </c>
      <c r="L49" s="282">
        <f>+L48/L47</f>
        <v>1</v>
      </c>
      <c r="M49" s="282">
        <f>+M48/M47</f>
        <v>0</v>
      </c>
      <c r="N49" s="282">
        <f>+N48/N47</f>
        <v>0</v>
      </c>
      <c r="O49" s="277">
        <f>+O48/O47</f>
        <v>0</v>
      </c>
      <c r="P49" s="277">
        <f>+P48/P47</f>
        <v>0.25</v>
      </c>
      <c r="Q49" s="540"/>
    </row>
    <row r="50" spans="1:17" ht="43.5" customHeight="1" x14ac:dyDescent="0.2">
      <c r="A50" s="541"/>
      <c r="B50" s="247" t="s">
        <v>36</v>
      </c>
      <c r="C50" s="247" t="s">
        <v>37</v>
      </c>
      <c r="D50" s="247" t="s">
        <v>583</v>
      </c>
      <c r="E50" s="247" t="s">
        <v>589</v>
      </c>
      <c r="F50" s="247" t="s">
        <v>39</v>
      </c>
      <c r="G50" s="247" t="s">
        <v>40</v>
      </c>
      <c r="H50" s="247" t="s">
        <v>41</v>
      </c>
      <c r="I50" s="247" t="s">
        <v>571</v>
      </c>
      <c r="J50" s="247" t="s">
        <v>0</v>
      </c>
      <c r="K50" s="252" t="s">
        <v>42</v>
      </c>
      <c r="L50" s="247" t="s">
        <v>43</v>
      </c>
      <c r="M50" s="247" t="s">
        <v>44</v>
      </c>
      <c r="N50" s="247" t="s">
        <v>45</v>
      </c>
      <c r="O50" s="247" t="s">
        <v>46</v>
      </c>
      <c r="P50" s="247" t="s">
        <v>47</v>
      </c>
      <c r="Q50" s="247" t="s">
        <v>48</v>
      </c>
    </row>
    <row r="51" spans="1:17" ht="18" customHeight="1" x14ac:dyDescent="0.2">
      <c r="A51" s="541"/>
      <c r="B51" s="541" t="s">
        <v>572</v>
      </c>
      <c r="C51" s="541" t="s">
        <v>573</v>
      </c>
      <c r="D51" s="541" t="s">
        <v>49</v>
      </c>
      <c r="E51" s="541" t="s">
        <v>574</v>
      </c>
      <c r="F51" s="540" t="s">
        <v>575</v>
      </c>
      <c r="G51" s="541" t="s">
        <v>600</v>
      </c>
      <c r="H51" s="540">
        <v>0.15</v>
      </c>
      <c r="I51" s="541" t="s">
        <v>601</v>
      </c>
      <c r="J51" s="540" t="s">
        <v>578</v>
      </c>
      <c r="K51" s="252" t="s">
        <v>51</v>
      </c>
      <c r="L51" s="253">
        <v>1</v>
      </c>
      <c r="M51" s="253">
        <v>1</v>
      </c>
      <c r="N51" s="253">
        <v>1</v>
      </c>
      <c r="O51" s="253">
        <v>1</v>
      </c>
      <c r="P51" s="253">
        <f>AVERAGE(L51:O51)</f>
        <v>1</v>
      </c>
      <c r="Q51" s="540" t="s">
        <v>579</v>
      </c>
    </row>
    <row r="52" spans="1:17" ht="18" customHeight="1" x14ac:dyDescent="0.2">
      <c r="A52" s="541"/>
      <c r="B52" s="541"/>
      <c r="C52" s="541"/>
      <c r="D52" s="541"/>
      <c r="E52" s="541"/>
      <c r="F52" s="540"/>
      <c r="G52" s="541"/>
      <c r="H52" s="540"/>
      <c r="I52" s="541"/>
      <c r="J52" s="540"/>
      <c r="K52" s="252" t="s">
        <v>52</v>
      </c>
      <c r="L52" s="253">
        <f>+(14/14)</f>
        <v>1</v>
      </c>
      <c r="M52" s="256"/>
      <c r="N52" s="256"/>
      <c r="O52" s="256"/>
      <c r="P52" s="253">
        <f>AVERAGE(L52:O52)</f>
        <v>1</v>
      </c>
      <c r="Q52" s="540"/>
    </row>
    <row r="53" spans="1:17" ht="18" customHeight="1" x14ac:dyDescent="0.2">
      <c r="A53" s="541"/>
      <c r="B53" s="541"/>
      <c r="C53" s="541"/>
      <c r="D53" s="541"/>
      <c r="E53" s="541"/>
      <c r="F53" s="540"/>
      <c r="G53" s="541"/>
      <c r="H53" s="540"/>
      <c r="I53" s="541"/>
      <c r="J53" s="540"/>
      <c r="K53" s="252" t="s">
        <v>53</v>
      </c>
      <c r="L53" s="272">
        <f>+L52/L51</f>
        <v>1</v>
      </c>
      <c r="M53" s="272">
        <f>+M52/M51</f>
        <v>0</v>
      </c>
      <c r="N53" s="272">
        <f>+N52/N51</f>
        <v>0</v>
      </c>
      <c r="O53" s="272">
        <f>+O52/O51</f>
        <v>0</v>
      </c>
      <c r="P53" s="280">
        <f>+AVERAGE(L53:O53)</f>
        <v>0.25</v>
      </c>
      <c r="Q53" s="540"/>
    </row>
    <row r="54" spans="1:17" ht="18" customHeight="1" x14ac:dyDescent="0.2">
      <c r="A54" s="541"/>
      <c r="B54" s="541"/>
      <c r="C54" s="541"/>
      <c r="D54" s="541"/>
      <c r="E54" s="541"/>
      <c r="F54" s="540"/>
      <c r="G54" s="541"/>
      <c r="H54" s="540"/>
      <c r="I54" s="541"/>
      <c r="J54" s="540"/>
      <c r="K54" s="252" t="s">
        <v>54</v>
      </c>
      <c r="L54" s="281">
        <f>+IF(L51-L52&gt;0,L51-L52,0)</f>
        <v>0</v>
      </c>
      <c r="M54" s="281">
        <f>+IF(M51-M52&gt;0,M51-M52,0)</f>
        <v>1</v>
      </c>
      <c r="N54" s="281">
        <f>+IF(N51-N52&gt;0,N51-N52,0)</f>
        <v>1</v>
      </c>
      <c r="O54" s="281">
        <f>+IF(O51-O52&gt;0,O51-O52,0)</f>
        <v>1</v>
      </c>
      <c r="P54" s="281">
        <f>+IF(P51-P52&gt;0,P51-P52,0)</f>
        <v>0</v>
      </c>
      <c r="Q54" s="540"/>
    </row>
    <row r="55" spans="1:17" ht="45" customHeight="1" x14ac:dyDescent="0.2">
      <c r="A55" s="541"/>
      <c r="B55" s="541"/>
      <c r="C55" s="541"/>
      <c r="D55" s="541"/>
      <c r="E55" s="541"/>
      <c r="F55" s="540"/>
      <c r="G55" s="541"/>
      <c r="H55" s="540"/>
      <c r="I55" s="541"/>
      <c r="J55" s="540"/>
      <c r="K55" s="252" t="s">
        <v>55</v>
      </c>
      <c r="L55" s="262" t="s">
        <v>602</v>
      </c>
      <c r="M55" s="262"/>
      <c r="N55" s="262"/>
      <c r="O55" s="274"/>
      <c r="P55" s="247"/>
      <c r="Q55" s="540"/>
    </row>
    <row r="56" spans="1:17" ht="350.25" customHeight="1" x14ac:dyDescent="0.2">
      <c r="A56" s="541"/>
      <c r="B56" s="541"/>
      <c r="C56" s="541"/>
      <c r="D56" s="541"/>
      <c r="E56" s="541"/>
      <c r="F56" s="540"/>
      <c r="G56" s="541"/>
      <c r="H56" s="540"/>
      <c r="I56" s="541"/>
      <c r="J56" s="540"/>
      <c r="K56" s="252" t="s">
        <v>56</v>
      </c>
      <c r="L56" s="262" t="s">
        <v>603</v>
      </c>
      <c r="M56" s="262"/>
      <c r="N56" s="262"/>
      <c r="O56" s="283"/>
      <c r="P56" s="247"/>
      <c r="Q56" s="540"/>
    </row>
    <row r="57" spans="1:17" ht="50.25" customHeight="1" x14ac:dyDescent="0.2">
      <c r="A57" s="541"/>
      <c r="B57" s="541"/>
      <c r="C57" s="541"/>
      <c r="D57" s="541"/>
      <c r="E57" s="541"/>
      <c r="F57" s="540"/>
      <c r="G57" s="541"/>
      <c r="H57" s="540"/>
      <c r="I57" s="541"/>
      <c r="J57" s="540"/>
      <c r="K57" s="252" t="s">
        <v>57</v>
      </c>
      <c r="L57" s="262" t="s">
        <v>604</v>
      </c>
      <c r="M57" s="262"/>
      <c r="N57" s="262"/>
      <c r="O57" s="262"/>
      <c r="P57" s="247"/>
      <c r="Q57" s="540"/>
    </row>
    <row r="58" spans="1:17" ht="18" customHeight="1" x14ac:dyDescent="0.2">
      <c r="A58" s="541"/>
      <c r="B58" s="536"/>
      <c r="C58" s="536"/>
      <c r="D58" s="536"/>
      <c r="E58" s="536"/>
      <c r="F58" s="536"/>
      <c r="G58" s="536"/>
      <c r="H58" s="536"/>
      <c r="I58" s="536"/>
      <c r="J58" s="536"/>
      <c r="K58" s="263" t="s">
        <v>51</v>
      </c>
      <c r="L58" s="282">
        <f>+L51</f>
        <v>1</v>
      </c>
      <c r="M58" s="282">
        <f>+M51</f>
        <v>1</v>
      </c>
      <c r="N58" s="282">
        <f>+N51</f>
        <v>1</v>
      </c>
      <c r="O58" s="282">
        <f>+O51</f>
        <v>1</v>
      </c>
      <c r="P58" s="57">
        <f>AVERAGE(L58:O58)</f>
        <v>1</v>
      </c>
      <c r="Q58" s="540"/>
    </row>
    <row r="59" spans="1:17" ht="18" customHeight="1" x14ac:dyDescent="0.2">
      <c r="A59" s="541"/>
      <c r="B59" s="536"/>
      <c r="C59" s="536"/>
      <c r="D59" s="536"/>
      <c r="E59" s="536"/>
      <c r="F59" s="536"/>
      <c r="G59" s="536"/>
      <c r="H59" s="536"/>
      <c r="I59" s="536"/>
      <c r="J59" s="536"/>
      <c r="K59" s="263" t="s">
        <v>52</v>
      </c>
      <c r="L59" s="282">
        <f>+L53</f>
        <v>1</v>
      </c>
      <c r="M59" s="282">
        <f>+M53</f>
        <v>0</v>
      </c>
      <c r="N59" s="282">
        <f>+N53</f>
        <v>0</v>
      </c>
      <c r="O59" s="282">
        <f>+O53</f>
        <v>0</v>
      </c>
      <c r="P59" s="282">
        <f>+P53</f>
        <v>0.25</v>
      </c>
      <c r="Q59" s="540"/>
    </row>
    <row r="60" spans="1:17" ht="18" customHeight="1" x14ac:dyDescent="0.2">
      <c r="A60" s="541"/>
      <c r="B60" s="536"/>
      <c r="C60" s="536"/>
      <c r="D60" s="536"/>
      <c r="E60" s="536"/>
      <c r="F60" s="536"/>
      <c r="G60" s="536"/>
      <c r="H60" s="536"/>
      <c r="I60" s="536"/>
      <c r="J60" s="536"/>
      <c r="K60" s="263" t="s">
        <v>53</v>
      </c>
      <c r="L60" s="277">
        <f>+L59/L58</f>
        <v>1</v>
      </c>
      <c r="M60" s="277">
        <f>+M59/M58</f>
        <v>0</v>
      </c>
      <c r="N60" s="277">
        <f>+N59/N58</f>
        <v>0</v>
      </c>
      <c r="O60" s="277">
        <f>+O59/O58</f>
        <v>0</v>
      </c>
      <c r="P60" s="277">
        <f>+P59/P58</f>
        <v>0.25</v>
      </c>
      <c r="Q60" s="540"/>
    </row>
    <row r="61" spans="1:17" ht="43.5" customHeight="1" x14ac:dyDescent="0.2">
      <c r="A61" s="541"/>
      <c r="B61" s="247" t="s">
        <v>36</v>
      </c>
      <c r="C61" s="247" t="s">
        <v>37</v>
      </c>
      <c r="D61" s="247" t="s">
        <v>583</v>
      </c>
      <c r="E61" s="247" t="s">
        <v>589</v>
      </c>
      <c r="F61" s="247" t="s">
        <v>39</v>
      </c>
      <c r="G61" s="247" t="s">
        <v>40</v>
      </c>
      <c r="H61" s="247" t="s">
        <v>41</v>
      </c>
      <c r="I61" s="247" t="s">
        <v>571</v>
      </c>
      <c r="J61" s="247" t="s">
        <v>0</v>
      </c>
      <c r="K61" s="252" t="s">
        <v>42</v>
      </c>
      <c r="L61" s="247" t="s">
        <v>43</v>
      </c>
      <c r="M61" s="247" t="s">
        <v>44</v>
      </c>
      <c r="N61" s="247" t="s">
        <v>45</v>
      </c>
      <c r="O61" s="247" t="s">
        <v>46</v>
      </c>
      <c r="P61" s="247" t="s">
        <v>47</v>
      </c>
      <c r="Q61" s="247" t="s">
        <v>48</v>
      </c>
    </row>
    <row r="62" spans="1:17" ht="18" customHeight="1" x14ac:dyDescent="0.2">
      <c r="A62" s="541"/>
      <c r="B62" s="541" t="s">
        <v>572</v>
      </c>
      <c r="C62" s="541" t="s">
        <v>573</v>
      </c>
      <c r="D62" s="541" t="s">
        <v>49</v>
      </c>
      <c r="E62" s="541" t="s">
        <v>574</v>
      </c>
      <c r="F62" s="540" t="s">
        <v>575</v>
      </c>
      <c r="G62" s="541" t="s">
        <v>605</v>
      </c>
      <c r="H62" s="540">
        <v>0.1</v>
      </c>
      <c r="I62" s="541" t="s">
        <v>606</v>
      </c>
      <c r="J62" s="540" t="s">
        <v>578</v>
      </c>
      <c r="K62" s="252" t="s">
        <v>51</v>
      </c>
      <c r="L62" s="253">
        <v>0.8</v>
      </c>
      <c r="M62" s="253">
        <v>0.8</v>
      </c>
      <c r="N62" s="284">
        <v>0.8</v>
      </c>
      <c r="O62" s="253">
        <v>0.8</v>
      </c>
      <c r="P62" s="253">
        <f>AVERAGE(L62:O62)</f>
        <v>0.8</v>
      </c>
      <c r="Q62" s="540" t="s">
        <v>579</v>
      </c>
    </row>
    <row r="63" spans="1:17" ht="18" customHeight="1" x14ac:dyDescent="0.2">
      <c r="A63" s="541"/>
      <c r="B63" s="541"/>
      <c r="C63" s="541"/>
      <c r="D63" s="541"/>
      <c r="E63" s="541"/>
      <c r="F63" s="540"/>
      <c r="G63" s="541"/>
      <c r="H63" s="540"/>
      <c r="I63" s="541"/>
      <c r="J63" s="540"/>
      <c r="K63" s="252" t="s">
        <v>52</v>
      </c>
      <c r="L63" s="253">
        <f>+(1/1)</f>
        <v>1</v>
      </c>
      <c r="M63" s="253"/>
      <c r="N63" s="284"/>
      <c r="O63" s="253"/>
      <c r="P63" s="256">
        <f>SUM(L63:O63)</f>
        <v>1</v>
      </c>
      <c r="Q63" s="540"/>
    </row>
    <row r="64" spans="1:17" ht="18" customHeight="1" x14ac:dyDescent="0.2">
      <c r="A64" s="541"/>
      <c r="B64" s="541"/>
      <c r="C64" s="541"/>
      <c r="D64" s="541"/>
      <c r="E64" s="541"/>
      <c r="F64" s="540"/>
      <c r="G64" s="541"/>
      <c r="H64" s="540"/>
      <c r="I64" s="541"/>
      <c r="J64" s="540"/>
      <c r="K64" s="252" t="s">
        <v>53</v>
      </c>
      <c r="L64" s="19">
        <f>+L63/L62</f>
        <v>1.25</v>
      </c>
      <c r="M64" s="19">
        <f>+M63/M62</f>
        <v>0</v>
      </c>
      <c r="N64" s="19">
        <f>+N63/N62</f>
        <v>0</v>
      </c>
      <c r="O64" s="19">
        <f>+O63/O62</f>
        <v>0</v>
      </c>
      <c r="P64" s="285">
        <f>+P63/P62</f>
        <v>1.25</v>
      </c>
      <c r="Q64" s="540"/>
    </row>
    <row r="65" spans="1:17" ht="18" customHeight="1" x14ac:dyDescent="0.2">
      <c r="A65" s="541"/>
      <c r="B65" s="541"/>
      <c r="C65" s="541"/>
      <c r="D65" s="541"/>
      <c r="E65" s="541"/>
      <c r="F65" s="540"/>
      <c r="G65" s="541"/>
      <c r="H65" s="540"/>
      <c r="I65" s="541"/>
      <c r="J65" s="540"/>
      <c r="K65" s="252" t="s">
        <v>54</v>
      </c>
      <c r="L65" s="281">
        <f>+IF(L62-L63&gt;0,L62-L63,0)</f>
        <v>0</v>
      </c>
      <c r="M65" s="281">
        <f>+IF(M62-M63&gt;0,M62-M63,0)</f>
        <v>0.8</v>
      </c>
      <c r="N65" s="281">
        <f>+IF(N62-N63&gt;0,N62-N63,0)</f>
        <v>0.8</v>
      </c>
      <c r="O65" s="281">
        <f>+IF(O62-O63&gt;0,O62-O63,0)</f>
        <v>0.8</v>
      </c>
      <c r="P65" s="281">
        <f>+IF(P62-P63&gt;0,P62-P63,0)</f>
        <v>0</v>
      </c>
      <c r="Q65" s="540"/>
    </row>
    <row r="66" spans="1:17" ht="82.5" customHeight="1" x14ac:dyDescent="0.2">
      <c r="A66" s="541"/>
      <c r="B66" s="541"/>
      <c r="C66" s="541"/>
      <c r="D66" s="541"/>
      <c r="E66" s="541"/>
      <c r="F66" s="540"/>
      <c r="G66" s="541"/>
      <c r="H66" s="540"/>
      <c r="I66" s="541"/>
      <c r="J66" s="540"/>
      <c r="K66" s="252" t="s">
        <v>55</v>
      </c>
      <c r="L66" s="262" t="s">
        <v>607</v>
      </c>
      <c r="M66" s="262"/>
      <c r="N66" s="262"/>
      <c r="O66" s="274"/>
      <c r="P66" s="247"/>
      <c r="Q66" s="540"/>
    </row>
    <row r="67" spans="1:17" ht="163.5" customHeight="1" x14ac:dyDescent="0.2">
      <c r="A67" s="541"/>
      <c r="B67" s="541"/>
      <c r="C67" s="541"/>
      <c r="D67" s="541"/>
      <c r="E67" s="541"/>
      <c r="F67" s="540"/>
      <c r="G67" s="541"/>
      <c r="H67" s="540"/>
      <c r="I67" s="541"/>
      <c r="J67" s="540"/>
      <c r="K67" s="252" t="s">
        <v>56</v>
      </c>
      <c r="L67" s="262" t="s">
        <v>608</v>
      </c>
      <c r="M67" s="262"/>
      <c r="N67" s="262"/>
      <c r="O67" s="262"/>
      <c r="P67" s="247"/>
      <c r="Q67" s="540"/>
    </row>
    <row r="68" spans="1:17" ht="41.25" customHeight="1" x14ac:dyDescent="0.2">
      <c r="A68" s="541"/>
      <c r="B68" s="541"/>
      <c r="C68" s="541"/>
      <c r="D68" s="541"/>
      <c r="E68" s="541"/>
      <c r="F68" s="540"/>
      <c r="G68" s="541"/>
      <c r="H68" s="540"/>
      <c r="I68" s="541"/>
      <c r="J68" s="540"/>
      <c r="K68" s="252" t="s">
        <v>57</v>
      </c>
      <c r="L68" s="262" t="s">
        <v>609</v>
      </c>
      <c r="M68" s="262"/>
      <c r="N68" s="262"/>
      <c r="O68" s="262"/>
      <c r="P68" s="247"/>
      <c r="Q68" s="540"/>
    </row>
    <row r="69" spans="1:17" ht="18" customHeight="1" x14ac:dyDescent="0.2">
      <c r="A69" s="541"/>
      <c r="B69" s="536"/>
      <c r="C69" s="536"/>
      <c r="D69" s="536"/>
      <c r="E69" s="536"/>
      <c r="F69" s="536"/>
      <c r="G69" s="536"/>
      <c r="H69" s="536"/>
      <c r="I69" s="536"/>
      <c r="J69" s="536"/>
      <c r="K69" s="263" t="s">
        <v>51</v>
      </c>
      <c r="L69" s="282">
        <f>+L62</f>
        <v>0.8</v>
      </c>
      <c r="M69" s="282">
        <f>+M62</f>
        <v>0.8</v>
      </c>
      <c r="N69" s="282">
        <f>+N62</f>
        <v>0.8</v>
      </c>
      <c r="O69" s="282">
        <f>+O62</f>
        <v>0.8</v>
      </c>
      <c r="P69" s="57">
        <f>AVERAGE(L69:O69)</f>
        <v>0.8</v>
      </c>
      <c r="Q69" s="540"/>
    </row>
    <row r="70" spans="1:17" ht="18" customHeight="1" x14ac:dyDescent="0.2">
      <c r="A70" s="541"/>
      <c r="B70" s="536"/>
      <c r="C70" s="536"/>
      <c r="D70" s="536"/>
      <c r="E70" s="536"/>
      <c r="F70" s="536"/>
      <c r="G70" s="536"/>
      <c r="H70" s="536"/>
      <c r="I70" s="536"/>
      <c r="J70" s="536"/>
      <c r="K70" s="263" t="s">
        <v>52</v>
      </c>
      <c r="L70" s="282">
        <f>+L64</f>
        <v>1.25</v>
      </c>
      <c r="M70" s="282">
        <f>+M64</f>
        <v>0</v>
      </c>
      <c r="N70" s="282">
        <f>+N64</f>
        <v>0</v>
      </c>
      <c r="O70" s="282">
        <f>+O64</f>
        <v>0</v>
      </c>
      <c r="P70" s="57">
        <f>AVERAGE(L70:O70)</f>
        <v>0.3125</v>
      </c>
      <c r="Q70" s="540"/>
    </row>
    <row r="71" spans="1:17" ht="18" customHeight="1" x14ac:dyDescent="0.2">
      <c r="A71" s="541"/>
      <c r="B71" s="536"/>
      <c r="C71" s="536"/>
      <c r="D71" s="536"/>
      <c r="E71" s="536"/>
      <c r="F71" s="536"/>
      <c r="G71" s="536"/>
      <c r="H71" s="536"/>
      <c r="I71" s="536"/>
      <c r="J71" s="536"/>
      <c r="K71" s="263" t="s">
        <v>53</v>
      </c>
      <c r="L71" s="282">
        <f>+L70/L69</f>
        <v>1.5625</v>
      </c>
      <c r="M71" s="282">
        <f>+M70/M69</f>
        <v>0</v>
      </c>
      <c r="N71" s="282">
        <f>+N70/N69</f>
        <v>0</v>
      </c>
      <c r="O71" s="286">
        <f>+O70/O69</f>
        <v>0</v>
      </c>
      <c r="P71" s="286">
        <f>+P70/P69</f>
        <v>0.390625</v>
      </c>
      <c r="Q71" s="540"/>
    </row>
    <row r="72" spans="1:17" ht="43.5" customHeight="1" x14ac:dyDescent="0.2">
      <c r="A72" s="541"/>
      <c r="B72" s="247" t="s">
        <v>36</v>
      </c>
      <c r="C72" s="247" t="s">
        <v>37</v>
      </c>
      <c r="D72" s="247" t="s">
        <v>583</v>
      </c>
      <c r="E72" s="247" t="s">
        <v>589</v>
      </c>
      <c r="F72" s="247" t="s">
        <v>39</v>
      </c>
      <c r="G72" s="247" t="s">
        <v>40</v>
      </c>
      <c r="H72" s="247" t="s">
        <v>41</v>
      </c>
      <c r="I72" s="247" t="s">
        <v>571</v>
      </c>
      <c r="J72" s="247" t="s">
        <v>0</v>
      </c>
      <c r="K72" s="252" t="s">
        <v>42</v>
      </c>
      <c r="L72" s="247" t="s">
        <v>43</v>
      </c>
      <c r="M72" s="247" t="s">
        <v>44</v>
      </c>
      <c r="N72" s="247" t="s">
        <v>45</v>
      </c>
      <c r="O72" s="247" t="s">
        <v>46</v>
      </c>
      <c r="P72" s="247" t="s">
        <v>47</v>
      </c>
      <c r="Q72" s="540" t="s">
        <v>579</v>
      </c>
    </row>
    <row r="73" spans="1:17" ht="18" customHeight="1" x14ac:dyDescent="0.2">
      <c r="A73" s="541"/>
      <c r="B73" s="542" t="s">
        <v>572</v>
      </c>
      <c r="C73" s="542" t="s">
        <v>573</v>
      </c>
      <c r="D73" s="542" t="s">
        <v>49</v>
      </c>
      <c r="E73" s="542" t="s">
        <v>574</v>
      </c>
      <c r="F73" s="545" t="s">
        <v>575</v>
      </c>
      <c r="G73" s="542" t="s">
        <v>610</v>
      </c>
      <c r="H73" s="545">
        <v>0.1</v>
      </c>
      <c r="I73" s="542" t="s">
        <v>611</v>
      </c>
      <c r="J73" s="545" t="s">
        <v>229</v>
      </c>
      <c r="K73" s="252" t="s">
        <v>51</v>
      </c>
      <c r="L73" s="207">
        <v>0.9</v>
      </c>
      <c r="M73" s="207">
        <v>0.9</v>
      </c>
      <c r="N73" s="207">
        <v>0.9</v>
      </c>
      <c r="O73" s="207">
        <v>0.9</v>
      </c>
      <c r="P73" s="76">
        <f>AVERAGE(L73:O73)</f>
        <v>0.9</v>
      </c>
      <c r="Q73" s="540"/>
    </row>
    <row r="74" spans="1:17" ht="18" customHeight="1" x14ac:dyDescent="0.2">
      <c r="A74" s="541"/>
      <c r="B74" s="543"/>
      <c r="C74" s="543"/>
      <c r="D74" s="543"/>
      <c r="E74" s="543"/>
      <c r="F74" s="546"/>
      <c r="G74" s="543"/>
      <c r="H74" s="546"/>
      <c r="I74" s="543"/>
      <c r="J74" s="546"/>
      <c r="K74" s="252" t="s">
        <v>52</v>
      </c>
      <c r="L74" s="207">
        <v>0.9</v>
      </c>
      <c r="M74" s="207"/>
      <c r="N74" s="207"/>
      <c r="O74" s="207"/>
      <c r="P74" s="76">
        <f>AVERAGE(L74:O74)</f>
        <v>0.9</v>
      </c>
      <c r="Q74" s="540"/>
    </row>
    <row r="75" spans="1:17" ht="18" customHeight="1" x14ac:dyDescent="0.2">
      <c r="A75" s="541"/>
      <c r="B75" s="543"/>
      <c r="C75" s="543"/>
      <c r="D75" s="543"/>
      <c r="E75" s="543"/>
      <c r="F75" s="546"/>
      <c r="G75" s="543"/>
      <c r="H75" s="546"/>
      <c r="I75" s="543"/>
      <c r="J75" s="546"/>
      <c r="K75" s="252" t="s">
        <v>53</v>
      </c>
      <c r="L75" s="287">
        <f>+L74/L73</f>
        <v>1</v>
      </c>
      <c r="M75" s="287">
        <f>+M74/M73</f>
        <v>0</v>
      </c>
      <c r="N75" s="287">
        <f>+N74/N73</f>
        <v>0</v>
      </c>
      <c r="O75" s="287">
        <f>+O74/O73</f>
        <v>0</v>
      </c>
      <c r="P75" s="287">
        <f>+P74/P73</f>
        <v>1</v>
      </c>
      <c r="Q75" s="540"/>
    </row>
    <row r="76" spans="1:17" ht="15.75" customHeight="1" x14ac:dyDescent="0.2">
      <c r="A76" s="541"/>
      <c r="B76" s="543"/>
      <c r="C76" s="543"/>
      <c r="D76" s="543"/>
      <c r="E76" s="543"/>
      <c r="F76" s="546"/>
      <c r="G76" s="543"/>
      <c r="H76" s="546"/>
      <c r="I76" s="543"/>
      <c r="J76" s="546"/>
      <c r="K76" s="252" t="s">
        <v>54</v>
      </c>
      <c r="L76" s="288">
        <f>+IF(L73-L74&gt;0,L73-L74,0)</f>
        <v>0</v>
      </c>
      <c r="M76" s="288">
        <f>+IF(M73-M74&gt;0,M73-M74,0)</f>
        <v>0.9</v>
      </c>
      <c r="N76" s="288">
        <f>+IF(N73-N74&gt;0,N73-N74,0)</f>
        <v>0.9</v>
      </c>
      <c r="O76" s="288">
        <f>+IF(O73-O74&gt;0,O73-O74,0)</f>
        <v>0.9</v>
      </c>
      <c r="P76" s="288">
        <f>+IF(P73-P74&gt;0,P73-P74,0)</f>
        <v>0</v>
      </c>
      <c r="Q76" s="540"/>
    </row>
    <row r="77" spans="1:17" ht="69" customHeight="1" x14ac:dyDescent="0.2">
      <c r="A77" s="541"/>
      <c r="B77" s="543"/>
      <c r="C77" s="543"/>
      <c r="D77" s="543"/>
      <c r="E77" s="543"/>
      <c r="F77" s="546"/>
      <c r="G77" s="543"/>
      <c r="H77" s="546"/>
      <c r="I77" s="543"/>
      <c r="J77" s="546"/>
      <c r="K77" s="252" t="s">
        <v>55</v>
      </c>
      <c r="L77" s="262" t="s">
        <v>612</v>
      </c>
      <c r="M77" s="262"/>
      <c r="N77" s="262"/>
      <c r="O77" s="262"/>
      <c r="P77" s="289"/>
      <c r="Q77" s="540"/>
    </row>
    <row r="78" spans="1:17" ht="192.75" customHeight="1" x14ac:dyDescent="0.2">
      <c r="A78" s="541"/>
      <c r="B78" s="543"/>
      <c r="C78" s="543"/>
      <c r="D78" s="543"/>
      <c r="E78" s="543"/>
      <c r="F78" s="546"/>
      <c r="G78" s="543"/>
      <c r="H78" s="546"/>
      <c r="I78" s="543"/>
      <c r="J78" s="546"/>
      <c r="K78" s="252" t="s">
        <v>56</v>
      </c>
      <c r="L78" s="262" t="s">
        <v>613</v>
      </c>
      <c r="M78" s="262"/>
      <c r="N78" s="290"/>
      <c r="O78" s="290"/>
      <c r="P78" s="290"/>
      <c r="Q78" s="540"/>
    </row>
    <row r="79" spans="1:17" ht="54" customHeight="1" x14ac:dyDescent="0.2">
      <c r="A79" s="541"/>
      <c r="B79" s="543"/>
      <c r="C79" s="543"/>
      <c r="D79" s="543"/>
      <c r="E79" s="543"/>
      <c r="F79" s="546"/>
      <c r="G79" s="543"/>
      <c r="H79" s="546"/>
      <c r="I79" s="543"/>
      <c r="J79" s="546"/>
      <c r="K79" s="252" t="s">
        <v>57</v>
      </c>
      <c r="L79" s="262" t="s">
        <v>614</v>
      </c>
      <c r="M79" s="262"/>
      <c r="N79" s="262"/>
      <c r="O79" s="262"/>
      <c r="P79" s="289"/>
      <c r="Q79" s="540"/>
    </row>
    <row r="80" spans="1:17" ht="18.75" customHeight="1" x14ac:dyDescent="0.2">
      <c r="A80" s="541"/>
      <c r="B80" s="543"/>
      <c r="C80" s="543"/>
      <c r="D80" s="543"/>
      <c r="E80" s="543"/>
      <c r="F80" s="546"/>
      <c r="G80" s="543"/>
      <c r="H80" s="546"/>
      <c r="I80" s="543"/>
      <c r="J80" s="546"/>
      <c r="K80" s="263" t="s">
        <v>51</v>
      </c>
      <c r="L80" s="76">
        <f>+L73</f>
        <v>0.9</v>
      </c>
      <c r="M80" s="76">
        <f>+M73</f>
        <v>0.9</v>
      </c>
      <c r="N80" s="76">
        <f>+N73</f>
        <v>0.9</v>
      </c>
      <c r="O80" s="76">
        <f>+O73</f>
        <v>0.9</v>
      </c>
      <c r="P80" s="76">
        <f>+AVERAGE(L80:O80)</f>
        <v>0.9</v>
      </c>
      <c r="Q80" s="540"/>
    </row>
    <row r="81" spans="1:17" ht="18.75" customHeight="1" x14ac:dyDescent="0.2">
      <c r="A81" s="541"/>
      <c r="B81" s="543"/>
      <c r="C81" s="543"/>
      <c r="D81" s="543"/>
      <c r="E81" s="543"/>
      <c r="F81" s="546"/>
      <c r="G81" s="543"/>
      <c r="H81" s="546"/>
      <c r="I81" s="543"/>
      <c r="J81" s="546"/>
      <c r="K81" s="263" t="s">
        <v>52</v>
      </c>
      <c r="L81" s="76">
        <f>+L75</f>
        <v>1</v>
      </c>
      <c r="M81" s="76">
        <f>+M75</f>
        <v>0</v>
      </c>
      <c r="N81" s="76">
        <f>+N75</f>
        <v>0</v>
      </c>
      <c r="O81" s="76">
        <f>+O75</f>
        <v>0</v>
      </c>
      <c r="P81" s="76">
        <f>+AVERAGE(L81:O81)</f>
        <v>0.25</v>
      </c>
      <c r="Q81" s="540"/>
    </row>
    <row r="82" spans="1:17" ht="18.75" customHeight="1" x14ac:dyDescent="0.2">
      <c r="A82" s="541"/>
      <c r="B82" s="544"/>
      <c r="C82" s="544"/>
      <c r="D82" s="544"/>
      <c r="E82" s="544"/>
      <c r="F82" s="547"/>
      <c r="G82" s="544"/>
      <c r="H82" s="547"/>
      <c r="I82" s="544"/>
      <c r="J82" s="547"/>
      <c r="K82" s="263" t="s">
        <v>53</v>
      </c>
      <c r="L82" s="280">
        <f>+L81/L80</f>
        <v>1.1111111111111112</v>
      </c>
      <c r="M82" s="280">
        <f>+M81/M80</f>
        <v>0</v>
      </c>
      <c r="N82" s="280">
        <f>+N81/N80</f>
        <v>0</v>
      </c>
      <c r="O82" s="280">
        <f>+O81/O80</f>
        <v>0</v>
      </c>
      <c r="P82" s="76">
        <f>+P81/P80</f>
        <v>0.27777777777777779</v>
      </c>
      <c r="Q82" s="541"/>
    </row>
    <row r="83" spans="1:17" ht="13.5" customHeight="1" x14ac:dyDescent="0.2">
      <c r="A83" s="291"/>
      <c r="B83" s="292"/>
      <c r="C83" s="292"/>
      <c r="D83" s="292"/>
      <c r="E83" s="292"/>
      <c r="F83" s="77"/>
      <c r="G83" s="292"/>
      <c r="H83" s="77"/>
      <c r="I83" s="292"/>
      <c r="J83" s="77"/>
      <c r="K83" s="293"/>
      <c r="L83" s="280"/>
      <c r="M83" s="280"/>
      <c r="N83" s="280"/>
      <c r="O83" s="280"/>
      <c r="P83" s="76"/>
      <c r="Q83" s="541"/>
    </row>
    <row r="84" spans="1:17" ht="17.25" hidden="1" customHeight="1" x14ac:dyDescent="0.2">
      <c r="B84" s="294"/>
      <c r="C84" s="294"/>
      <c r="D84" s="294"/>
      <c r="E84" s="294"/>
      <c r="F84" s="294"/>
      <c r="G84" s="294"/>
      <c r="H84" s="294"/>
      <c r="I84" s="294"/>
      <c r="J84" s="295"/>
      <c r="K84" s="293" t="s">
        <v>51</v>
      </c>
      <c r="L84" s="296">
        <f t="shared" ref="L84:O85" si="1">(+L14*$H$7+L25*$H$18+L36*$H$29+L47*$H$40+L58*$H$51+L69*$H$62+L80*$H$73)*0.25</f>
        <v>0.25750000000000006</v>
      </c>
      <c r="M84" s="296">
        <f t="shared" si="1"/>
        <v>0.23250000000000001</v>
      </c>
      <c r="N84" s="296">
        <f t="shared" si="1"/>
        <v>0.23250000000000001</v>
      </c>
      <c r="O84" s="296">
        <f t="shared" si="1"/>
        <v>0.25750000000000006</v>
      </c>
      <c r="P84" s="296">
        <f>+SUM(L84:O84)</f>
        <v>0.9800000000000002</v>
      </c>
      <c r="Q84" s="541"/>
    </row>
    <row r="85" spans="1:17" ht="18.75" hidden="1" customHeight="1" x14ac:dyDescent="0.2">
      <c r="A85" s="297"/>
      <c r="B85" s="298"/>
      <c r="C85" s="298"/>
      <c r="D85" s="298"/>
      <c r="E85" s="298"/>
      <c r="F85" s="298"/>
      <c r="G85" s="298"/>
      <c r="H85" s="298"/>
      <c r="I85" s="298"/>
      <c r="J85" s="299"/>
      <c r="K85" s="293" t="s">
        <v>52</v>
      </c>
      <c r="L85" s="296">
        <f t="shared" si="1"/>
        <v>0.31875000000000003</v>
      </c>
      <c r="M85" s="296">
        <f t="shared" si="1"/>
        <v>0</v>
      </c>
      <c r="N85" s="296">
        <f t="shared" si="1"/>
        <v>0</v>
      </c>
      <c r="O85" s="296">
        <f t="shared" si="1"/>
        <v>0</v>
      </c>
      <c r="P85" s="296">
        <f>+SUM(L85:O85)</f>
        <v>0.31875000000000003</v>
      </c>
      <c r="Q85" s="541"/>
    </row>
    <row r="86" spans="1:17" ht="42.75" customHeight="1" x14ac:dyDescent="0.2">
      <c r="A86" s="548" t="s">
        <v>615</v>
      </c>
      <c r="B86" s="549"/>
      <c r="C86" s="549"/>
      <c r="D86" s="549"/>
      <c r="E86" s="549"/>
      <c r="F86" s="549"/>
      <c r="G86" s="549"/>
      <c r="H86" s="549"/>
      <c r="I86" s="549"/>
      <c r="J86" s="550"/>
      <c r="K86" s="300" t="s">
        <v>616</v>
      </c>
      <c r="L86" s="301">
        <f>+L9*$H$7+L20*$H$18+L31*$H$29+L42*$H$40+L53*$H$51+L64*$H$62+L75*$H$73</f>
        <v>1.1250000000000002</v>
      </c>
      <c r="M86" s="296">
        <f>+M9*$H$7+M20*$H$18+M31*$H$29+M42*$H$40+M53*$H$51+M64*$H$62+M75*$H$73</f>
        <v>0</v>
      </c>
      <c r="N86" s="296">
        <f>+N9*$H$7+N20*$H$18+N31*$H$29+N42*$H$40+N53*$H$51+N64*$H$62+N75*$H$73</f>
        <v>0</v>
      </c>
      <c r="O86" s="296">
        <f>+O9*$H$7+O20*$H$18+O31*$H$29+O42*$H$40+O53*$H$51+O64*$H$62+O75*$H$73</f>
        <v>0</v>
      </c>
      <c r="P86" s="296">
        <f>+P9*$H$7+P20*$H$18+P31*$H$29+P42*$H$40+P53*$H$51+P64*$H$62+P75*$H$73</f>
        <v>0.64999999999999991</v>
      </c>
      <c r="Q86" s="541"/>
    </row>
    <row r="87" spans="1:17" ht="409.6" hidden="1" customHeight="1" x14ac:dyDescent="0.2">
      <c r="A87" s="302"/>
      <c r="B87" s="292"/>
      <c r="C87" s="292"/>
      <c r="D87" s="292"/>
      <c r="E87" s="292"/>
      <c r="F87" s="77"/>
      <c r="G87" s="292"/>
      <c r="H87" s="77"/>
      <c r="I87" s="292"/>
      <c r="J87" s="77"/>
      <c r="K87" s="303" t="s">
        <v>57</v>
      </c>
      <c r="L87" s="304"/>
      <c r="M87" s="304"/>
      <c r="N87" s="304"/>
      <c r="O87" s="304"/>
      <c r="P87" s="305"/>
    </row>
    <row r="88" spans="1:17" ht="409.6" hidden="1" customHeight="1" x14ac:dyDescent="0.2">
      <c r="A88" s="536"/>
      <c r="B88" s="536"/>
      <c r="C88" s="536"/>
      <c r="D88" s="536"/>
      <c r="E88" s="536"/>
      <c r="F88" s="536"/>
      <c r="G88" s="536"/>
      <c r="H88" s="536"/>
      <c r="I88" s="536"/>
      <c r="J88" s="536"/>
      <c r="K88" s="293" t="s">
        <v>51</v>
      </c>
      <c r="L88" s="57" t="e">
        <f>+#REF!*#REF!</f>
        <v>#REF!</v>
      </c>
      <c r="M88" s="57" t="e">
        <f>+#REF!*#REF!</f>
        <v>#REF!</v>
      </c>
      <c r="N88" s="57" t="e">
        <f>+#REF!*#REF!</f>
        <v>#REF!</v>
      </c>
      <c r="O88" s="57" t="e">
        <f>+#REF!*#REF!</f>
        <v>#REF!</v>
      </c>
      <c r="P88" s="57" t="e">
        <f>+#REF!</f>
        <v>#REF!</v>
      </c>
    </row>
    <row r="89" spans="1:17" ht="409.6" hidden="1" customHeight="1" x14ac:dyDescent="0.2">
      <c r="A89" s="536"/>
      <c r="B89" s="536"/>
      <c r="C89" s="536"/>
      <c r="D89" s="536"/>
      <c r="E89" s="536"/>
      <c r="F89" s="536"/>
      <c r="G89" s="536"/>
      <c r="H89" s="536"/>
      <c r="I89" s="536"/>
      <c r="J89" s="536"/>
      <c r="K89" s="293" t="s">
        <v>52</v>
      </c>
      <c r="L89" s="57" t="e">
        <f>+#REF!*#REF!</f>
        <v>#REF!</v>
      </c>
      <c r="M89" s="57" t="e">
        <f>+#REF!*#REF!</f>
        <v>#REF!</v>
      </c>
      <c r="N89" s="57" t="e">
        <f>+#REF!*#REF!</f>
        <v>#REF!</v>
      </c>
      <c r="O89" s="57" t="e">
        <f>+#REF!*#REF!</f>
        <v>#REF!</v>
      </c>
      <c r="P89" s="57" t="e">
        <f>+#REF!</f>
        <v>#REF!</v>
      </c>
    </row>
    <row r="90" spans="1:17" ht="409.6" hidden="1" customHeight="1" x14ac:dyDescent="0.2">
      <c r="A90" s="536"/>
      <c r="B90" s="536"/>
      <c r="C90" s="536"/>
      <c r="D90" s="536"/>
      <c r="E90" s="536"/>
      <c r="F90" s="536"/>
      <c r="G90" s="536"/>
      <c r="H90" s="536"/>
      <c r="I90" s="536"/>
      <c r="J90" s="536"/>
      <c r="K90" s="293" t="s">
        <v>53</v>
      </c>
      <c r="L90" s="249"/>
      <c r="M90" s="249"/>
      <c r="N90" s="249"/>
      <c r="O90" s="249"/>
      <c r="P90" s="249"/>
    </row>
    <row r="91" spans="1:17" ht="409.6" hidden="1" customHeight="1" x14ac:dyDescent="0.2">
      <c r="A91" s="536"/>
      <c r="B91" s="536"/>
      <c r="C91" s="536"/>
      <c r="D91" s="536"/>
      <c r="E91" s="536"/>
      <c r="F91" s="536"/>
      <c r="G91" s="536"/>
      <c r="H91" s="536"/>
      <c r="I91" s="536"/>
      <c r="J91" s="536"/>
      <c r="K91" s="293"/>
      <c r="L91" s="249"/>
      <c r="M91" s="249"/>
      <c r="N91" s="249"/>
      <c r="O91" s="249"/>
      <c r="P91" s="249"/>
    </row>
    <row r="92" spans="1:17" ht="66.75" customHeight="1" x14ac:dyDescent="0.2">
      <c r="A92" s="537" t="s">
        <v>617</v>
      </c>
      <c r="B92" s="538"/>
      <c r="C92" s="537" t="s">
        <v>618</v>
      </c>
      <c r="D92" s="539"/>
      <c r="E92" s="537" t="s">
        <v>619</v>
      </c>
      <c r="F92" s="539"/>
    </row>
    <row r="93" spans="1:17" x14ac:dyDescent="0.2"/>
    <row r="94" spans="1:17" x14ac:dyDescent="0.2"/>
    <row r="95" spans="1:17" x14ac:dyDescent="0.2"/>
    <row r="96" spans="1:17" x14ac:dyDescent="0.2"/>
    <row r="97" spans="9:10" x14ac:dyDescent="0.2"/>
    <row r="98" spans="9:10" x14ac:dyDescent="0.2">
      <c r="I98" s="265"/>
      <c r="J98" s="265"/>
    </row>
    <row r="99" spans="9:10" x14ac:dyDescent="0.2">
      <c r="I99" s="265"/>
      <c r="J99" s="265"/>
    </row>
    <row r="100" spans="9:10" x14ac:dyDescent="0.2"/>
    <row r="101" spans="9:10" x14ac:dyDescent="0.2"/>
    <row r="102" spans="9:10" x14ac:dyDescent="0.2"/>
    <row r="103" spans="9:10" x14ac:dyDescent="0.2"/>
    <row r="104" spans="9:10" x14ac:dyDescent="0.2"/>
    <row r="105" spans="9:10" x14ac:dyDescent="0.2"/>
    <row r="106" spans="9:10" x14ac:dyDescent="0.2"/>
    <row r="107" spans="9:10" x14ac:dyDescent="0.2"/>
    <row r="108" spans="9:10" x14ac:dyDescent="0.2"/>
    <row r="109" spans="9:10" x14ac:dyDescent="0.2"/>
    <row r="110" spans="9:10" x14ac:dyDescent="0.2"/>
    <row r="111" spans="9:10" x14ac:dyDescent="0.2"/>
    <row r="112" spans="9:10"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sheetData>
  <mergeCells count="90">
    <mergeCell ref="N1:Q1"/>
    <mergeCell ref="N2:Q2"/>
    <mergeCell ref="C3:M4"/>
    <mergeCell ref="N3:Q3"/>
    <mergeCell ref="N4:Q4"/>
    <mergeCell ref="B18:B24"/>
    <mergeCell ref="C18:C24"/>
    <mergeCell ref="D18:D24"/>
    <mergeCell ref="A1:B4"/>
    <mergeCell ref="C1:M2"/>
    <mergeCell ref="G18:G24"/>
    <mergeCell ref="H18:H24"/>
    <mergeCell ref="I18:I24"/>
    <mergeCell ref="A5:Q5"/>
    <mergeCell ref="A7:A82"/>
    <mergeCell ref="B7:B13"/>
    <mergeCell ref="C7:C13"/>
    <mergeCell ref="D7:D13"/>
    <mergeCell ref="E7:E13"/>
    <mergeCell ref="F7:F13"/>
    <mergeCell ref="G7:G13"/>
    <mergeCell ref="H7:H13"/>
    <mergeCell ref="I7:I13"/>
    <mergeCell ref="J7:J13"/>
    <mergeCell ref="Q7:Q16"/>
    <mergeCell ref="B14:J16"/>
    <mergeCell ref="J18:J24"/>
    <mergeCell ref="Q18:Q27"/>
    <mergeCell ref="B25:J27"/>
    <mergeCell ref="B29:B35"/>
    <mergeCell ref="C29:C35"/>
    <mergeCell ref="D29:D35"/>
    <mergeCell ref="E29:E35"/>
    <mergeCell ref="F29:F35"/>
    <mergeCell ref="G29:G35"/>
    <mergeCell ref="H29:H35"/>
    <mergeCell ref="I29:I35"/>
    <mergeCell ref="J29:J35"/>
    <mergeCell ref="Q29:Q38"/>
    <mergeCell ref="B36:J38"/>
    <mergeCell ref="E18:E24"/>
    <mergeCell ref="F18:F24"/>
    <mergeCell ref="G40:G46"/>
    <mergeCell ref="H40:H46"/>
    <mergeCell ref="I40:I46"/>
    <mergeCell ref="J40:J46"/>
    <mergeCell ref="Q40:Q49"/>
    <mergeCell ref="B47:J49"/>
    <mergeCell ref="B40:B46"/>
    <mergeCell ref="C40:C46"/>
    <mergeCell ref="D40:D46"/>
    <mergeCell ref="E40:E46"/>
    <mergeCell ref="F40:F46"/>
    <mergeCell ref="H51:H57"/>
    <mergeCell ref="I51:I57"/>
    <mergeCell ref="J51:J57"/>
    <mergeCell ref="Q51:Q60"/>
    <mergeCell ref="B58:J60"/>
    <mergeCell ref="B51:B57"/>
    <mergeCell ref="C51:C57"/>
    <mergeCell ref="D51:D57"/>
    <mergeCell ref="E51:E57"/>
    <mergeCell ref="F51:F57"/>
    <mergeCell ref="G51:G57"/>
    <mergeCell ref="G62:G68"/>
    <mergeCell ref="H62:H68"/>
    <mergeCell ref="I62:I68"/>
    <mergeCell ref="J62:J68"/>
    <mergeCell ref="Q62:Q71"/>
    <mergeCell ref="B69:J71"/>
    <mergeCell ref="B62:B68"/>
    <mergeCell ref="C62:C68"/>
    <mergeCell ref="D62:D68"/>
    <mergeCell ref="E62:E68"/>
    <mergeCell ref="F62:F68"/>
    <mergeCell ref="A88:J91"/>
    <mergeCell ref="A92:B92"/>
    <mergeCell ref="C92:D92"/>
    <mergeCell ref="E92:F92"/>
    <mergeCell ref="Q72:Q86"/>
    <mergeCell ref="B73:B82"/>
    <mergeCell ref="C73:C82"/>
    <mergeCell ref="D73:D82"/>
    <mergeCell ref="E73:E82"/>
    <mergeCell ref="F73:F82"/>
    <mergeCell ref="G73:G82"/>
    <mergeCell ref="H73:H82"/>
    <mergeCell ref="I73:I82"/>
    <mergeCell ref="J73:J82"/>
    <mergeCell ref="A86:J86"/>
  </mergeCells>
  <dataValidations count="1">
    <dataValidation type="whole" showInputMessage="1" showErrorMessage="1" errorTitle="Error en Sobre-ejecución" error="Max 100%" sqref="L64:P64 JH64:JL64 TD64:TH64 ACZ64:ADD64 AMV64:AMZ64 AWR64:AWV64 BGN64:BGR64 BQJ64:BQN64 CAF64:CAJ64 CKB64:CKF64 CTX64:CUB64 DDT64:DDX64 DNP64:DNT64 DXL64:DXP64 EHH64:EHL64 ERD64:ERH64 FAZ64:FBD64 FKV64:FKZ64 FUR64:FUV64 GEN64:GER64 GOJ64:GON64 GYF64:GYJ64 HIB64:HIF64 HRX64:HSB64 IBT64:IBX64 ILP64:ILT64 IVL64:IVP64 JFH64:JFL64 JPD64:JPH64 JYZ64:JZD64 KIV64:KIZ64 KSR64:KSV64 LCN64:LCR64 LMJ64:LMN64 LWF64:LWJ64 MGB64:MGF64 MPX64:MQB64 MZT64:MZX64 NJP64:NJT64 NTL64:NTP64 ODH64:ODL64 OND64:ONH64 OWZ64:OXD64 PGV64:PGZ64 PQR64:PQV64 QAN64:QAR64 QKJ64:QKN64 QUF64:QUJ64 REB64:REF64 RNX64:ROB64 RXT64:RXX64 SHP64:SHT64 SRL64:SRP64 TBH64:TBL64 TLD64:TLH64 TUZ64:TVD64 UEV64:UEZ64 UOR64:UOV64 UYN64:UYR64 VIJ64:VIN64 VSF64:VSJ64 WCB64:WCF64 WLX64:WMB64 WVT64:WVX64 L65600:P65600 JH65600:JL65600 TD65600:TH65600 ACZ65600:ADD65600 AMV65600:AMZ65600 AWR65600:AWV65600 BGN65600:BGR65600 BQJ65600:BQN65600 CAF65600:CAJ65600 CKB65600:CKF65600 CTX65600:CUB65600 DDT65600:DDX65600 DNP65600:DNT65600 DXL65600:DXP65600 EHH65600:EHL65600 ERD65600:ERH65600 FAZ65600:FBD65600 FKV65600:FKZ65600 FUR65600:FUV65600 GEN65600:GER65600 GOJ65600:GON65600 GYF65600:GYJ65600 HIB65600:HIF65600 HRX65600:HSB65600 IBT65600:IBX65600 ILP65600:ILT65600 IVL65600:IVP65600 JFH65600:JFL65600 JPD65600:JPH65600 JYZ65600:JZD65600 KIV65600:KIZ65600 KSR65600:KSV65600 LCN65600:LCR65600 LMJ65600:LMN65600 LWF65600:LWJ65600 MGB65600:MGF65600 MPX65600:MQB65600 MZT65600:MZX65600 NJP65600:NJT65600 NTL65600:NTP65600 ODH65600:ODL65600 OND65600:ONH65600 OWZ65600:OXD65600 PGV65600:PGZ65600 PQR65600:PQV65600 QAN65600:QAR65600 QKJ65600:QKN65600 QUF65600:QUJ65600 REB65600:REF65600 RNX65600:ROB65600 RXT65600:RXX65600 SHP65600:SHT65600 SRL65600:SRP65600 TBH65600:TBL65600 TLD65600:TLH65600 TUZ65600:TVD65600 UEV65600:UEZ65600 UOR65600:UOV65600 UYN65600:UYR65600 VIJ65600:VIN65600 VSF65600:VSJ65600 WCB65600:WCF65600 WLX65600:WMB65600 WVT65600:WVX65600 L131136:P131136 JH131136:JL131136 TD131136:TH131136 ACZ131136:ADD131136 AMV131136:AMZ131136 AWR131136:AWV131136 BGN131136:BGR131136 BQJ131136:BQN131136 CAF131136:CAJ131136 CKB131136:CKF131136 CTX131136:CUB131136 DDT131136:DDX131136 DNP131136:DNT131136 DXL131136:DXP131136 EHH131136:EHL131136 ERD131136:ERH131136 FAZ131136:FBD131136 FKV131136:FKZ131136 FUR131136:FUV131136 GEN131136:GER131136 GOJ131136:GON131136 GYF131136:GYJ131136 HIB131136:HIF131136 HRX131136:HSB131136 IBT131136:IBX131136 ILP131136:ILT131136 IVL131136:IVP131136 JFH131136:JFL131136 JPD131136:JPH131136 JYZ131136:JZD131136 KIV131136:KIZ131136 KSR131136:KSV131136 LCN131136:LCR131136 LMJ131136:LMN131136 LWF131136:LWJ131136 MGB131136:MGF131136 MPX131136:MQB131136 MZT131136:MZX131136 NJP131136:NJT131136 NTL131136:NTP131136 ODH131136:ODL131136 OND131136:ONH131136 OWZ131136:OXD131136 PGV131136:PGZ131136 PQR131136:PQV131136 QAN131136:QAR131136 QKJ131136:QKN131136 QUF131136:QUJ131136 REB131136:REF131136 RNX131136:ROB131136 RXT131136:RXX131136 SHP131136:SHT131136 SRL131136:SRP131136 TBH131136:TBL131136 TLD131136:TLH131136 TUZ131136:TVD131136 UEV131136:UEZ131136 UOR131136:UOV131136 UYN131136:UYR131136 VIJ131136:VIN131136 VSF131136:VSJ131136 WCB131136:WCF131136 WLX131136:WMB131136 WVT131136:WVX131136 L196672:P196672 JH196672:JL196672 TD196672:TH196672 ACZ196672:ADD196672 AMV196672:AMZ196672 AWR196672:AWV196672 BGN196672:BGR196672 BQJ196672:BQN196672 CAF196672:CAJ196672 CKB196672:CKF196672 CTX196672:CUB196672 DDT196672:DDX196672 DNP196672:DNT196672 DXL196672:DXP196672 EHH196672:EHL196672 ERD196672:ERH196672 FAZ196672:FBD196672 FKV196672:FKZ196672 FUR196672:FUV196672 GEN196672:GER196672 GOJ196672:GON196672 GYF196672:GYJ196672 HIB196672:HIF196672 HRX196672:HSB196672 IBT196672:IBX196672 ILP196672:ILT196672 IVL196672:IVP196672 JFH196672:JFL196672 JPD196672:JPH196672 JYZ196672:JZD196672 KIV196672:KIZ196672 KSR196672:KSV196672 LCN196672:LCR196672 LMJ196672:LMN196672 LWF196672:LWJ196672 MGB196672:MGF196672 MPX196672:MQB196672 MZT196672:MZX196672 NJP196672:NJT196672 NTL196672:NTP196672 ODH196672:ODL196672 OND196672:ONH196672 OWZ196672:OXD196672 PGV196672:PGZ196672 PQR196672:PQV196672 QAN196672:QAR196672 QKJ196672:QKN196672 QUF196672:QUJ196672 REB196672:REF196672 RNX196672:ROB196672 RXT196672:RXX196672 SHP196672:SHT196672 SRL196672:SRP196672 TBH196672:TBL196672 TLD196672:TLH196672 TUZ196672:TVD196672 UEV196672:UEZ196672 UOR196672:UOV196672 UYN196672:UYR196672 VIJ196672:VIN196672 VSF196672:VSJ196672 WCB196672:WCF196672 WLX196672:WMB196672 WVT196672:WVX196672 L262208:P262208 JH262208:JL262208 TD262208:TH262208 ACZ262208:ADD262208 AMV262208:AMZ262208 AWR262208:AWV262208 BGN262208:BGR262208 BQJ262208:BQN262208 CAF262208:CAJ262208 CKB262208:CKF262208 CTX262208:CUB262208 DDT262208:DDX262208 DNP262208:DNT262208 DXL262208:DXP262208 EHH262208:EHL262208 ERD262208:ERH262208 FAZ262208:FBD262208 FKV262208:FKZ262208 FUR262208:FUV262208 GEN262208:GER262208 GOJ262208:GON262208 GYF262208:GYJ262208 HIB262208:HIF262208 HRX262208:HSB262208 IBT262208:IBX262208 ILP262208:ILT262208 IVL262208:IVP262208 JFH262208:JFL262208 JPD262208:JPH262208 JYZ262208:JZD262208 KIV262208:KIZ262208 KSR262208:KSV262208 LCN262208:LCR262208 LMJ262208:LMN262208 LWF262208:LWJ262208 MGB262208:MGF262208 MPX262208:MQB262208 MZT262208:MZX262208 NJP262208:NJT262208 NTL262208:NTP262208 ODH262208:ODL262208 OND262208:ONH262208 OWZ262208:OXD262208 PGV262208:PGZ262208 PQR262208:PQV262208 QAN262208:QAR262208 QKJ262208:QKN262208 QUF262208:QUJ262208 REB262208:REF262208 RNX262208:ROB262208 RXT262208:RXX262208 SHP262208:SHT262208 SRL262208:SRP262208 TBH262208:TBL262208 TLD262208:TLH262208 TUZ262208:TVD262208 UEV262208:UEZ262208 UOR262208:UOV262208 UYN262208:UYR262208 VIJ262208:VIN262208 VSF262208:VSJ262208 WCB262208:WCF262208 WLX262208:WMB262208 WVT262208:WVX262208 L327744:P327744 JH327744:JL327744 TD327744:TH327744 ACZ327744:ADD327744 AMV327744:AMZ327744 AWR327744:AWV327744 BGN327744:BGR327744 BQJ327744:BQN327744 CAF327744:CAJ327744 CKB327744:CKF327744 CTX327744:CUB327744 DDT327744:DDX327744 DNP327744:DNT327744 DXL327744:DXP327744 EHH327744:EHL327744 ERD327744:ERH327744 FAZ327744:FBD327744 FKV327744:FKZ327744 FUR327744:FUV327744 GEN327744:GER327744 GOJ327744:GON327744 GYF327744:GYJ327744 HIB327744:HIF327744 HRX327744:HSB327744 IBT327744:IBX327744 ILP327744:ILT327744 IVL327744:IVP327744 JFH327744:JFL327744 JPD327744:JPH327744 JYZ327744:JZD327744 KIV327744:KIZ327744 KSR327744:KSV327744 LCN327744:LCR327744 LMJ327744:LMN327744 LWF327744:LWJ327744 MGB327744:MGF327744 MPX327744:MQB327744 MZT327744:MZX327744 NJP327744:NJT327744 NTL327744:NTP327744 ODH327744:ODL327744 OND327744:ONH327744 OWZ327744:OXD327744 PGV327744:PGZ327744 PQR327744:PQV327744 QAN327744:QAR327744 QKJ327744:QKN327744 QUF327744:QUJ327744 REB327744:REF327744 RNX327744:ROB327744 RXT327744:RXX327744 SHP327744:SHT327744 SRL327744:SRP327744 TBH327744:TBL327744 TLD327744:TLH327744 TUZ327744:TVD327744 UEV327744:UEZ327744 UOR327744:UOV327744 UYN327744:UYR327744 VIJ327744:VIN327744 VSF327744:VSJ327744 WCB327744:WCF327744 WLX327744:WMB327744 WVT327744:WVX327744 L393280:P393280 JH393280:JL393280 TD393280:TH393280 ACZ393280:ADD393280 AMV393280:AMZ393280 AWR393280:AWV393280 BGN393280:BGR393280 BQJ393280:BQN393280 CAF393280:CAJ393280 CKB393280:CKF393280 CTX393280:CUB393280 DDT393280:DDX393280 DNP393280:DNT393280 DXL393280:DXP393280 EHH393280:EHL393280 ERD393280:ERH393280 FAZ393280:FBD393280 FKV393280:FKZ393280 FUR393280:FUV393280 GEN393280:GER393280 GOJ393280:GON393280 GYF393280:GYJ393280 HIB393280:HIF393280 HRX393280:HSB393280 IBT393280:IBX393280 ILP393280:ILT393280 IVL393280:IVP393280 JFH393280:JFL393280 JPD393280:JPH393280 JYZ393280:JZD393280 KIV393280:KIZ393280 KSR393280:KSV393280 LCN393280:LCR393280 LMJ393280:LMN393280 LWF393280:LWJ393280 MGB393280:MGF393280 MPX393280:MQB393280 MZT393280:MZX393280 NJP393280:NJT393280 NTL393280:NTP393280 ODH393280:ODL393280 OND393280:ONH393280 OWZ393280:OXD393280 PGV393280:PGZ393280 PQR393280:PQV393280 QAN393280:QAR393280 QKJ393280:QKN393280 QUF393280:QUJ393280 REB393280:REF393280 RNX393280:ROB393280 RXT393280:RXX393280 SHP393280:SHT393280 SRL393280:SRP393280 TBH393280:TBL393280 TLD393280:TLH393280 TUZ393280:TVD393280 UEV393280:UEZ393280 UOR393280:UOV393280 UYN393280:UYR393280 VIJ393280:VIN393280 VSF393280:VSJ393280 WCB393280:WCF393280 WLX393280:WMB393280 WVT393280:WVX393280 L458816:P458816 JH458816:JL458816 TD458816:TH458816 ACZ458816:ADD458816 AMV458816:AMZ458816 AWR458816:AWV458816 BGN458816:BGR458816 BQJ458816:BQN458816 CAF458816:CAJ458816 CKB458816:CKF458816 CTX458816:CUB458816 DDT458816:DDX458816 DNP458816:DNT458816 DXL458816:DXP458816 EHH458816:EHL458816 ERD458816:ERH458816 FAZ458816:FBD458816 FKV458816:FKZ458816 FUR458816:FUV458816 GEN458816:GER458816 GOJ458816:GON458816 GYF458816:GYJ458816 HIB458816:HIF458816 HRX458816:HSB458816 IBT458816:IBX458816 ILP458816:ILT458816 IVL458816:IVP458816 JFH458816:JFL458816 JPD458816:JPH458816 JYZ458816:JZD458816 KIV458816:KIZ458816 KSR458816:KSV458816 LCN458816:LCR458816 LMJ458816:LMN458816 LWF458816:LWJ458816 MGB458816:MGF458816 MPX458816:MQB458816 MZT458816:MZX458816 NJP458816:NJT458816 NTL458816:NTP458816 ODH458816:ODL458816 OND458816:ONH458816 OWZ458816:OXD458816 PGV458816:PGZ458816 PQR458816:PQV458816 QAN458816:QAR458816 QKJ458816:QKN458816 QUF458816:QUJ458816 REB458816:REF458816 RNX458816:ROB458816 RXT458816:RXX458816 SHP458816:SHT458816 SRL458816:SRP458816 TBH458816:TBL458816 TLD458816:TLH458816 TUZ458816:TVD458816 UEV458816:UEZ458816 UOR458816:UOV458816 UYN458816:UYR458816 VIJ458816:VIN458816 VSF458816:VSJ458816 WCB458816:WCF458816 WLX458816:WMB458816 WVT458816:WVX458816 L524352:P524352 JH524352:JL524352 TD524352:TH524352 ACZ524352:ADD524352 AMV524352:AMZ524352 AWR524352:AWV524352 BGN524352:BGR524352 BQJ524352:BQN524352 CAF524352:CAJ524352 CKB524352:CKF524352 CTX524352:CUB524352 DDT524352:DDX524352 DNP524352:DNT524352 DXL524352:DXP524352 EHH524352:EHL524352 ERD524352:ERH524352 FAZ524352:FBD524352 FKV524352:FKZ524352 FUR524352:FUV524352 GEN524352:GER524352 GOJ524352:GON524352 GYF524352:GYJ524352 HIB524352:HIF524352 HRX524352:HSB524352 IBT524352:IBX524352 ILP524352:ILT524352 IVL524352:IVP524352 JFH524352:JFL524352 JPD524352:JPH524352 JYZ524352:JZD524352 KIV524352:KIZ524352 KSR524352:KSV524352 LCN524352:LCR524352 LMJ524352:LMN524352 LWF524352:LWJ524352 MGB524352:MGF524352 MPX524352:MQB524352 MZT524352:MZX524352 NJP524352:NJT524352 NTL524352:NTP524352 ODH524352:ODL524352 OND524352:ONH524352 OWZ524352:OXD524352 PGV524352:PGZ524352 PQR524352:PQV524352 QAN524352:QAR524352 QKJ524352:QKN524352 QUF524352:QUJ524352 REB524352:REF524352 RNX524352:ROB524352 RXT524352:RXX524352 SHP524352:SHT524352 SRL524352:SRP524352 TBH524352:TBL524352 TLD524352:TLH524352 TUZ524352:TVD524352 UEV524352:UEZ524352 UOR524352:UOV524352 UYN524352:UYR524352 VIJ524352:VIN524352 VSF524352:VSJ524352 WCB524352:WCF524352 WLX524352:WMB524352 WVT524352:WVX524352 L589888:P589888 JH589888:JL589888 TD589888:TH589888 ACZ589888:ADD589888 AMV589888:AMZ589888 AWR589888:AWV589888 BGN589888:BGR589888 BQJ589888:BQN589888 CAF589888:CAJ589888 CKB589888:CKF589888 CTX589888:CUB589888 DDT589888:DDX589888 DNP589888:DNT589888 DXL589888:DXP589888 EHH589888:EHL589888 ERD589888:ERH589888 FAZ589888:FBD589888 FKV589888:FKZ589888 FUR589888:FUV589888 GEN589888:GER589888 GOJ589888:GON589888 GYF589888:GYJ589888 HIB589888:HIF589888 HRX589888:HSB589888 IBT589888:IBX589888 ILP589888:ILT589888 IVL589888:IVP589888 JFH589888:JFL589888 JPD589888:JPH589888 JYZ589888:JZD589888 KIV589888:KIZ589888 KSR589888:KSV589888 LCN589888:LCR589888 LMJ589888:LMN589888 LWF589888:LWJ589888 MGB589888:MGF589888 MPX589888:MQB589888 MZT589888:MZX589888 NJP589888:NJT589888 NTL589888:NTP589888 ODH589888:ODL589888 OND589888:ONH589888 OWZ589888:OXD589888 PGV589888:PGZ589888 PQR589888:PQV589888 QAN589888:QAR589888 QKJ589888:QKN589888 QUF589888:QUJ589888 REB589888:REF589888 RNX589888:ROB589888 RXT589888:RXX589888 SHP589888:SHT589888 SRL589888:SRP589888 TBH589888:TBL589888 TLD589888:TLH589888 TUZ589888:TVD589888 UEV589888:UEZ589888 UOR589888:UOV589888 UYN589888:UYR589888 VIJ589888:VIN589888 VSF589888:VSJ589888 WCB589888:WCF589888 WLX589888:WMB589888 WVT589888:WVX589888 L655424:P655424 JH655424:JL655424 TD655424:TH655424 ACZ655424:ADD655424 AMV655424:AMZ655424 AWR655424:AWV655424 BGN655424:BGR655424 BQJ655424:BQN655424 CAF655424:CAJ655424 CKB655424:CKF655424 CTX655424:CUB655424 DDT655424:DDX655424 DNP655424:DNT655424 DXL655424:DXP655424 EHH655424:EHL655424 ERD655424:ERH655424 FAZ655424:FBD655424 FKV655424:FKZ655424 FUR655424:FUV655424 GEN655424:GER655424 GOJ655424:GON655424 GYF655424:GYJ655424 HIB655424:HIF655424 HRX655424:HSB655424 IBT655424:IBX655424 ILP655424:ILT655424 IVL655424:IVP655424 JFH655424:JFL655424 JPD655424:JPH655424 JYZ655424:JZD655424 KIV655424:KIZ655424 KSR655424:KSV655424 LCN655424:LCR655424 LMJ655424:LMN655424 LWF655424:LWJ655424 MGB655424:MGF655424 MPX655424:MQB655424 MZT655424:MZX655424 NJP655424:NJT655424 NTL655424:NTP655424 ODH655424:ODL655424 OND655424:ONH655424 OWZ655424:OXD655424 PGV655424:PGZ655424 PQR655424:PQV655424 QAN655424:QAR655424 QKJ655424:QKN655424 QUF655424:QUJ655424 REB655424:REF655424 RNX655424:ROB655424 RXT655424:RXX655424 SHP655424:SHT655424 SRL655424:SRP655424 TBH655424:TBL655424 TLD655424:TLH655424 TUZ655424:TVD655424 UEV655424:UEZ655424 UOR655424:UOV655424 UYN655424:UYR655424 VIJ655424:VIN655424 VSF655424:VSJ655424 WCB655424:WCF655424 WLX655424:WMB655424 WVT655424:WVX655424 L720960:P720960 JH720960:JL720960 TD720960:TH720960 ACZ720960:ADD720960 AMV720960:AMZ720960 AWR720960:AWV720960 BGN720960:BGR720960 BQJ720960:BQN720960 CAF720960:CAJ720960 CKB720960:CKF720960 CTX720960:CUB720960 DDT720960:DDX720960 DNP720960:DNT720960 DXL720960:DXP720960 EHH720960:EHL720960 ERD720960:ERH720960 FAZ720960:FBD720960 FKV720960:FKZ720960 FUR720960:FUV720960 GEN720960:GER720960 GOJ720960:GON720960 GYF720960:GYJ720960 HIB720960:HIF720960 HRX720960:HSB720960 IBT720960:IBX720960 ILP720960:ILT720960 IVL720960:IVP720960 JFH720960:JFL720960 JPD720960:JPH720960 JYZ720960:JZD720960 KIV720960:KIZ720960 KSR720960:KSV720960 LCN720960:LCR720960 LMJ720960:LMN720960 LWF720960:LWJ720960 MGB720960:MGF720960 MPX720960:MQB720960 MZT720960:MZX720960 NJP720960:NJT720960 NTL720960:NTP720960 ODH720960:ODL720960 OND720960:ONH720960 OWZ720960:OXD720960 PGV720960:PGZ720960 PQR720960:PQV720960 QAN720960:QAR720960 QKJ720960:QKN720960 QUF720960:QUJ720960 REB720960:REF720960 RNX720960:ROB720960 RXT720960:RXX720960 SHP720960:SHT720960 SRL720960:SRP720960 TBH720960:TBL720960 TLD720960:TLH720960 TUZ720960:TVD720960 UEV720960:UEZ720960 UOR720960:UOV720960 UYN720960:UYR720960 VIJ720960:VIN720960 VSF720960:VSJ720960 WCB720960:WCF720960 WLX720960:WMB720960 WVT720960:WVX720960 L786496:P786496 JH786496:JL786496 TD786496:TH786496 ACZ786496:ADD786496 AMV786496:AMZ786496 AWR786496:AWV786496 BGN786496:BGR786496 BQJ786496:BQN786496 CAF786496:CAJ786496 CKB786496:CKF786496 CTX786496:CUB786496 DDT786496:DDX786496 DNP786496:DNT786496 DXL786496:DXP786496 EHH786496:EHL786496 ERD786496:ERH786496 FAZ786496:FBD786496 FKV786496:FKZ786496 FUR786496:FUV786496 GEN786496:GER786496 GOJ786496:GON786496 GYF786496:GYJ786496 HIB786496:HIF786496 HRX786496:HSB786496 IBT786496:IBX786496 ILP786496:ILT786496 IVL786496:IVP786496 JFH786496:JFL786496 JPD786496:JPH786496 JYZ786496:JZD786496 KIV786496:KIZ786496 KSR786496:KSV786496 LCN786496:LCR786496 LMJ786496:LMN786496 LWF786496:LWJ786496 MGB786496:MGF786496 MPX786496:MQB786496 MZT786496:MZX786496 NJP786496:NJT786496 NTL786496:NTP786496 ODH786496:ODL786496 OND786496:ONH786496 OWZ786496:OXD786496 PGV786496:PGZ786496 PQR786496:PQV786496 QAN786496:QAR786496 QKJ786496:QKN786496 QUF786496:QUJ786496 REB786496:REF786496 RNX786496:ROB786496 RXT786496:RXX786496 SHP786496:SHT786496 SRL786496:SRP786496 TBH786496:TBL786496 TLD786496:TLH786496 TUZ786496:TVD786496 UEV786496:UEZ786496 UOR786496:UOV786496 UYN786496:UYR786496 VIJ786496:VIN786496 VSF786496:VSJ786496 WCB786496:WCF786496 WLX786496:WMB786496 WVT786496:WVX786496 L852032:P852032 JH852032:JL852032 TD852032:TH852032 ACZ852032:ADD852032 AMV852032:AMZ852032 AWR852032:AWV852032 BGN852032:BGR852032 BQJ852032:BQN852032 CAF852032:CAJ852032 CKB852032:CKF852032 CTX852032:CUB852032 DDT852032:DDX852032 DNP852032:DNT852032 DXL852032:DXP852032 EHH852032:EHL852032 ERD852032:ERH852032 FAZ852032:FBD852032 FKV852032:FKZ852032 FUR852032:FUV852032 GEN852032:GER852032 GOJ852032:GON852032 GYF852032:GYJ852032 HIB852032:HIF852032 HRX852032:HSB852032 IBT852032:IBX852032 ILP852032:ILT852032 IVL852032:IVP852032 JFH852032:JFL852032 JPD852032:JPH852032 JYZ852032:JZD852032 KIV852032:KIZ852032 KSR852032:KSV852032 LCN852032:LCR852032 LMJ852032:LMN852032 LWF852032:LWJ852032 MGB852032:MGF852032 MPX852032:MQB852032 MZT852032:MZX852032 NJP852032:NJT852032 NTL852032:NTP852032 ODH852032:ODL852032 OND852032:ONH852032 OWZ852032:OXD852032 PGV852032:PGZ852032 PQR852032:PQV852032 QAN852032:QAR852032 QKJ852032:QKN852032 QUF852032:QUJ852032 REB852032:REF852032 RNX852032:ROB852032 RXT852032:RXX852032 SHP852032:SHT852032 SRL852032:SRP852032 TBH852032:TBL852032 TLD852032:TLH852032 TUZ852032:TVD852032 UEV852032:UEZ852032 UOR852032:UOV852032 UYN852032:UYR852032 VIJ852032:VIN852032 VSF852032:VSJ852032 WCB852032:WCF852032 WLX852032:WMB852032 WVT852032:WVX852032 L917568:P917568 JH917568:JL917568 TD917568:TH917568 ACZ917568:ADD917568 AMV917568:AMZ917568 AWR917568:AWV917568 BGN917568:BGR917568 BQJ917568:BQN917568 CAF917568:CAJ917568 CKB917568:CKF917568 CTX917568:CUB917568 DDT917568:DDX917568 DNP917568:DNT917568 DXL917568:DXP917568 EHH917568:EHL917568 ERD917568:ERH917568 FAZ917568:FBD917568 FKV917568:FKZ917568 FUR917568:FUV917568 GEN917568:GER917568 GOJ917568:GON917568 GYF917568:GYJ917568 HIB917568:HIF917568 HRX917568:HSB917568 IBT917568:IBX917568 ILP917568:ILT917568 IVL917568:IVP917568 JFH917568:JFL917568 JPD917568:JPH917568 JYZ917568:JZD917568 KIV917568:KIZ917568 KSR917568:KSV917568 LCN917568:LCR917568 LMJ917568:LMN917568 LWF917568:LWJ917568 MGB917568:MGF917568 MPX917568:MQB917568 MZT917568:MZX917568 NJP917568:NJT917568 NTL917568:NTP917568 ODH917568:ODL917568 OND917568:ONH917568 OWZ917568:OXD917568 PGV917568:PGZ917568 PQR917568:PQV917568 QAN917568:QAR917568 QKJ917568:QKN917568 QUF917568:QUJ917568 REB917568:REF917568 RNX917568:ROB917568 RXT917568:RXX917568 SHP917568:SHT917568 SRL917568:SRP917568 TBH917568:TBL917568 TLD917568:TLH917568 TUZ917568:TVD917568 UEV917568:UEZ917568 UOR917568:UOV917568 UYN917568:UYR917568 VIJ917568:VIN917568 VSF917568:VSJ917568 WCB917568:WCF917568 WLX917568:WMB917568 WVT917568:WVX917568 L983104:P983104 JH983104:JL983104 TD983104:TH983104 ACZ983104:ADD983104 AMV983104:AMZ983104 AWR983104:AWV983104 BGN983104:BGR983104 BQJ983104:BQN983104 CAF983104:CAJ983104 CKB983104:CKF983104 CTX983104:CUB983104 DDT983104:DDX983104 DNP983104:DNT983104 DXL983104:DXP983104 EHH983104:EHL983104 ERD983104:ERH983104 FAZ983104:FBD983104 FKV983104:FKZ983104 FUR983104:FUV983104 GEN983104:GER983104 GOJ983104:GON983104 GYF983104:GYJ983104 HIB983104:HIF983104 HRX983104:HSB983104 IBT983104:IBX983104 ILP983104:ILT983104 IVL983104:IVP983104 JFH983104:JFL983104 JPD983104:JPH983104 JYZ983104:JZD983104 KIV983104:KIZ983104 KSR983104:KSV983104 LCN983104:LCR983104 LMJ983104:LMN983104 LWF983104:LWJ983104 MGB983104:MGF983104 MPX983104:MQB983104 MZT983104:MZX983104 NJP983104:NJT983104 NTL983104:NTP983104 ODH983104:ODL983104 OND983104:ONH983104 OWZ983104:OXD983104 PGV983104:PGZ983104 PQR983104:PQV983104 QAN983104:QAR983104 QKJ983104:QKN983104 QUF983104:QUJ983104 REB983104:REF983104 RNX983104:ROB983104 RXT983104:RXX983104 SHP983104:SHT983104 SRL983104:SRP983104 TBH983104:TBL983104 TLD983104:TLH983104 TUZ983104:TVD983104 UEV983104:UEZ983104 UOR983104:UOV983104 UYN983104:UYR983104 VIJ983104:VIN983104 VSF983104:VSJ983104 WCB983104:WCF983104 WLX983104:WMB983104 WVT983104:WVX983104 L53:O53 JH53:JK53 TD53:TG53 ACZ53:ADC53 AMV53:AMY53 AWR53:AWU53 BGN53:BGQ53 BQJ53:BQM53 CAF53:CAI53 CKB53:CKE53 CTX53:CUA53 DDT53:DDW53 DNP53:DNS53 DXL53:DXO53 EHH53:EHK53 ERD53:ERG53 FAZ53:FBC53 FKV53:FKY53 FUR53:FUU53 GEN53:GEQ53 GOJ53:GOM53 GYF53:GYI53 HIB53:HIE53 HRX53:HSA53 IBT53:IBW53 ILP53:ILS53 IVL53:IVO53 JFH53:JFK53 JPD53:JPG53 JYZ53:JZC53 KIV53:KIY53 KSR53:KSU53 LCN53:LCQ53 LMJ53:LMM53 LWF53:LWI53 MGB53:MGE53 MPX53:MQA53 MZT53:MZW53 NJP53:NJS53 NTL53:NTO53 ODH53:ODK53 OND53:ONG53 OWZ53:OXC53 PGV53:PGY53 PQR53:PQU53 QAN53:QAQ53 QKJ53:QKM53 QUF53:QUI53 REB53:REE53 RNX53:ROA53 RXT53:RXW53 SHP53:SHS53 SRL53:SRO53 TBH53:TBK53 TLD53:TLG53 TUZ53:TVC53 UEV53:UEY53 UOR53:UOU53 UYN53:UYQ53 VIJ53:VIM53 VSF53:VSI53 WCB53:WCE53 WLX53:WMA53 WVT53:WVW53 L65589:O65589 JH65589:JK65589 TD65589:TG65589 ACZ65589:ADC65589 AMV65589:AMY65589 AWR65589:AWU65589 BGN65589:BGQ65589 BQJ65589:BQM65589 CAF65589:CAI65589 CKB65589:CKE65589 CTX65589:CUA65589 DDT65589:DDW65589 DNP65589:DNS65589 DXL65589:DXO65589 EHH65589:EHK65589 ERD65589:ERG65589 FAZ65589:FBC65589 FKV65589:FKY65589 FUR65589:FUU65589 GEN65589:GEQ65589 GOJ65589:GOM65589 GYF65589:GYI65589 HIB65589:HIE65589 HRX65589:HSA65589 IBT65589:IBW65589 ILP65589:ILS65589 IVL65589:IVO65589 JFH65589:JFK65589 JPD65589:JPG65589 JYZ65589:JZC65589 KIV65589:KIY65589 KSR65589:KSU65589 LCN65589:LCQ65589 LMJ65589:LMM65589 LWF65589:LWI65589 MGB65589:MGE65589 MPX65589:MQA65589 MZT65589:MZW65589 NJP65589:NJS65589 NTL65589:NTO65589 ODH65589:ODK65589 OND65589:ONG65589 OWZ65589:OXC65589 PGV65589:PGY65589 PQR65589:PQU65589 QAN65589:QAQ65589 QKJ65589:QKM65589 QUF65589:QUI65589 REB65589:REE65589 RNX65589:ROA65589 RXT65589:RXW65589 SHP65589:SHS65589 SRL65589:SRO65589 TBH65589:TBK65589 TLD65589:TLG65589 TUZ65589:TVC65589 UEV65589:UEY65589 UOR65589:UOU65589 UYN65589:UYQ65589 VIJ65589:VIM65589 VSF65589:VSI65589 WCB65589:WCE65589 WLX65589:WMA65589 WVT65589:WVW65589 L131125:O131125 JH131125:JK131125 TD131125:TG131125 ACZ131125:ADC131125 AMV131125:AMY131125 AWR131125:AWU131125 BGN131125:BGQ131125 BQJ131125:BQM131125 CAF131125:CAI131125 CKB131125:CKE131125 CTX131125:CUA131125 DDT131125:DDW131125 DNP131125:DNS131125 DXL131125:DXO131125 EHH131125:EHK131125 ERD131125:ERG131125 FAZ131125:FBC131125 FKV131125:FKY131125 FUR131125:FUU131125 GEN131125:GEQ131125 GOJ131125:GOM131125 GYF131125:GYI131125 HIB131125:HIE131125 HRX131125:HSA131125 IBT131125:IBW131125 ILP131125:ILS131125 IVL131125:IVO131125 JFH131125:JFK131125 JPD131125:JPG131125 JYZ131125:JZC131125 KIV131125:KIY131125 KSR131125:KSU131125 LCN131125:LCQ131125 LMJ131125:LMM131125 LWF131125:LWI131125 MGB131125:MGE131125 MPX131125:MQA131125 MZT131125:MZW131125 NJP131125:NJS131125 NTL131125:NTO131125 ODH131125:ODK131125 OND131125:ONG131125 OWZ131125:OXC131125 PGV131125:PGY131125 PQR131125:PQU131125 QAN131125:QAQ131125 QKJ131125:QKM131125 QUF131125:QUI131125 REB131125:REE131125 RNX131125:ROA131125 RXT131125:RXW131125 SHP131125:SHS131125 SRL131125:SRO131125 TBH131125:TBK131125 TLD131125:TLG131125 TUZ131125:TVC131125 UEV131125:UEY131125 UOR131125:UOU131125 UYN131125:UYQ131125 VIJ131125:VIM131125 VSF131125:VSI131125 WCB131125:WCE131125 WLX131125:WMA131125 WVT131125:WVW131125 L196661:O196661 JH196661:JK196661 TD196661:TG196661 ACZ196661:ADC196661 AMV196661:AMY196661 AWR196661:AWU196661 BGN196661:BGQ196661 BQJ196661:BQM196661 CAF196661:CAI196661 CKB196661:CKE196661 CTX196661:CUA196661 DDT196661:DDW196661 DNP196661:DNS196661 DXL196661:DXO196661 EHH196661:EHK196661 ERD196661:ERG196661 FAZ196661:FBC196661 FKV196661:FKY196661 FUR196661:FUU196661 GEN196661:GEQ196661 GOJ196661:GOM196661 GYF196661:GYI196661 HIB196661:HIE196661 HRX196661:HSA196661 IBT196661:IBW196661 ILP196661:ILS196661 IVL196661:IVO196661 JFH196661:JFK196661 JPD196661:JPG196661 JYZ196661:JZC196661 KIV196661:KIY196661 KSR196661:KSU196661 LCN196661:LCQ196661 LMJ196661:LMM196661 LWF196661:LWI196661 MGB196661:MGE196661 MPX196661:MQA196661 MZT196661:MZW196661 NJP196661:NJS196661 NTL196661:NTO196661 ODH196661:ODK196661 OND196661:ONG196661 OWZ196661:OXC196661 PGV196661:PGY196661 PQR196661:PQU196661 QAN196661:QAQ196661 QKJ196661:QKM196661 QUF196661:QUI196661 REB196661:REE196661 RNX196661:ROA196661 RXT196661:RXW196661 SHP196661:SHS196661 SRL196661:SRO196661 TBH196661:TBK196661 TLD196661:TLG196661 TUZ196661:TVC196661 UEV196661:UEY196661 UOR196661:UOU196661 UYN196661:UYQ196661 VIJ196661:VIM196661 VSF196661:VSI196661 WCB196661:WCE196661 WLX196661:WMA196661 WVT196661:WVW196661 L262197:O262197 JH262197:JK262197 TD262197:TG262197 ACZ262197:ADC262197 AMV262197:AMY262197 AWR262197:AWU262197 BGN262197:BGQ262197 BQJ262197:BQM262197 CAF262197:CAI262197 CKB262197:CKE262197 CTX262197:CUA262197 DDT262197:DDW262197 DNP262197:DNS262197 DXL262197:DXO262197 EHH262197:EHK262197 ERD262197:ERG262197 FAZ262197:FBC262197 FKV262197:FKY262197 FUR262197:FUU262197 GEN262197:GEQ262197 GOJ262197:GOM262197 GYF262197:GYI262197 HIB262197:HIE262197 HRX262197:HSA262197 IBT262197:IBW262197 ILP262197:ILS262197 IVL262197:IVO262197 JFH262197:JFK262197 JPD262197:JPG262197 JYZ262197:JZC262197 KIV262197:KIY262197 KSR262197:KSU262197 LCN262197:LCQ262197 LMJ262197:LMM262197 LWF262197:LWI262197 MGB262197:MGE262197 MPX262197:MQA262197 MZT262197:MZW262197 NJP262197:NJS262197 NTL262197:NTO262197 ODH262197:ODK262197 OND262197:ONG262197 OWZ262197:OXC262197 PGV262197:PGY262197 PQR262197:PQU262197 QAN262197:QAQ262197 QKJ262197:QKM262197 QUF262197:QUI262197 REB262197:REE262197 RNX262197:ROA262197 RXT262197:RXW262197 SHP262197:SHS262197 SRL262197:SRO262197 TBH262197:TBK262197 TLD262197:TLG262197 TUZ262197:TVC262197 UEV262197:UEY262197 UOR262197:UOU262197 UYN262197:UYQ262197 VIJ262197:VIM262197 VSF262197:VSI262197 WCB262197:WCE262197 WLX262197:WMA262197 WVT262197:WVW262197 L327733:O327733 JH327733:JK327733 TD327733:TG327733 ACZ327733:ADC327733 AMV327733:AMY327733 AWR327733:AWU327733 BGN327733:BGQ327733 BQJ327733:BQM327733 CAF327733:CAI327733 CKB327733:CKE327733 CTX327733:CUA327733 DDT327733:DDW327733 DNP327733:DNS327733 DXL327733:DXO327733 EHH327733:EHK327733 ERD327733:ERG327733 FAZ327733:FBC327733 FKV327733:FKY327733 FUR327733:FUU327733 GEN327733:GEQ327733 GOJ327733:GOM327733 GYF327733:GYI327733 HIB327733:HIE327733 HRX327733:HSA327733 IBT327733:IBW327733 ILP327733:ILS327733 IVL327733:IVO327733 JFH327733:JFK327733 JPD327733:JPG327733 JYZ327733:JZC327733 KIV327733:KIY327733 KSR327733:KSU327733 LCN327733:LCQ327733 LMJ327733:LMM327733 LWF327733:LWI327733 MGB327733:MGE327733 MPX327733:MQA327733 MZT327733:MZW327733 NJP327733:NJS327733 NTL327733:NTO327733 ODH327733:ODK327733 OND327733:ONG327733 OWZ327733:OXC327733 PGV327733:PGY327733 PQR327733:PQU327733 QAN327733:QAQ327733 QKJ327733:QKM327733 QUF327733:QUI327733 REB327733:REE327733 RNX327733:ROA327733 RXT327733:RXW327733 SHP327733:SHS327733 SRL327733:SRO327733 TBH327733:TBK327733 TLD327733:TLG327733 TUZ327733:TVC327733 UEV327733:UEY327733 UOR327733:UOU327733 UYN327733:UYQ327733 VIJ327733:VIM327733 VSF327733:VSI327733 WCB327733:WCE327733 WLX327733:WMA327733 WVT327733:WVW327733 L393269:O393269 JH393269:JK393269 TD393269:TG393269 ACZ393269:ADC393269 AMV393269:AMY393269 AWR393269:AWU393269 BGN393269:BGQ393269 BQJ393269:BQM393269 CAF393269:CAI393269 CKB393269:CKE393269 CTX393269:CUA393269 DDT393269:DDW393269 DNP393269:DNS393269 DXL393269:DXO393269 EHH393269:EHK393269 ERD393269:ERG393269 FAZ393269:FBC393269 FKV393269:FKY393269 FUR393269:FUU393269 GEN393269:GEQ393269 GOJ393269:GOM393269 GYF393269:GYI393269 HIB393269:HIE393269 HRX393269:HSA393269 IBT393269:IBW393269 ILP393269:ILS393269 IVL393269:IVO393269 JFH393269:JFK393269 JPD393269:JPG393269 JYZ393269:JZC393269 KIV393269:KIY393269 KSR393269:KSU393269 LCN393269:LCQ393269 LMJ393269:LMM393269 LWF393269:LWI393269 MGB393269:MGE393269 MPX393269:MQA393269 MZT393269:MZW393269 NJP393269:NJS393269 NTL393269:NTO393269 ODH393269:ODK393269 OND393269:ONG393269 OWZ393269:OXC393269 PGV393269:PGY393269 PQR393269:PQU393269 QAN393269:QAQ393269 QKJ393269:QKM393269 QUF393269:QUI393269 REB393269:REE393269 RNX393269:ROA393269 RXT393269:RXW393269 SHP393269:SHS393269 SRL393269:SRO393269 TBH393269:TBK393269 TLD393269:TLG393269 TUZ393269:TVC393269 UEV393269:UEY393269 UOR393269:UOU393269 UYN393269:UYQ393269 VIJ393269:VIM393269 VSF393269:VSI393269 WCB393269:WCE393269 WLX393269:WMA393269 WVT393269:WVW393269 L458805:O458805 JH458805:JK458805 TD458805:TG458805 ACZ458805:ADC458805 AMV458805:AMY458805 AWR458805:AWU458805 BGN458805:BGQ458805 BQJ458805:BQM458805 CAF458805:CAI458805 CKB458805:CKE458805 CTX458805:CUA458805 DDT458805:DDW458805 DNP458805:DNS458805 DXL458805:DXO458805 EHH458805:EHK458805 ERD458805:ERG458805 FAZ458805:FBC458805 FKV458805:FKY458805 FUR458805:FUU458805 GEN458805:GEQ458805 GOJ458805:GOM458805 GYF458805:GYI458805 HIB458805:HIE458805 HRX458805:HSA458805 IBT458805:IBW458805 ILP458805:ILS458805 IVL458805:IVO458805 JFH458805:JFK458805 JPD458805:JPG458805 JYZ458805:JZC458805 KIV458805:KIY458805 KSR458805:KSU458805 LCN458805:LCQ458805 LMJ458805:LMM458805 LWF458805:LWI458805 MGB458805:MGE458805 MPX458805:MQA458805 MZT458805:MZW458805 NJP458805:NJS458805 NTL458805:NTO458805 ODH458805:ODK458805 OND458805:ONG458805 OWZ458805:OXC458805 PGV458805:PGY458805 PQR458805:PQU458805 QAN458805:QAQ458805 QKJ458805:QKM458805 QUF458805:QUI458805 REB458805:REE458805 RNX458805:ROA458805 RXT458805:RXW458805 SHP458805:SHS458805 SRL458805:SRO458805 TBH458805:TBK458805 TLD458805:TLG458805 TUZ458805:TVC458805 UEV458805:UEY458805 UOR458805:UOU458805 UYN458805:UYQ458805 VIJ458805:VIM458805 VSF458805:VSI458805 WCB458805:WCE458805 WLX458805:WMA458805 WVT458805:WVW458805 L524341:O524341 JH524341:JK524341 TD524341:TG524341 ACZ524341:ADC524341 AMV524341:AMY524341 AWR524341:AWU524341 BGN524341:BGQ524341 BQJ524341:BQM524341 CAF524341:CAI524341 CKB524341:CKE524341 CTX524341:CUA524341 DDT524341:DDW524341 DNP524341:DNS524341 DXL524341:DXO524341 EHH524341:EHK524341 ERD524341:ERG524341 FAZ524341:FBC524341 FKV524341:FKY524341 FUR524341:FUU524341 GEN524341:GEQ524341 GOJ524341:GOM524341 GYF524341:GYI524341 HIB524341:HIE524341 HRX524341:HSA524341 IBT524341:IBW524341 ILP524341:ILS524341 IVL524341:IVO524341 JFH524341:JFK524341 JPD524341:JPG524341 JYZ524341:JZC524341 KIV524341:KIY524341 KSR524341:KSU524341 LCN524341:LCQ524341 LMJ524341:LMM524341 LWF524341:LWI524341 MGB524341:MGE524341 MPX524341:MQA524341 MZT524341:MZW524341 NJP524341:NJS524341 NTL524341:NTO524341 ODH524341:ODK524341 OND524341:ONG524341 OWZ524341:OXC524341 PGV524341:PGY524341 PQR524341:PQU524341 QAN524341:QAQ524341 QKJ524341:QKM524341 QUF524341:QUI524341 REB524341:REE524341 RNX524341:ROA524341 RXT524341:RXW524341 SHP524341:SHS524341 SRL524341:SRO524341 TBH524341:TBK524341 TLD524341:TLG524341 TUZ524341:TVC524341 UEV524341:UEY524341 UOR524341:UOU524341 UYN524341:UYQ524341 VIJ524341:VIM524341 VSF524341:VSI524341 WCB524341:WCE524341 WLX524341:WMA524341 WVT524341:WVW524341 L589877:O589877 JH589877:JK589877 TD589877:TG589877 ACZ589877:ADC589877 AMV589877:AMY589877 AWR589877:AWU589877 BGN589877:BGQ589877 BQJ589877:BQM589877 CAF589877:CAI589877 CKB589877:CKE589877 CTX589877:CUA589877 DDT589877:DDW589877 DNP589877:DNS589877 DXL589877:DXO589877 EHH589877:EHK589877 ERD589877:ERG589877 FAZ589877:FBC589877 FKV589877:FKY589877 FUR589877:FUU589877 GEN589877:GEQ589877 GOJ589877:GOM589877 GYF589877:GYI589877 HIB589877:HIE589877 HRX589877:HSA589877 IBT589877:IBW589877 ILP589877:ILS589877 IVL589877:IVO589877 JFH589877:JFK589877 JPD589877:JPG589877 JYZ589877:JZC589877 KIV589877:KIY589877 KSR589877:KSU589877 LCN589877:LCQ589877 LMJ589877:LMM589877 LWF589877:LWI589877 MGB589877:MGE589877 MPX589877:MQA589877 MZT589877:MZW589877 NJP589877:NJS589877 NTL589877:NTO589877 ODH589877:ODK589877 OND589877:ONG589877 OWZ589877:OXC589877 PGV589877:PGY589877 PQR589877:PQU589877 QAN589877:QAQ589877 QKJ589877:QKM589877 QUF589877:QUI589877 REB589877:REE589877 RNX589877:ROA589877 RXT589877:RXW589877 SHP589877:SHS589877 SRL589877:SRO589877 TBH589877:TBK589877 TLD589877:TLG589877 TUZ589877:TVC589877 UEV589877:UEY589877 UOR589877:UOU589877 UYN589877:UYQ589877 VIJ589877:VIM589877 VSF589877:VSI589877 WCB589877:WCE589877 WLX589877:WMA589877 WVT589877:WVW589877 L655413:O655413 JH655413:JK655413 TD655413:TG655413 ACZ655413:ADC655413 AMV655413:AMY655413 AWR655413:AWU655413 BGN655413:BGQ655413 BQJ655413:BQM655413 CAF655413:CAI655413 CKB655413:CKE655413 CTX655413:CUA655413 DDT655413:DDW655413 DNP655413:DNS655413 DXL655413:DXO655413 EHH655413:EHK655413 ERD655413:ERG655413 FAZ655413:FBC655413 FKV655413:FKY655413 FUR655413:FUU655413 GEN655413:GEQ655413 GOJ655413:GOM655413 GYF655413:GYI655413 HIB655413:HIE655413 HRX655413:HSA655413 IBT655413:IBW655413 ILP655413:ILS655413 IVL655413:IVO655413 JFH655413:JFK655413 JPD655413:JPG655413 JYZ655413:JZC655413 KIV655413:KIY655413 KSR655413:KSU655413 LCN655413:LCQ655413 LMJ655413:LMM655413 LWF655413:LWI655413 MGB655413:MGE655413 MPX655413:MQA655413 MZT655413:MZW655413 NJP655413:NJS655413 NTL655413:NTO655413 ODH655413:ODK655413 OND655413:ONG655413 OWZ655413:OXC655413 PGV655413:PGY655413 PQR655413:PQU655413 QAN655413:QAQ655413 QKJ655413:QKM655413 QUF655413:QUI655413 REB655413:REE655413 RNX655413:ROA655413 RXT655413:RXW655413 SHP655413:SHS655413 SRL655413:SRO655413 TBH655413:TBK655413 TLD655413:TLG655413 TUZ655413:TVC655413 UEV655413:UEY655413 UOR655413:UOU655413 UYN655413:UYQ655413 VIJ655413:VIM655413 VSF655413:VSI655413 WCB655413:WCE655413 WLX655413:WMA655413 WVT655413:WVW655413 L720949:O720949 JH720949:JK720949 TD720949:TG720949 ACZ720949:ADC720949 AMV720949:AMY720949 AWR720949:AWU720949 BGN720949:BGQ720949 BQJ720949:BQM720949 CAF720949:CAI720949 CKB720949:CKE720949 CTX720949:CUA720949 DDT720949:DDW720949 DNP720949:DNS720949 DXL720949:DXO720949 EHH720949:EHK720949 ERD720949:ERG720949 FAZ720949:FBC720949 FKV720949:FKY720949 FUR720949:FUU720949 GEN720949:GEQ720949 GOJ720949:GOM720949 GYF720949:GYI720949 HIB720949:HIE720949 HRX720949:HSA720949 IBT720949:IBW720949 ILP720949:ILS720949 IVL720949:IVO720949 JFH720949:JFK720949 JPD720949:JPG720949 JYZ720949:JZC720949 KIV720949:KIY720949 KSR720949:KSU720949 LCN720949:LCQ720949 LMJ720949:LMM720949 LWF720949:LWI720949 MGB720949:MGE720949 MPX720949:MQA720949 MZT720949:MZW720949 NJP720949:NJS720949 NTL720949:NTO720949 ODH720949:ODK720949 OND720949:ONG720949 OWZ720949:OXC720949 PGV720949:PGY720949 PQR720949:PQU720949 QAN720949:QAQ720949 QKJ720949:QKM720949 QUF720949:QUI720949 REB720949:REE720949 RNX720949:ROA720949 RXT720949:RXW720949 SHP720949:SHS720949 SRL720949:SRO720949 TBH720949:TBK720949 TLD720949:TLG720949 TUZ720949:TVC720949 UEV720949:UEY720949 UOR720949:UOU720949 UYN720949:UYQ720949 VIJ720949:VIM720949 VSF720949:VSI720949 WCB720949:WCE720949 WLX720949:WMA720949 WVT720949:WVW720949 L786485:O786485 JH786485:JK786485 TD786485:TG786485 ACZ786485:ADC786485 AMV786485:AMY786485 AWR786485:AWU786485 BGN786485:BGQ786485 BQJ786485:BQM786485 CAF786485:CAI786485 CKB786485:CKE786485 CTX786485:CUA786485 DDT786485:DDW786485 DNP786485:DNS786485 DXL786485:DXO786485 EHH786485:EHK786485 ERD786485:ERG786485 FAZ786485:FBC786485 FKV786485:FKY786485 FUR786485:FUU786485 GEN786485:GEQ786485 GOJ786485:GOM786485 GYF786485:GYI786485 HIB786485:HIE786485 HRX786485:HSA786485 IBT786485:IBW786485 ILP786485:ILS786485 IVL786485:IVO786485 JFH786485:JFK786485 JPD786485:JPG786485 JYZ786485:JZC786485 KIV786485:KIY786485 KSR786485:KSU786485 LCN786485:LCQ786485 LMJ786485:LMM786485 LWF786485:LWI786485 MGB786485:MGE786485 MPX786485:MQA786485 MZT786485:MZW786485 NJP786485:NJS786485 NTL786485:NTO786485 ODH786485:ODK786485 OND786485:ONG786485 OWZ786485:OXC786485 PGV786485:PGY786485 PQR786485:PQU786485 QAN786485:QAQ786485 QKJ786485:QKM786485 QUF786485:QUI786485 REB786485:REE786485 RNX786485:ROA786485 RXT786485:RXW786485 SHP786485:SHS786485 SRL786485:SRO786485 TBH786485:TBK786485 TLD786485:TLG786485 TUZ786485:TVC786485 UEV786485:UEY786485 UOR786485:UOU786485 UYN786485:UYQ786485 VIJ786485:VIM786485 VSF786485:VSI786485 WCB786485:WCE786485 WLX786485:WMA786485 WVT786485:WVW786485 L852021:O852021 JH852021:JK852021 TD852021:TG852021 ACZ852021:ADC852021 AMV852021:AMY852021 AWR852021:AWU852021 BGN852021:BGQ852021 BQJ852021:BQM852021 CAF852021:CAI852021 CKB852021:CKE852021 CTX852021:CUA852021 DDT852021:DDW852021 DNP852021:DNS852021 DXL852021:DXO852021 EHH852021:EHK852021 ERD852021:ERG852021 FAZ852021:FBC852021 FKV852021:FKY852021 FUR852021:FUU852021 GEN852021:GEQ852021 GOJ852021:GOM852021 GYF852021:GYI852021 HIB852021:HIE852021 HRX852021:HSA852021 IBT852021:IBW852021 ILP852021:ILS852021 IVL852021:IVO852021 JFH852021:JFK852021 JPD852021:JPG852021 JYZ852021:JZC852021 KIV852021:KIY852021 KSR852021:KSU852021 LCN852021:LCQ852021 LMJ852021:LMM852021 LWF852021:LWI852021 MGB852021:MGE852021 MPX852021:MQA852021 MZT852021:MZW852021 NJP852021:NJS852021 NTL852021:NTO852021 ODH852021:ODK852021 OND852021:ONG852021 OWZ852021:OXC852021 PGV852021:PGY852021 PQR852021:PQU852021 QAN852021:QAQ852021 QKJ852021:QKM852021 QUF852021:QUI852021 REB852021:REE852021 RNX852021:ROA852021 RXT852021:RXW852021 SHP852021:SHS852021 SRL852021:SRO852021 TBH852021:TBK852021 TLD852021:TLG852021 TUZ852021:TVC852021 UEV852021:UEY852021 UOR852021:UOU852021 UYN852021:UYQ852021 VIJ852021:VIM852021 VSF852021:VSI852021 WCB852021:WCE852021 WLX852021:WMA852021 WVT852021:WVW852021 L917557:O917557 JH917557:JK917557 TD917557:TG917557 ACZ917557:ADC917557 AMV917557:AMY917557 AWR917557:AWU917557 BGN917557:BGQ917557 BQJ917557:BQM917557 CAF917557:CAI917557 CKB917557:CKE917557 CTX917557:CUA917557 DDT917557:DDW917557 DNP917557:DNS917557 DXL917557:DXO917557 EHH917557:EHK917557 ERD917557:ERG917557 FAZ917557:FBC917557 FKV917557:FKY917557 FUR917557:FUU917557 GEN917557:GEQ917557 GOJ917557:GOM917557 GYF917557:GYI917557 HIB917557:HIE917557 HRX917557:HSA917557 IBT917557:IBW917557 ILP917557:ILS917557 IVL917557:IVO917557 JFH917557:JFK917557 JPD917557:JPG917557 JYZ917557:JZC917557 KIV917557:KIY917557 KSR917557:KSU917557 LCN917557:LCQ917557 LMJ917557:LMM917557 LWF917557:LWI917557 MGB917557:MGE917557 MPX917557:MQA917557 MZT917557:MZW917557 NJP917557:NJS917557 NTL917557:NTO917557 ODH917557:ODK917557 OND917557:ONG917557 OWZ917557:OXC917557 PGV917557:PGY917557 PQR917557:PQU917557 QAN917557:QAQ917557 QKJ917557:QKM917557 QUF917557:QUI917557 REB917557:REE917557 RNX917557:ROA917557 RXT917557:RXW917557 SHP917557:SHS917557 SRL917557:SRO917557 TBH917557:TBK917557 TLD917557:TLG917557 TUZ917557:TVC917557 UEV917557:UEY917557 UOR917557:UOU917557 UYN917557:UYQ917557 VIJ917557:VIM917557 VSF917557:VSI917557 WCB917557:WCE917557 WLX917557:WMA917557 WVT917557:WVW917557 L983093:O983093 JH983093:JK983093 TD983093:TG983093 ACZ983093:ADC983093 AMV983093:AMY983093 AWR983093:AWU983093 BGN983093:BGQ983093 BQJ983093:BQM983093 CAF983093:CAI983093 CKB983093:CKE983093 CTX983093:CUA983093 DDT983093:DDW983093 DNP983093:DNS983093 DXL983093:DXO983093 EHH983093:EHK983093 ERD983093:ERG983093 FAZ983093:FBC983093 FKV983093:FKY983093 FUR983093:FUU983093 GEN983093:GEQ983093 GOJ983093:GOM983093 GYF983093:GYI983093 HIB983093:HIE983093 HRX983093:HSA983093 IBT983093:IBW983093 ILP983093:ILS983093 IVL983093:IVO983093 JFH983093:JFK983093 JPD983093:JPG983093 JYZ983093:JZC983093 KIV983093:KIY983093 KSR983093:KSU983093 LCN983093:LCQ983093 LMJ983093:LMM983093 LWF983093:LWI983093 MGB983093:MGE983093 MPX983093:MQA983093 MZT983093:MZW983093 NJP983093:NJS983093 NTL983093:NTO983093 ODH983093:ODK983093 OND983093:ONG983093 OWZ983093:OXC983093 PGV983093:PGY983093 PQR983093:PQU983093 QAN983093:QAQ983093 QKJ983093:QKM983093 QUF983093:QUI983093 REB983093:REE983093 RNX983093:ROA983093 RXT983093:RXW983093 SHP983093:SHS983093 SRL983093:SRO983093 TBH983093:TBK983093 TLD983093:TLG983093 TUZ983093:TVC983093 UEV983093:UEY983093 UOR983093:UOU983093 UYN983093:UYQ983093 VIJ983093:VIM983093 VSF983093:VSI983093 WCB983093:WCE983093 WLX983093:WMA983093 WVT983093:WVW983093 L42:O42 JH42:JK42 TD42:TG42 ACZ42:ADC42 AMV42:AMY42 AWR42:AWU42 BGN42:BGQ42 BQJ42:BQM42 CAF42:CAI42 CKB42:CKE42 CTX42:CUA42 DDT42:DDW42 DNP42:DNS42 DXL42:DXO42 EHH42:EHK42 ERD42:ERG42 FAZ42:FBC42 FKV42:FKY42 FUR42:FUU42 GEN42:GEQ42 GOJ42:GOM42 GYF42:GYI42 HIB42:HIE42 HRX42:HSA42 IBT42:IBW42 ILP42:ILS42 IVL42:IVO42 JFH42:JFK42 JPD42:JPG42 JYZ42:JZC42 KIV42:KIY42 KSR42:KSU42 LCN42:LCQ42 LMJ42:LMM42 LWF42:LWI42 MGB42:MGE42 MPX42:MQA42 MZT42:MZW42 NJP42:NJS42 NTL42:NTO42 ODH42:ODK42 OND42:ONG42 OWZ42:OXC42 PGV42:PGY42 PQR42:PQU42 QAN42:QAQ42 QKJ42:QKM42 QUF42:QUI42 REB42:REE42 RNX42:ROA42 RXT42:RXW42 SHP42:SHS42 SRL42:SRO42 TBH42:TBK42 TLD42:TLG42 TUZ42:TVC42 UEV42:UEY42 UOR42:UOU42 UYN42:UYQ42 VIJ42:VIM42 VSF42:VSI42 WCB42:WCE42 WLX42:WMA42 WVT42:WVW42 L65578:O65578 JH65578:JK65578 TD65578:TG65578 ACZ65578:ADC65578 AMV65578:AMY65578 AWR65578:AWU65578 BGN65578:BGQ65578 BQJ65578:BQM65578 CAF65578:CAI65578 CKB65578:CKE65578 CTX65578:CUA65578 DDT65578:DDW65578 DNP65578:DNS65578 DXL65578:DXO65578 EHH65578:EHK65578 ERD65578:ERG65578 FAZ65578:FBC65578 FKV65578:FKY65578 FUR65578:FUU65578 GEN65578:GEQ65578 GOJ65578:GOM65578 GYF65578:GYI65578 HIB65578:HIE65578 HRX65578:HSA65578 IBT65578:IBW65578 ILP65578:ILS65578 IVL65578:IVO65578 JFH65578:JFK65578 JPD65578:JPG65578 JYZ65578:JZC65578 KIV65578:KIY65578 KSR65578:KSU65578 LCN65578:LCQ65578 LMJ65578:LMM65578 LWF65578:LWI65578 MGB65578:MGE65578 MPX65578:MQA65578 MZT65578:MZW65578 NJP65578:NJS65578 NTL65578:NTO65578 ODH65578:ODK65578 OND65578:ONG65578 OWZ65578:OXC65578 PGV65578:PGY65578 PQR65578:PQU65578 QAN65578:QAQ65578 QKJ65578:QKM65578 QUF65578:QUI65578 REB65578:REE65578 RNX65578:ROA65578 RXT65578:RXW65578 SHP65578:SHS65578 SRL65578:SRO65578 TBH65578:TBK65578 TLD65578:TLG65578 TUZ65578:TVC65578 UEV65578:UEY65578 UOR65578:UOU65578 UYN65578:UYQ65578 VIJ65578:VIM65578 VSF65578:VSI65578 WCB65578:WCE65578 WLX65578:WMA65578 WVT65578:WVW65578 L131114:O131114 JH131114:JK131114 TD131114:TG131114 ACZ131114:ADC131114 AMV131114:AMY131114 AWR131114:AWU131114 BGN131114:BGQ131114 BQJ131114:BQM131114 CAF131114:CAI131114 CKB131114:CKE131114 CTX131114:CUA131114 DDT131114:DDW131114 DNP131114:DNS131114 DXL131114:DXO131114 EHH131114:EHK131114 ERD131114:ERG131114 FAZ131114:FBC131114 FKV131114:FKY131114 FUR131114:FUU131114 GEN131114:GEQ131114 GOJ131114:GOM131114 GYF131114:GYI131114 HIB131114:HIE131114 HRX131114:HSA131114 IBT131114:IBW131114 ILP131114:ILS131114 IVL131114:IVO131114 JFH131114:JFK131114 JPD131114:JPG131114 JYZ131114:JZC131114 KIV131114:KIY131114 KSR131114:KSU131114 LCN131114:LCQ131114 LMJ131114:LMM131114 LWF131114:LWI131114 MGB131114:MGE131114 MPX131114:MQA131114 MZT131114:MZW131114 NJP131114:NJS131114 NTL131114:NTO131114 ODH131114:ODK131114 OND131114:ONG131114 OWZ131114:OXC131114 PGV131114:PGY131114 PQR131114:PQU131114 QAN131114:QAQ131114 QKJ131114:QKM131114 QUF131114:QUI131114 REB131114:REE131114 RNX131114:ROA131114 RXT131114:RXW131114 SHP131114:SHS131114 SRL131114:SRO131114 TBH131114:TBK131114 TLD131114:TLG131114 TUZ131114:TVC131114 UEV131114:UEY131114 UOR131114:UOU131114 UYN131114:UYQ131114 VIJ131114:VIM131114 VSF131114:VSI131114 WCB131114:WCE131114 WLX131114:WMA131114 WVT131114:WVW131114 L196650:O196650 JH196650:JK196650 TD196650:TG196650 ACZ196650:ADC196650 AMV196650:AMY196650 AWR196650:AWU196650 BGN196650:BGQ196650 BQJ196650:BQM196650 CAF196650:CAI196650 CKB196650:CKE196650 CTX196650:CUA196650 DDT196650:DDW196650 DNP196650:DNS196650 DXL196650:DXO196650 EHH196650:EHK196650 ERD196650:ERG196650 FAZ196650:FBC196650 FKV196650:FKY196650 FUR196650:FUU196650 GEN196650:GEQ196650 GOJ196650:GOM196650 GYF196650:GYI196650 HIB196650:HIE196650 HRX196650:HSA196650 IBT196650:IBW196650 ILP196650:ILS196650 IVL196650:IVO196650 JFH196650:JFK196650 JPD196650:JPG196650 JYZ196650:JZC196650 KIV196650:KIY196650 KSR196650:KSU196650 LCN196650:LCQ196650 LMJ196650:LMM196650 LWF196650:LWI196650 MGB196650:MGE196650 MPX196650:MQA196650 MZT196650:MZW196650 NJP196650:NJS196650 NTL196650:NTO196650 ODH196650:ODK196650 OND196650:ONG196650 OWZ196650:OXC196650 PGV196650:PGY196650 PQR196650:PQU196650 QAN196650:QAQ196650 QKJ196650:QKM196650 QUF196650:QUI196650 REB196650:REE196650 RNX196650:ROA196650 RXT196650:RXW196650 SHP196650:SHS196650 SRL196650:SRO196650 TBH196650:TBK196650 TLD196650:TLG196650 TUZ196650:TVC196650 UEV196650:UEY196650 UOR196650:UOU196650 UYN196650:UYQ196650 VIJ196650:VIM196650 VSF196650:VSI196650 WCB196650:WCE196650 WLX196650:WMA196650 WVT196650:WVW196650 L262186:O262186 JH262186:JK262186 TD262186:TG262186 ACZ262186:ADC262186 AMV262186:AMY262186 AWR262186:AWU262186 BGN262186:BGQ262186 BQJ262186:BQM262186 CAF262186:CAI262186 CKB262186:CKE262186 CTX262186:CUA262186 DDT262186:DDW262186 DNP262186:DNS262186 DXL262186:DXO262186 EHH262186:EHK262186 ERD262186:ERG262186 FAZ262186:FBC262186 FKV262186:FKY262186 FUR262186:FUU262186 GEN262186:GEQ262186 GOJ262186:GOM262186 GYF262186:GYI262186 HIB262186:HIE262186 HRX262186:HSA262186 IBT262186:IBW262186 ILP262186:ILS262186 IVL262186:IVO262186 JFH262186:JFK262186 JPD262186:JPG262186 JYZ262186:JZC262186 KIV262186:KIY262186 KSR262186:KSU262186 LCN262186:LCQ262186 LMJ262186:LMM262186 LWF262186:LWI262186 MGB262186:MGE262186 MPX262186:MQA262186 MZT262186:MZW262186 NJP262186:NJS262186 NTL262186:NTO262186 ODH262186:ODK262186 OND262186:ONG262186 OWZ262186:OXC262186 PGV262186:PGY262186 PQR262186:PQU262186 QAN262186:QAQ262186 QKJ262186:QKM262186 QUF262186:QUI262186 REB262186:REE262186 RNX262186:ROA262186 RXT262186:RXW262186 SHP262186:SHS262186 SRL262186:SRO262186 TBH262186:TBK262186 TLD262186:TLG262186 TUZ262186:TVC262186 UEV262186:UEY262186 UOR262186:UOU262186 UYN262186:UYQ262186 VIJ262186:VIM262186 VSF262186:VSI262186 WCB262186:WCE262186 WLX262186:WMA262186 WVT262186:WVW262186 L327722:O327722 JH327722:JK327722 TD327722:TG327722 ACZ327722:ADC327722 AMV327722:AMY327722 AWR327722:AWU327722 BGN327722:BGQ327722 BQJ327722:BQM327722 CAF327722:CAI327722 CKB327722:CKE327722 CTX327722:CUA327722 DDT327722:DDW327722 DNP327722:DNS327722 DXL327722:DXO327722 EHH327722:EHK327722 ERD327722:ERG327722 FAZ327722:FBC327722 FKV327722:FKY327722 FUR327722:FUU327722 GEN327722:GEQ327722 GOJ327722:GOM327722 GYF327722:GYI327722 HIB327722:HIE327722 HRX327722:HSA327722 IBT327722:IBW327722 ILP327722:ILS327722 IVL327722:IVO327722 JFH327722:JFK327722 JPD327722:JPG327722 JYZ327722:JZC327722 KIV327722:KIY327722 KSR327722:KSU327722 LCN327722:LCQ327722 LMJ327722:LMM327722 LWF327722:LWI327722 MGB327722:MGE327722 MPX327722:MQA327722 MZT327722:MZW327722 NJP327722:NJS327722 NTL327722:NTO327722 ODH327722:ODK327722 OND327722:ONG327722 OWZ327722:OXC327722 PGV327722:PGY327722 PQR327722:PQU327722 QAN327722:QAQ327722 QKJ327722:QKM327722 QUF327722:QUI327722 REB327722:REE327722 RNX327722:ROA327722 RXT327722:RXW327722 SHP327722:SHS327722 SRL327722:SRO327722 TBH327722:TBK327722 TLD327722:TLG327722 TUZ327722:TVC327722 UEV327722:UEY327722 UOR327722:UOU327722 UYN327722:UYQ327722 VIJ327722:VIM327722 VSF327722:VSI327722 WCB327722:WCE327722 WLX327722:WMA327722 WVT327722:WVW327722 L393258:O393258 JH393258:JK393258 TD393258:TG393258 ACZ393258:ADC393258 AMV393258:AMY393258 AWR393258:AWU393258 BGN393258:BGQ393258 BQJ393258:BQM393258 CAF393258:CAI393258 CKB393258:CKE393258 CTX393258:CUA393258 DDT393258:DDW393258 DNP393258:DNS393258 DXL393258:DXO393258 EHH393258:EHK393258 ERD393258:ERG393258 FAZ393258:FBC393258 FKV393258:FKY393258 FUR393258:FUU393258 GEN393258:GEQ393258 GOJ393258:GOM393258 GYF393258:GYI393258 HIB393258:HIE393258 HRX393258:HSA393258 IBT393258:IBW393258 ILP393258:ILS393258 IVL393258:IVO393258 JFH393258:JFK393258 JPD393258:JPG393258 JYZ393258:JZC393258 KIV393258:KIY393258 KSR393258:KSU393258 LCN393258:LCQ393258 LMJ393258:LMM393258 LWF393258:LWI393258 MGB393258:MGE393258 MPX393258:MQA393258 MZT393258:MZW393258 NJP393258:NJS393258 NTL393258:NTO393258 ODH393258:ODK393258 OND393258:ONG393258 OWZ393258:OXC393258 PGV393258:PGY393258 PQR393258:PQU393258 QAN393258:QAQ393258 QKJ393258:QKM393258 QUF393258:QUI393258 REB393258:REE393258 RNX393258:ROA393258 RXT393258:RXW393258 SHP393258:SHS393258 SRL393258:SRO393258 TBH393258:TBK393258 TLD393258:TLG393258 TUZ393258:TVC393258 UEV393258:UEY393258 UOR393258:UOU393258 UYN393258:UYQ393258 VIJ393258:VIM393258 VSF393258:VSI393258 WCB393258:WCE393258 WLX393258:WMA393258 WVT393258:WVW393258 L458794:O458794 JH458794:JK458794 TD458794:TG458794 ACZ458794:ADC458794 AMV458794:AMY458794 AWR458794:AWU458794 BGN458794:BGQ458794 BQJ458794:BQM458794 CAF458794:CAI458794 CKB458794:CKE458794 CTX458794:CUA458794 DDT458794:DDW458794 DNP458794:DNS458794 DXL458794:DXO458794 EHH458794:EHK458794 ERD458794:ERG458794 FAZ458794:FBC458794 FKV458794:FKY458794 FUR458794:FUU458794 GEN458794:GEQ458794 GOJ458794:GOM458794 GYF458794:GYI458794 HIB458794:HIE458794 HRX458794:HSA458794 IBT458794:IBW458794 ILP458794:ILS458794 IVL458794:IVO458794 JFH458794:JFK458794 JPD458794:JPG458794 JYZ458794:JZC458794 KIV458794:KIY458794 KSR458794:KSU458794 LCN458794:LCQ458794 LMJ458794:LMM458794 LWF458794:LWI458794 MGB458794:MGE458794 MPX458794:MQA458794 MZT458794:MZW458794 NJP458794:NJS458794 NTL458794:NTO458794 ODH458794:ODK458794 OND458794:ONG458794 OWZ458794:OXC458794 PGV458794:PGY458794 PQR458794:PQU458794 QAN458794:QAQ458794 QKJ458794:QKM458794 QUF458794:QUI458794 REB458794:REE458794 RNX458794:ROA458794 RXT458794:RXW458794 SHP458794:SHS458794 SRL458794:SRO458794 TBH458794:TBK458794 TLD458794:TLG458794 TUZ458794:TVC458794 UEV458794:UEY458794 UOR458794:UOU458794 UYN458794:UYQ458794 VIJ458794:VIM458794 VSF458794:VSI458794 WCB458794:WCE458794 WLX458794:WMA458794 WVT458794:WVW458794 L524330:O524330 JH524330:JK524330 TD524330:TG524330 ACZ524330:ADC524330 AMV524330:AMY524330 AWR524330:AWU524330 BGN524330:BGQ524330 BQJ524330:BQM524330 CAF524330:CAI524330 CKB524330:CKE524330 CTX524330:CUA524330 DDT524330:DDW524330 DNP524330:DNS524330 DXL524330:DXO524330 EHH524330:EHK524330 ERD524330:ERG524330 FAZ524330:FBC524330 FKV524330:FKY524330 FUR524330:FUU524330 GEN524330:GEQ524330 GOJ524330:GOM524330 GYF524330:GYI524330 HIB524330:HIE524330 HRX524330:HSA524330 IBT524330:IBW524330 ILP524330:ILS524330 IVL524330:IVO524330 JFH524330:JFK524330 JPD524330:JPG524330 JYZ524330:JZC524330 KIV524330:KIY524330 KSR524330:KSU524330 LCN524330:LCQ524330 LMJ524330:LMM524330 LWF524330:LWI524330 MGB524330:MGE524330 MPX524330:MQA524330 MZT524330:MZW524330 NJP524330:NJS524330 NTL524330:NTO524330 ODH524330:ODK524330 OND524330:ONG524330 OWZ524330:OXC524330 PGV524330:PGY524330 PQR524330:PQU524330 QAN524330:QAQ524330 QKJ524330:QKM524330 QUF524330:QUI524330 REB524330:REE524330 RNX524330:ROA524330 RXT524330:RXW524330 SHP524330:SHS524330 SRL524330:SRO524330 TBH524330:TBK524330 TLD524330:TLG524330 TUZ524330:TVC524330 UEV524330:UEY524330 UOR524330:UOU524330 UYN524330:UYQ524330 VIJ524330:VIM524330 VSF524330:VSI524330 WCB524330:WCE524330 WLX524330:WMA524330 WVT524330:WVW524330 L589866:O589866 JH589866:JK589866 TD589866:TG589866 ACZ589866:ADC589866 AMV589866:AMY589866 AWR589866:AWU589866 BGN589866:BGQ589866 BQJ589866:BQM589866 CAF589866:CAI589866 CKB589866:CKE589866 CTX589866:CUA589866 DDT589866:DDW589866 DNP589866:DNS589866 DXL589866:DXO589866 EHH589866:EHK589866 ERD589866:ERG589866 FAZ589866:FBC589866 FKV589866:FKY589866 FUR589866:FUU589866 GEN589866:GEQ589866 GOJ589866:GOM589866 GYF589866:GYI589866 HIB589866:HIE589866 HRX589866:HSA589866 IBT589866:IBW589866 ILP589866:ILS589866 IVL589866:IVO589866 JFH589866:JFK589866 JPD589866:JPG589866 JYZ589866:JZC589866 KIV589866:KIY589866 KSR589866:KSU589866 LCN589866:LCQ589866 LMJ589866:LMM589866 LWF589866:LWI589866 MGB589866:MGE589866 MPX589866:MQA589866 MZT589866:MZW589866 NJP589866:NJS589866 NTL589866:NTO589866 ODH589866:ODK589866 OND589866:ONG589866 OWZ589866:OXC589866 PGV589866:PGY589866 PQR589866:PQU589866 QAN589866:QAQ589866 QKJ589866:QKM589866 QUF589866:QUI589866 REB589866:REE589866 RNX589866:ROA589866 RXT589866:RXW589866 SHP589866:SHS589866 SRL589866:SRO589866 TBH589866:TBK589866 TLD589866:TLG589866 TUZ589866:TVC589866 UEV589866:UEY589866 UOR589866:UOU589866 UYN589866:UYQ589866 VIJ589866:VIM589866 VSF589866:VSI589866 WCB589866:WCE589866 WLX589866:WMA589866 WVT589866:WVW589866 L655402:O655402 JH655402:JK655402 TD655402:TG655402 ACZ655402:ADC655402 AMV655402:AMY655402 AWR655402:AWU655402 BGN655402:BGQ655402 BQJ655402:BQM655402 CAF655402:CAI655402 CKB655402:CKE655402 CTX655402:CUA655402 DDT655402:DDW655402 DNP655402:DNS655402 DXL655402:DXO655402 EHH655402:EHK655402 ERD655402:ERG655402 FAZ655402:FBC655402 FKV655402:FKY655402 FUR655402:FUU655402 GEN655402:GEQ655402 GOJ655402:GOM655402 GYF655402:GYI655402 HIB655402:HIE655402 HRX655402:HSA655402 IBT655402:IBW655402 ILP655402:ILS655402 IVL655402:IVO655402 JFH655402:JFK655402 JPD655402:JPG655402 JYZ655402:JZC655402 KIV655402:KIY655402 KSR655402:KSU655402 LCN655402:LCQ655402 LMJ655402:LMM655402 LWF655402:LWI655402 MGB655402:MGE655402 MPX655402:MQA655402 MZT655402:MZW655402 NJP655402:NJS655402 NTL655402:NTO655402 ODH655402:ODK655402 OND655402:ONG655402 OWZ655402:OXC655402 PGV655402:PGY655402 PQR655402:PQU655402 QAN655402:QAQ655402 QKJ655402:QKM655402 QUF655402:QUI655402 REB655402:REE655402 RNX655402:ROA655402 RXT655402:RXW655402 SHP655402:SHS655402 SRL655402:SRO655402 TBH655402:TBK655402 TLD655402:TLG655402 TUZ655402:TVC655402 UEV655402:UEY655402 UOR655402:UOU655402 UYN655402:UYQ655402 VIJ655402:VIM655402 VSF655402:VSI655402 WCB655402:WCE655402 WLX655402:WMA655402 WVT655402:WVW655402 L720938:O720938 JH720938:JK720938 TD720938:TG720938 ACZ720938:ADC720938 AMV720938:AMY720938 AWR720938:AWU720938 BGN720938:BGQ720938 BQJ720938:BQM720938 CAF720938:CAI720938 CKB720938:CKE720938 CTX720938:CUA720938 DDT720938:DDW720938 DNP720938:DNS720938 DXL720938:DXO720938 EHH720938:EHK720938 ERD720938:ERG720938 FAZ720938:FBC720938 FKV720938:FKY720938 FUR720938:FUU720938 GEN720938:GEQ720938 GOJ720938:GOM720938 GYF720938:GYI720938 HIB720938:HIE720938 HRX720938:HSA720938 IBT720938:IBW720938 ILP720938:ILS720938 IVL720938:IVO720938 JFH720938:JFK720938 JPD720938:JPG720938 JYZ720938:JZC720938 KIV720938:KIY720938 KSR720938:KSU720938 LCN720938:LCQ720938 LMJ720938:LMM720938 LWF720938:LWI720938 MGB720938:MGE720938 MPX720938:MQA720938 MZT720938:MZW720938 NJP720938:NJS720938 NTL720938:NTO720938 ODH720938:ODK720938 OND720938:ONG720938 OWZ720938:OXC720938 PGV720938:PGY720938 PQR720938:PQU720938 QAN720938:QAQ720938 QKJ720938:QKM720938 QUF720938:QUI720938 REB720938:REE720938 RNX720938:ROA720938 RXT720938:RXW720938 SHP720938:SHS720938 SRL720938:SRO720938 TBH720938:TBK720938 TLD720938:TLG720938 TUZ720938:TVC720938 UEV720938:UEY720938 UOR720938:UOU720938 UYN720938:UYQ720938 VIJ720938:VIM720938 VSF720938:VSI720938 WCB720938:WCE720938 WLX720938:WMA720938 WVT720938:WVW720938 L786474:O786474 JH786474:JK786474 TD786474:TG786474 ACZ786474:ADC786474 AMV786474:AMY786474 AWR786474:AWU786474 BGN786474:BGQ786474 BQJ786474:BQM786474 CAF786474:CAI786474 CKB786474:CKE786474 CTX786474:CUA786474 DDT786474:DDW786474 DNP786474:DNS786474 DXL786474:DXO786474 EHH786474:EHK786474 ERD786474:ERG786474 FAZ786474:FBC786474 FKV786474:FKY786474 FUR786474:FUU786474 GEN786474:GEQ786474 GOJ786474:GOM786474 GYF786474:GYI786474 HIB786474:HIE786474 HRX786474:HSA786474 IBT786474:IBW786474 ILP786474:ILS786474 IVL786474:IVO786474 JFH786474:JFK786474 JPD786474:JPG786474 JYZ786474:JZC786474 KIV786474:KIY786474 KSR786474:KSU786474 LCN786474:LCQ786474 LMJ786474:LMM786474 LWF786474:LWI786474 MGB786474:MGE786474 MPX786474:MQA786474 MZT786474:MZW786474 NJP786474:NJS786474 NTL786474:NTO786474 ODH786474:ODK786474 OND786474:ONG786474 OWZ786474:OXC786474 PGV786474:PGY786474 PQR786474:PQU786474 QAN786474:QAQ786474 QKJ786474:QKM786474 QUF786474:QUI786474 REB786474:REE786474 RNX786474:ROA786474 RXT786474:RXW786474 SHP786474:SHS786474 SRL786474:SRO786474 TBH786474:TBK786474 TLD786474:TLG786474 TUZ786474:TVC786474 UEV786474:UEY786474 UOR786474:UOU786474 UYN786474:UYQ786474 VIJ786474:VIM786474 VSF786474:VSI786474 WCB786474:WCE786474 WLX786474:WMA786474 WVT786474:WVW786474 L852010:O852010 JH852010:JK852010 TD852010:TG852010 ACZ852010:ADC852010 AMV852010:AMY852010 AWR852010:AWU852010 BGN852010:BGQ852010 BQJ852010:BQM852010 CAF852010:CAI852010 CKB852010:CKE852010 CTX852010:CUA852010 DDT852010:DDW852010 DNP852010:DNS852010 DXL852010:DXO852010 EHH852010:EHK852010 ERD852010:ERG852010 FAZ852010:FBC852010 FKV852010:FKY852010 FUR852010:FUU852010 GEN852010:GEQ852010 GOJ852010:GOM852010 GYF852010:GYI852010 HIB852010:HIE852010 HRX852010:HSA852010 IBT852010:IBW852010 ILP852010:ILS852010 IVL852010:IVO852010 JFH852010:JFK852010 JPD852010:JPG852010 JYZ852010:JZC852010 KIV852010:KIY852010 KSR852010:KSU852010 LCN852010:LCQ852010 LMJ852010:LMM852010 LWF852010:LWI852010 MGB852010:MGE852010 MPX852010:MQA852010 MZT852010:MZW852010 NJP852010:NJS852010 NTL852010:NTO852010 ODH852010:ODK852010 OND852010:ONG852010 OWZ852010:OXC852010 PGV852010:PGY852010 PQR852010:PQU852010 QAN852010:QAQ852010 QKJ852010:QKM852010 QUF852010:QUI852010 REB852010:REE852010 RNX852010:ROA852010 RXT852010:RXW852010 SHP852010:SHS852010 SRL852010:SRO852010 TBH852010:TBK852010 TLD852010:TLG852010 TUZ852010:TVC852010 UEV852010:UEY852010 UOR852010:UOU852010 UYN852010:UYQ852010 VIJ852010:VIM852010 VSF852010:VSI852010 WCB852010:WCE852010 WLX852010:WMA852010 WVT852010:WVW852010 L917546:O917546 JH917546:JK917546 TD917546:TG917546 ACZ917546:ADC917546 AMV917546:AMY917546 AWR917546:AWU917546 BGN917546:BGQ917546 BQJ917546:BQM917546 CAF917546:CAI917546 CKB917546:CKE917546 CTX917546:CUA917546 DDT917546:DDW917546 DNP917546:DNS917546 DXL917546:DXO917546 EHH917546:EHK917546 ERD917546:ERG917546 FAZ917546:FBC917546 FKV917546:FKY917546 FUR917546:FUU917546 GEN917546:GEQ917546 GOJ917546:GOM917546 GYF917546:GYI917546 HIB917546:HIE917546 HRX917546:HSA917546 IBT917546:IBW917546 ILP917546:ILS917546 IVL917546:IVO917546 JFH917546:JFK917546 JPD917546:JPG917546 JYZ917546:JZC917546 KIV917546:KIY917546 KSR917546:KSU917546 LCN917546:LCQ917546 LMJ917546:LMM917546 LWF917546:LWI917546 MGB917546:MGE917546 MPX917546:MQA917546 MZT917546:MZW917546 NJP917546:NJS917546 NTL917546:NTO917546 ODH917546:ODK917546 OND917546:ONG917546 OWZ917546:OXC917546 PGV917546:PGY917546 PQR917546:PQU917546 QAN917546:QAQ917546 QKJ917546:QKM917546 QUF917546:QUI917546 REB917546:REE917546 RNX917546:ROA917546 RXT917546:RXW917546 SHP917546:SHS917546 SRL917546:SRO917546 TBH917546:TBK917546 TLD917546:TLG917546 TUZ917546:TVC917546 UEV917546:UEY917546 UOR917546:UOU917546 UYN917546:UYQ917546 VIJ917546:VIM917546 VSF917546:VSI917546 WCB917546:WCE917546 WLX917546:WMA917546 WVT917546:WVW917546 L983082:O983082 JH983082:JK983082 TD983082:TG983082 ACZ983082:ADC983082 AMV983082:AMY983082 AWR983082:AWU983082 BGN983082:BGQ983082 BQJ983082:BQM983082 CAF983082:CAI983082 CKB983082:CKE983082 CTX983082:CUA983082 DDT983082:DDW983082 DNP983082:DNS983082 DXL983082:DXO983082 EHH983082:EHK983082 ERD983082:ERG983082 FAZ983082:FBC983082 FKV983082:FKY983082 FUR983082:FUU983082 GEN983082:GEQ983082 GOJ983082:GOM983082 GYF983082:GYI983082 HIB983082:HIE983082 HRX983082:HSA983082 IBT983082:IBW983082 ILP983082:ILS983082 IVL983082:IVO983082 JFH983082:JFK983082 JPD983082:JPG983082 JYZ983082:JZC983082 KIV983082:KIY983082 KSR983082:KSU983082 LCN983082:LCQ983082 LMJ983082:LMM983082 LWF983082:LWI983082 MGB983082:MGE983082 MPX983082:MQA983082 MZT983082:MZW983082 NJP983082:NJS983082 NTL983082:NTO983082 ODH983082:ODK983082 OND983082:ONG983082 OWZ983082:OXC983082 PGV983082:PGY983082 PQR983082:PQU983082 QAN983082:QAQ983082 QKJ983082:QKM983082 QUF983082:QUI983082 REB983082:REE983082 RNX983082:ROA983082 RXT983082:RXW983082 SHP983082:SHS983082 SRL983082:SRO983082 TBH983082:TBK983082 TLD983082:TLG983082 TUZ983082:TVC983082 UEV983082:UEY983082 UOR983082:UOU983082 UYN983082:UYQ983082 VIJ983082:VIM983082 VSF983082:VSI983082 WCB983082:WCE983082 WLX983082:WMA983082 WVT983082:WVW983082 P38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7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11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64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8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71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5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9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32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6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9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93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7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200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54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7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L31:P31 JH31:JL31 TD31:TH31 ACZ31:ADD31 AMV31:AMZ31 AWR31:AWV31 BGN31:BGR31 BQJ31:BQN31 CAF31:CAJ31 CKB31:CKF31 CTX31:CUB31 DDT31:DDX31 DNP31:DNT31 DXL31:DXP31 EHH31:EHL31 ERD31:ERH31 FAZ31:FBD31 FKV31:FKZ31 FUR31:FUV31 GEN31:GER31 GOJ31:GON31 GYF31:GYJ31 HIB31:HIF31 HRX31:HSB31 IBT31:IBX31 ILP31:ILT31 IVL31:IVP31 JFH31:JFL31 JPD31:JPH31 JYZ31:JZD31 KIV31:KIZ31 KSR31:KSV31 LCN31:LCR31 LMJ31:LMN31 LWF31:LWJ31 MGB31:MGF31 MPX31:MQB31 MZT31:MZX31 NJP31:NJT31 NTL31:NTP31 ODH31:ODL31 OND31:ONH31 OWZ31:OXD31 PGV31:PGZ31 PQR31:PQV31 QAN31:QAR31 QKJ31:QKN31 QUF31:QUJ31 REB31:REF31 RNX31:ROB31 RXT31:RXX31 SHP31:SHT31 SRL31:SRP31 TBH31:TBL31 TLD31:TLH31 TUZ31:TVD31 UEV31:UEZ31 UOR31:UOV31 UYN31:UYR31 VIJ31:VIN31 VSF31:VSJ31 WCB31:WCF31 WLX31:WMB31 WVT31:WVX31 L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L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L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L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L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L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L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L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L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L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L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L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L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L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L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 L20:O20 JH20:JK20 TD20:TG20 ACZ20:ADC20 AMV20:AMY20 AWR20:AWU20 BGN20:BGQ20 BQJ20:BQM20 CAF20:CAI20 CKB20:CKE20 CTX20:CUA20 DDT20:DDW20 DNP20:DNS20 DXL20:DXO20 EHH20:EHK20 ERD20:ERG20 FAZ20:FBC20 FKV20:FKY20 FUR20:FUU20 GEN20:GEQ20 GOJ20:GOM20 GYF20:GYI20 HIB20:HIE20 HRX20:HSA20 IBT20:IBW20 ILP20:ILS20 IVL20:IVO20 JFH20:JFK20 JPD20:JPG20 JYZ20:JZC20 KIV20:KIY20 KSR20:KSU20 LCN20:LCQ20 LMJ20:LMM20 LWF20:LWI20 MGB20:MGE20 MPX20:MQA20 MZT20:MZW20 NJP20:NJS20 NTL20:NTO20 ODH20:ODK20 OND20:ONG20 OWZ20:OXC20 PGV20:PGY20 PQR20:PQU20 QAN20:QAQ20 QKJ20:QKM20 QUF20:QUI20 REB20:REE20 RNX20:ROA20 RXT20:RXW20 SHP20:SHS20 SRL20:SRO20 TBH20:TBK20 TLD20:TLG20 TUZ20:TVC20 UEV20:UEY20 UOR20:UOU20 UYN20:UYQ20 VIJ20:VIM20 VSF20:VSI20 WCB20:WCE20 WLX20:WMA20 WVT20:WVW20 L65556:O65556 JH65556:JK65556 TD65556:TG65556 ACZ65556:ADC65556 AMV65556:AMY65556 AWR65556:AWU65556 BGN65556:BGQ65556 BQJ65556:BQM65556 CAF65556:CAI65556 CKB65556:CKE65556 CTX65556:CUA65556 DDT65556:DDW65556 DNP65556:DNS65556 DXL65556:DXO65556 EHH65556:EHK65556 ERD65556:ERG65556 FAZ65556:FBC65556 FKV65556:FKY65556 FUR65556:FUU65556 GEN65556:GEQ65556 GOJ65556:GOM65556 GYF65556:GYI65556 HIB65556:HIE65556 HRX65556:HSA65556 IBT65556:IBW65556 ILP65556:ILS65556 IVL65556:IVO65556 JFH65556:JFK65556 JPD65556:JPG65556 JYZ65556:JZC65556 KIV65556:KIY65556 KSR65556:KSU65556 LCN65556:LCQ65556 LMJ65556:LMM65556 LWF65556:LWI65556 MGB65556:MGE65556 MPX65556:MQA65556 MZT65556:MZW65556 NJP65556:NJS65556 NTL65556:NTO65556 ODH65556:ODK65556 OND65556:ONG65556 OWZ65556:OXC65556 PGV65556:PGY65556 PQR65556:PQU65556 QAN65556:QAQ65556 QKJ65556:QKM65556 QUF65556:QUI65556 REB65556:REE65556 RNX65556:ROA65556 RXT65556:RXW65556 SHP65556:SHS65556 SRL65556:SRO65556 TBH65556:TBK65556 TLD65556:TLG65556 TUZ65556:TVC65556 UEV65556:UEY65556 UOR65556:UOU65556 UYN65556:UYQ65556 VIJ65556:VIM65556 VSF65556:VSI65556 WCB65556:WCE65556 WLX65556:WMA65556 WVT65556:WVW65556 L131092:O131092 JH131092:JK131092 TD131092:TG131092 ACZ131092:ADC131092 AMV131092:AMY131092 AWR131092:AWU131092 BGN131092:BGQ131092 BQJ131092:BQM131092 CAF131092:CAI131092 CKB131092:CKE131092 CTX131092:CUA131092 DDT131092:DDW131092 DNP131092:DNS131092 DXL131092:DXO131092 EHH131092:EHK131092 ERD131092:ERG131092 FAZ131092:FBC131092 FKV131092:FKY131092 FUR131092:FUU131092 GEN131092:GEQ131092 GOJ131092:GOM131092 GYF131092:GYI131092 HIB131092:HIE131092 HRX131092:HSA131092 IBT131092:IBW131092 ILP131092:ILS131092 IVL131092:IVO131092 JFH131092:JFK131092 JPD131092:JPG131092 JYZ131092:JZC131092 KIV131092:KIY131092 KSR131092:KSU131092 LCN131092:LCQ131092 LMJ131092:LMM131092 LWF131092:LWI131092 MGB131092:MGE131092 MPX131092:MQA131092 MZT131092:MZW131092 NJP131092:NJS131092 NTL131092:NTO131092 ODH131092:ODK131092 OND131092:ONG131092 OWZ131092:OXC131092 PGV131092:PGY131092 PQR131092:PQU131092 QAN131092:QAQ131092 QKJ131092:QKM131092 QUF131092:QUI131092 REB131092:REE131092 RNX131092:ROA131092 RXT131092:RXW131092 SHP131092:SHS131092 SRL131092:SRO131092 TBH131092:TBK131092 TLD131092:TLG131092 TUZ131092:TVC131092 UEV131092:UEY131092 UOR131092:UOU131092 UYN131092:UYQ131092 VIJ131092:VIM131092 VSF131092:VSI131092 WCB131092:WCE131092 WLX131092:WMA131092 WVT131092:WVW131092 L196628:O196628 JH196628:JK196628 TD196628:TG196628 ACZ196628:ADC196628 AMV196628:AMY196628 AWR196628:AWU196628 BGN196628:BGQ196628 BQJ196628:BQM196628 CAF196628:CAI196628 CKB196628:CKE196628 CTX196628:CUA196628 DDT196628:DDW196628 DNP196628:DNS196628 DXL196628:DXO196628 EHH196628:EHK196628 ERD196628:ERG196628 FAZ196628:FBC196628 FKV196628:FKY196628 FUR196628:FUU196628 GEN196628:GEQ196628 GOJ196628:GOM196628 GYF196628:GYI196628 HIB196628:HIE196628 HRX196628:HSA196628 IBT196628:IBW196628 ILP196628:ILS196628 IVL196628:IVO196628 JFH196628:JFK196628 JPD196628:JPG196628 JYZ196628:JZC196628 KIV196628:KIY196628 KSR196628:KSU196628 LCN196628:LCQ196628 LMJ196628:LMM196628 LWF196628:LWI196628 MGB196628:MGE196628 MPX196628:MQA196628 MZT196628:MZW196628 NJP196628:NJS196628 NTL196628:NTO196628 ODH196628:ODK196628 OND196628:ONG196628 OWZ196628:OXC196628 PGV196628:PGY196628 PQR196628:PQU196628 QAN196628:QAQ196628 QKJ196628:QKM196628 QUF196628:QUI196628 REB196628:REE196628 RNX196628:ROA196628 RXT196628:RXW196628 SHP196628:SHS196628 SRL196628:SRO196628 TBH196628:TBK196628 TLD196628:TLG196628 TUZ196628:TVC196628 UEV196628:UEY196628 UOR196628:UOU196628 UYN196628:UYQ196628 VIJ196628:VIM196628 VSF196628:VSI196628 WCB196628:WCE196628 WLX196628:WMA196628 WVT196628:WVW196628 L262164:O262164 JH262164:JK262164 TD262164:TG262164 ACZ262164:ADC262164 AMV262164:AMY262164 AWR262164:AWU262164 BGN262164:BGQ262164 BQJ262164:BQM262164 CAF262164:CAI262164 CKB262164:CKE262164 CTX262164:CUA262164 DDT262164:DDW262164 DNP262164:DNS262164 DXL262164:DXO262164 EHH262164:EHK262164 ERD262164:ERG262164 FAZ262164:FBC262164 FKV262164:FKY262164 FUR262164:FUU262164 GEN262164:GEQ262164 GOJ262164:GOM262164 GYF262164:GYI262164 HIB262164:HIE262164 HRX262164:HSA262164 IBT262164:IBW262164 ILP262164:ILS262164 IVL262164:IVO262164 JFH262164:JFK262164 JPD262164:JPG262164 JYZ262164:JZC262164 KIV262164:KIY262164 KSR262164:KSU262164 LCN262164:LCQ262164 LMJ262164:LMM262164 LWF262164:LWI262164 MGB262164:MGE262164 MPX262164:MQA262164 MZT262164:MZW262164 NJP262164:NJS262164 NTL262164:NTO262164 ODH262164:ODK262164 OND262164:ONG262164 OWZ262164:OXC262164 PGV262164:PGY262164 PQR262164:PQU262164 QAN262164:QAQ262164 QKJ262164:QKM262164 QUF262164:QUI262164 REB262164:REE262164 RNX262164:ROA262164 RXT262164:RXW262164 SHP262164:SHS262164 SRL262164:SRO262164 TBH262164:TBK262164 TLD262164:TLG262164 TUZ262164:TVC262164 UEV262164:UEY262164 UOR262164:UOU262164 UYN262164:UYQ262164 VIJ262164:VIM262164 VSF262164:VSI262164 WCB262164:WCE262164 WLX262164:WMA262164 WVT262164:WVW262164 L327700:O327700 JH327700:JK327700 TD327700:TG327700 ACZ327700:ADC327700 AMV327700:AMY327700 AWR327700:AWU327700 BGN327700:BGQ327700 BQJ327700:BQM327700 CAF327700:CAI327700 CKB327700:CKE327700 CTX327700:CUA327700 DDT327700:DDW327700 DNP327700:DNS327700 DXL327700:DXO327700 EHH327700:EHK327700 ERD327700:ERG327700 FAZ327700:FBC327700 FKV327700:FKY327700 FUR327700:FUU327700 GEN327700:GEQ327700 GOJ327700:GOM327700 GYF327700:GYI327700 HIB327700:HIE327700 HRX327700:HSA327700 IBT327700:IBW327700 ILP327700:ILS327700 IVL327700:IVO327700 JFH327700:JFK327700 JPD327700:JPG327700 JYZ327700:JZC327700 KIV327700:KIY327700 KSR327700:KSU327700 LCN327700:LCQ327700 LMJ327700:LMM327700 LWF327700:LWI327700 MGB327700:MGE327700 MPX327700:MQA327700 MZT327700:MZW327700 NJP327700:NJS327700 NTL327700:NTO327700 ODH327700:ODK327700 OND327700:ONG327700 OWZ327700:OXC327700 PGV327700:PGY327700 PQR327700:PQU327700 QAN327700:QAQ327700 QKJ327700:QKM327700 QUF327700:QUI327700 REB327700:REE327700 RNX327700:ROA327700 RXT327700:RXW327700 SHP327700:SHS327700 SRL327700:SRO327700 TBH327700:TBK327700 TLD327700:TLG327700 TUZ327700:TVC327700 UEV327700:UEY327700 UOR327700:UOU327700 UYN327700:UYQ327700 VIJ327700:VIM327700 VSF327700:VSI327700 WCB327700:WCE327700 WLX327700:WMA327700 WVT327700:WVW327700 L393236:O393236 JH393236:JK393236 TD393236:TG393236 ACZ393236:ADC393236 AMV393236:AMY393236 AWR393236:AWU393236 BGN393236:BGQ393236 BQJ393236:BQM393236 CAF393236:CAI393236 CKB393236:CKE393236 CTX393236:CUA393236 DDT393236:DDW393236 DNP393236:DNS393236 DXL393236:DXO393236 EHH393236:EHK393236 ERD393236:ERG393236 FAZ393236:FBC393236 FKV393236:FKY393236 FUR393236:FUU393236 GEN393236:GEQ393236 GOJ393236:GOM393236 GYF393236:GYI393236 HIB393236:HIE393236 HRX393236:HSA393236 IBT393236:IBW393236 ILP393236:ILS393236 IVL393236:IVO393236 JFH393236:JFK393236 JPD393236:JPG393236 JYZ393236:JZC393236 KIV393236:KIY393236 KSR393236:KSU393236 LCN393236:LCQ393236 LMJ393236:LMM393236 LWF393236:LWI393236 MGB393236:MGE393236 MPX393236:MQA393236 MZT393236:MZW393236 NJP393236:NJS393236 NTL393236:NTO393236 ODH393236:ODK393236 OND393236:ONG393236 OWZ393236:OXC393236 PGV393236:PGY393236 PQR393236:PQU393236 QAN393236:QAQ393236 QKJ393236:QKM393236 QUF393236:QUI393236 REB393236:REE393236 RNX393236:ROA393236 RXT393236:RXW393236 SHP393236:SHS393236 SRL393236:SRO393236 TBH393236:TBK393236 TLD393236:TLG393236 TUZ393236:TVC393236 UEV393236:UEY393236 UOR393236:UOU393236 UYN393236:UYQ393236 VIJ393236:VIM393236 VSF393236:VSI393236 WCB393236:WCE393236 WLX393236:WMA393236 WVT393236:WVW393236 L458772:O458772 JH458772:JK458772 TD458772:TG458772 ACZ458772:ADC458772 AMV458772:AMY458772 AWR458772:AWU458772 BGN458772:BGQ458772 BQJ458772:BQM458772 CAF458772:CAI458772 CKB458772:CKE458772 CTX458772:CUA458772 DDT458772:DDW458772 DNP458772:DNS458772 DXL458772:DXO458772 EHH458772:EHK458772 ERD458772:ERG458772 FAZ458772:FBC458772 FKV458772:FKY458772 FUR458772:FUU458772 GEN458772:GEQ458772 GOJ458772:GOM458772 GYF458772:GYI458772 HIB458772:HIE458772 HRX458772:HSA458772 IBT458772:IBW458772 ILP458772:ILS458772 IVL458772:IVO458772 JFH458772:JFK458772 JPD458772:JPG458772 JYZ458772:JZC458772 KIV458772:KIY458772 KSR458772:KSU458772 LCN458772:LCQ458772 LMJ458772:LMM458772 LWF458772:LWI458772 MGB458772:MGE458772 MPX458772:MQA458772 MZT458772:MZW458772 NJP458772:NJS458772 NTL458772:NTO458772 ODH458772:ODK458772 OND458772:ONG458772 OWZ458772:OXC458772 PGV458772:PGY458772 PQR458772:PQU458772 QAN458772:QAQ458772 QKJ458772:QKM458772 QUF458772:QUI458772 REB458772:REE458772 RNX458772:ROA458772 RXT458772:RXW458772 SHP458772:SHS458772 SRL458772:SRO458772 TBH458772:TBK458772 TLD458772:TLG458772 TUZ458772:TVC458772 UEV458772:UEY458772 UOR458772:UOU458772 UYN458772:UYQ458772 VIJ458772:VIM458772 VSF458772:VSI458772 WCB458772:WCE458772 WLX458772:WMA458772 WVT458772:WVW458772 L524308:O524308 JH524308:JK524308 TD524308:TG524308 ACZ524308:ADC524308 AMV524308:AMY524308 AWR524308:AWU524308 BGN524308:BGQ524308 BQJ524308:BQM524308 CAF524308:CAI524308 CKB524308:CKE524308 CTX524308:CUA524308 DDT524308:DDW524308 DNP524308:DNS524308 DXL524308:DXO524308 EHH524308:EHK524308 ERD524308:ERG524308 FAZ524308:FBC524308 FKV524308:FKY524308 FUR524308:FUU524308 GEN524308:GEQ524308 GOJ524308:GOM524308 GYF524308:GYI524308 HIB524308:HIE524308 HRX524308:HSA524308 IBT524308:IBW524308 ILP524308:ILS524308 IVL524308:IVO524308 JFH524308:JFK524308 JPD524308:JPG524308 JYZ524308:JZC524308 KIV524308:KIY524308 KSR524308:KSU524308 LCN524308:LCQ524308 LMJ524308:LMM524308 LWF524308:LWI524308 MGB524308:MGE524308 MPX524308:MQA524308 MZT524308:MZW524308 NJP524308:NJS524308 NTL524308:NTO524308 ODH524308:ODK524308 OND524308:ONG524308 OWZ524308:OXC524308 PGV524308:PGY524308 PQR524308:PQU524308 QAN524308:QAQ524308 QKJ524308:QKM524308 QUF524308:QUI524308 REB524308:REE524308 RNX524308:ROA524308 RXT524308:RXW524308 SHP524308:SHS524308 SRL524308:SRO524308 TBH524308:TBK524308 TLD524308:TLG524308 TUZ524308:TVC524308 UEV524308:UEY524308 UOR524308:UOU524308 UYN524308:UYQ524308 VIJ524308:VIM524308 VSF524308:VSI524308 WCB524308:WCE524308 WLX524308:WMA524308 WVT524308:WVW524308 L589844:O589844 JH589844:JK589844 TD589844:TG589844 ACZ589844:ADC589844 AMV589844:AMY589844 AWR589844:AWU589844 BGN589844:BGQ589844 BQJ589844:BQM589844 CAF589844:CAI589844 CKB589844:CKE589844 CTX589844:CUA589844 DDT589844:DDW589844 DNP589844:DNS589844 DXL589844:DXO589844 EHH589844:EHK589844 ERD589844:ERG589844 FAZ589844:FBC589844 FKV589844:FKY589844 FUR589844:FUU589844 GEN589844:GEQ589844 GOJ589844:GOM589844 GYF589844:GYI589844 HIB589844:HIE589844 HRX589844:HSA589844 IBT589844:IBW589844 ILP589844:ILS589844 IVL589844:IVO589844 JFH589844:JFK589844 JPD589844:JPG589844 JYZ589844:JZC589844 KIV589844:KIY589844 KSR589844:KSU589844 LCN589844:LCQ589844 LMJ589844:LMM589844 LWF589844:LWI589844 MGB589844:MGE589844 MPX589844:MQA589844 MZT589844:MZW589844 NJP589844:NJS589844 NTL589844:NTO589844 ODH589844:ODK589844 OND589844:ONG589844 OWZ589844:OXC589844 PGV589844:PGY589844 PQR589844:PQU589844 QAN589844:QAQ589844 QKJ589844:QKM589844 QUF589844:QUI589844 REB589844:REE589844 RNX589844:ROA589844 RXT589844:RXW589844 SHP589844:SHS589844 SRL589844:SRO589844 TBH589844:TBK589844 TLD589844:TLG589844 TUZ589844:TVC589844 UEV589844:UEY589844 UOR589844:UOU589844 UYN589844:UYQ589844 VIJ589844:VIM589844 VSF589844:VSI589844 WCB589844:WCE589844 WLX589844:WMA589844 WVT589844:WVW589844 L655380:O655380 JH655380:JK655380 TD655380:TG655380 ACZ655380:ADC655380 AMV655380:AMY655380 AWR655380:AWU655380 BGN655380:BGQ655380 BQJ655380:BQM655380 CAF655380:CAI655380 CKB655380:CKE655380 CTX655380:CUA655380 DDT655380:DDW655380 DNP655380:DNS655380 DXL655380:DXO655380 EHH655380:EHK655380 ERD655380:ERG655380 FAZ655380:FBC655380 FKV655380:FKY655380 FUR655380:FUU655380 GEN655380:GEQ655380 GOJ655380:GOM655380 GYF655380:GYI655380 HIB655380:HIE655380 HRX655380:HSA655380 IBT655380:IBW655380 ILP655380:ILS655380 IVL655380:IVO655380 JFH655380:JFK655380 JPD655380:JPG655380 JYZ655380:JZC655380 KIV655380:KIY655380 KSR655380:KSU655380 LCN655380:LCQ655380 LMJ655380:LMM655380 LWF655380:LWI655380 MGB655380:MGE655380 MPX655380:MQA655380 MZT655380:MZW655380 NJP655380:NJS655380 NTL655380:NTO655380 ODH655380:ODK655380 OND655380:ONG655380 OWZ655380:OXC655380 PGV655380:PGY655380 PQR655380:PQU655380 QAN655380:QAQ655380 QKJ655380:QKM655380 QUF655380:QUI655380 REB655380:REE655380 RNX655380:ROA655380 RXT655380:RXW655380 SHP655380:SHS655380 SRL655380:SRO655380 TBH655380:TBK655380 TLD655380:TLG655380 TUZ655380:TVC655380 UEV655380:UEY655380 UOR655380:UOU655380 UYN655380:UYQ655380 VIJ655380:VIM655380 VSF655380:VSI655380 WCB655380:WCE655380 WLX655380:WMA655380 WVT655380:WVW655380 L720916:O720916 JH720916:JK720916 TD720916:TG720916 ACZ720916:ADC720916 AMV720916:AMY720916 AWR720916:AWU720916 BGN720916:BGQ720916 BQJ720916:BQM720916 CAF720916:CAI720916 CKB720916:CKE720916 CTX720916:CUA720916 DDT720916:DDW720916 DNP720916:DNS720916 DXL720916:DXO720916 EHH720916:EHK720916 ERD720916:ERG720916 FAZ720916:FBC720916 FKV720916:FKY720916 FUR720916:FUU720916 GEN720916:GEQ720916 GOJ720916:GOM720916 GYF720916:GYI720916 HIB720916:HIE720916 HRX720916:HSA720916 IBT720916:IBW720916 ILP720916:ILS720916 IVL720916:IVO720916 JFH720916:JFK720916 JPD720916:JPG720916 JYZ720916:JZC720916 KIV720916:KIY720916 KSR720916:KSU720916 LCN720916:LCQ720916 LMJ720916:LMM720916 LWF720916:LWI720916 MGB720916:MGE720916 MPX720916:MQA720916 MZT720916:MZW720916 NJP720916:NJS720916 NTL720916:NTO720916 ODH720916:ODK720916 OND720916:ONG720916 OWZ720916:OXC720916 PGV720916:PGY720916 PQR720916:PQU720916 QAN720916:QAQ720916 QKJ720916:QKM720916 QUF720916:QUI720916 REB720916:REE720916 RNX720916:ROA720916 RXT720916:RXW720916 SHP720916:SHS720916 SRL720916:SRO720916 TBH720916:TBK720916 TLD720916:TLG720916 TUZ720916:TVC720916 UEV720916:UEY720916 UOR720916:UOU720916 UYN720916:UYQ720916 VIJ720916:VIM720916 VSF720916:VSI720916 WCB720916:WCE720916 WLX720916:WMA720916 WVT720916:WVW720916 L786452:O786452 JH786452:JK786452 TD786452:TG786452 ACZ786452:ADC786452 AMV786452:AMY786452 AWR786452:AWU786452 BGN786452:BGQ786452 BQJ786452:BQM786452 CAF786452:CAI786452 CKB786452:CKE786452 CTX786452:CUA786452 DDT786452:DDW786452 DNP786452:DNS786452 DXL786452:DXO786452 EHH786452:EHK786452 ERD786452:ERG786452 FAZ786452:FBC786452 FKV786452:FKY786452 FUR786452:FUU786452 GEN786452:GEQ786452 GOJ786452:GOM786452 GYF786452:GYI786452 HIB786452:HIE786452 HRX786452:HSA786452 IBT786452:IBW786452 ILP786452:ILS786452 IVL786452:IVO786452 JFH786452:JFK786452 JPD786452:JPG786452 JYZ786452:JZC786452 KIV786452:KIY786452 KSR786452:KSU786452 LCN786452:LCQ786452 LMJ786452:LMM786452 LWF786452:LWI786452 MGB786452:MGE786452 MPX786452:MQA786452 MZT786452:MZW786452 NJP786452:NJS786452 NTL786452:NTO786452 ODH786452:ODK786452 OND786452:ONG786452 OWZ786452:OXC786452 PGV786452:PGY786452 PQR786452:PQU786452 QAN786452:QAQ786452 QKJ786452:QKM786452 QUF786452:QUI786452 REB786452:REE786452 RNX786452:ROA786452 RXT786452:RXW786452 SHP786452:SHS786452 SRL786452:SRO786452 TBH786452:TBK786452 TLD786452:TLG786452 TUZ786452:TVC786452 UEV786452:UEY786452 UOR786452:UOU786452 UYN786452:UYQ786452 VIJ786452:VIM786452 VSF786452:VSI786452 WCB786452:WCE786452 WLX786452:WMA786452 WVT786452:WVW786452 L851988:O851988 JH851988:JK851988 TD851988:TG851988 ACZ851988:ADC851988 AMV851988:AMY851988 AWR851988:AWU851988 BGN851988:BGQ851988 BQJ851988:BQM851988 CAF851988:CAI851988 CKB851988:CKE851988 CTX851988:CUA851988 DDT851988:DDW851988 DNP851988:DNS851988 DXL851988:DXO851988 EHH851988:EHK851988 ERD851988:ERG851988 FAZ851988:FBC851988 FKV851988:FKY851988 FUR851988:FUU851988 GEN851988:GEQ851988 GOJ851988:GOM851988 GYF851988:GYI851988 HIB851988:HIE851988 HRX851988:HSA851988 IBT851988:IBW851988 ILP851988:ILS851988 IVL851988:IVO851988 JFH851988:JFK851988 JPD851988:JPG851988 JYZ851988:JZC851988 KIV851988:KIY851988 KSR851988:KSU851988 LCN851988:LCQ851988 LMJ851988:LMM851988 LWF851988:LWI851988 MGB851988:MGE851988 MPX851988:MQA851988 MZT851988:MZW851988 NJP851988:NJS851988 NTL851988:NTO851988 ODH851988:ODK851988 OND851988:ONG851988 OWZ851988:OXC851988 PGV851988:PGY851988 PQR851988:PQU851988 QAN851988:QAQ851988 QKJ851988:QKM851988 QUF851988:QUI851988 REB851988:REE851988 RNX851988:ROA851988 RXT851988:RXW851988 SHP851988:SHS851988 SRL851988:SRO851988 TBH851988:TBK851988 TLD851988:TLG851988 TUZ851988:TVC851988 UEV851988:UEY851988 UOR851988:UOU851988 UYN851988:UYQ851988 VIJ851988:VIM851988 VSF851988:VSI851988 WCB851988:WCE851988 WLX851988:WMA851988 WVT851988:WVW851988 L917524:O917524 JH917524:JK917524 TD917524:TG917524 ACZ917524:ADC917524 AMV917524:AMY917524 AWR917524:AWU917524 BGN917524:BGQ917524 BQJ917524:BQM917524 CAF917524:CAI917524 CKB917524:CKE917524 CTX917524:CUA917524 DDT917524:DDW917524 DNP917524:DNS917524 DXL917524:DXO917524 EHH917524:EHK917524 ERD917524:ERG917524 FAZ917524:FBC917524 FKV917524:FKY917524 FUR917524:FUU917524 GEN917524:GEQ917524 GOJ917524:GOM917524 GYF917524:GYI917524 HIB917524:HIE917524 HRX917524:HSA917524 IBT917524:IBW917524 ILP917524:ILS917524 IVL917524:IVO917524 JFH917524:JFK917524 JPD917524:JPG917524 JYZ917524:JZC917524 KIV917524:KIY917524 KSR917524:KSU917524 LCN917524:LCQ917524 LMJ917524:LMM917524 LWF917524:LWI917524 MGB917524:MGE917524 MPX917524:MQA917524 MZT917524:MZW917524 NJP917524:NJS917524 NTL917524:NTO917524 ODH917524:ODK917524 OND917524:ONG917524 OWZ917524:OXC917524 PGV917524:PGY917524 PQR917524:PQU917524 QAN917524:QAQ917524 QKJ917524:QKM917524 QUF917524:QUI917524 REB917524:REE917524 RNX917524:ROA917524 RXT917524:RXW917524 SHP917524:SHS917524 SRL917524:SRO917524 TBH917524:TBK917524 TLD917524:TLG917524 TUZ917524:TVC917524 UEV917524:UEY917524 UOR917524:UOU917524 UYN917524:UYQ917524 VIJ917524:VIM917524 VSF917524:VSI917524 WCB917524:WCE917524 WLX917524:WMA917524 WVT917524:WVW917524 L983060:O983060 JH983060:JK983060 TD983060:TG983060 ACZ983060:ADC983060 AMV983060:AMY983060 AWR983060:AWU983060 BGN983060:BGQ983060 BQJ983060:BQM983060 CAF983060:CAI983060 CKB983060:CKE983060 CTX983060:CUA983060 DDT983060:DDW983060 DNP983060:DNS983060 DXL983060:DXO983060 EHH983060:EHK983060 ERD983060:ERG983060 FAZ983060:FBC983060 FKV983060:FKY983060 FUR983060:FUU983060 GEN983060:GEQ983060 GOJ983060:GOM983060 GYF983060:GYI983060 HIB983060:HIE983060 HRX983060:HSA983060 IBT983060:IBW983060 ILP983060:ILS983060 IVL983060:IVO983060 JFH983060:JFK983060 JPD983060:JPG983060 JYZ983060:JZC983060 KIV983060:KIY983060 KSR983060:KSU983060 LCN983060:LCQ983060 LMJ983060:LMM983060 LWF983060:LWI983060 MGB983060:MGE983060 MPX983060:MQA983060 MZT983060:MZW983060 NJP983060:NJS983060 NTL983060:NTO983060 ODH983060:ODK983060 OND983060:ONG983060 OWZ983060:OXC983060 PGV983060:PGY983060 PQR983060:PQU983060 QAN983060:QAQ983060 QKJ983060:QKM983060 QUF983060:QUI983060 REB983060:REE983060 RNX983060:ROA983060 RXT983060:RXW983060 SHP983060:SHS983060 SRL983060:SRO983060 TBH983060:TBK983060 TLD983060:TLG983060 TUZ983060:TVC983060 UEV983060:UEY983060 UOR983060:UOU983060 UYN983060:UYQ983060 VIJ983060:VIM983060 VSF983060:VSI983060 WCB983060:WCE983060 WLX983060:WMA983060 WVT983060:WVW983060 L9:O9 JH9:JK9 TD9:TG9 ACZ9:ADC9 AMV9:AMY9 AWR9:AWU9 BGN9:BGQ9 BQJ9:BQM9 CAF9:CAI9 CKB9:CKE9 CTX9:CUA9 DDT9:DDW9 DNP9:DNS9 DXL9:DXO9 EHH9:EHK9 ERD9:ERG9 FAZ9:FBC9 FKV9:FKY9 FUR9:FUU9 GEN9:GEQ9 GOJ9:GOM9 GYF9:GYI9 HIB9:HIE9 HRX9:HSA9 IBT9:IBW9 ILP9:ILS9 IVL9:IVO9 JFH9:JFK9 JPD9:JPG9 JYZ9:JZC9 KIV9:KIY9 KSR9:KSU9 LCN9:LCQ9 LMJ9:LMM9 LWF9:LWI9 MGB9:MGE9 MPX9:MQA9 MZT9:MZW9 NJP9:NJS9 NTL9:NTO9 ODH9:ODK9 OND9:ONG9 OWZ9:OXC9 PGV9:PGY9 PQR9:PQU9 QAN9:QAQ9 QKJ9:QKM9 QUF9:QUI9 REB9:REE9 RNX9:ROA9 RXT9:RXW9 SHP9:SHS9 SRL9:SRO9 TBH9:TBK9 TLD9:TLG9 TUZ9:TVC9 UEV9:UEY9 UOR9:UOU9 UYN9:UYQ9 VIJ9:VIM9 VSF9:VSI9 WCB9:WCE9 WLX9:WMA9 WVT9:WVW9 L65545:O65545 JH65545:JK65545 TD65545:TG65545 ACZ65545:ADC65545 AMV65545:AMY65545 AWR65545:AWU65545 BGN65545:BGQ65545 BQJ65545:BQM65545 CAF65545:CAI65545 CKB65545:CKE65545 CTX65545:CUA65545 DDT65545:DDW65545 DNP65545:DNS65545 DXL65545:DXO65545 EHH65545:EHK65545 ERD65545:ERG65545 FAZ65545:FBC65545 FKV65545:FKY65545 FUR65545:FUU65545 GEN65545:GEQ65545 GOJ65545:GOM65545 GYF65545:GYI65545 HIB65545:HIE65545 HRX65545:HSA65545 IBT65545:IBW65545 ILP65545:ILS65545 IVL65545:IVO65545 JFH65545:JFK65545 JPD65545:JPG65545 JYZ65545:JZC65545 KIV65545:KIY65545 KSR65545:KSU65545 LCN65545:LCQ65545 LMJ65545:LMM65545 LWF65545:LWI65545 MGB65545:MGE65545 MPX65545:MQA65545 MZT65545:MZW65545 NJP65545:NJS65545 NTL65545:NTO65545 ODH65545:ODK65545 OND65545:ONG65545 OWZ65545:OXC65545 PGV65545:PGY65545 PQR65545:PQU65545 QAN65545:QAQ65545 QKJ65545:QKM65545 QUF65545:QUI65545 REB65545:REE65545 RNX65545:ROA65545 RXT65545:RXW65545 SHP65545:SHS65545 SRL65545:SRO65545 TBH65545:TBK65545 TLD65545:TLG65545 TUZ65545:TVC65545 UEV65545:UEY65545 UOR65545:UOU65545 UYN65545:UYQ65545 VIJ65545:VIM65545 VSF65545:VSI65545 WCB65545:WCE65545 WLX65545:WMA65545 WVT65545:WVW65545 L131081:O131081 JH131081:JK131081 TD131081:TG131081 ACZ131081:ADC131081 AMV131081:AMY131081 AWR131081:AWU131081 BGN131081:BGQ131081 BQJ131081:BQM131081 CAF131081:CAI131081 CKB131081:CKE131081 CTX131081:CUA131081 DDT131081:DDW131081 DNP131081:DNS131081 DXL131081:DXO131081 EHH131081:EHK131081 ERD131081:ERG131081 FAZ131081:FBC131081 FKV131081:FKY131081 FUR131081:FUU131081 GEN131081:GEQ131081 GOJ131081:GOM131081 GYF131081:GYI131081 HIB131081:HIE131081 HRX131081:HSA131081 IBT131081:IBW131081 ILP131081:ILS131081 IVL131081:IVO131081 JFH131081:JFK131081 JPD131081:JPG131081 JYZ131081:JZC131081 KIV131081:KIY131081 KSR131081:KSU131081 LCN131081:LCQ131081 LMJ131081:LMM131081 LWF131081:LWI131081 MGB131081:MGE131081 MPX131081:MQA131081 MZT131081:MZW131081 NJP131081:NJS131081 NTL131081:NTO131081 ODH131081:ODK131081 OND131081:ONG131081 OWZ131081:OXC131081 PGV131081:PGY131081 PQR131081:PQU131081 QAN131081:QAQ131081 QKJ131081:QKM131081 QUF131081:QUI131081 REB131081:REE131081 RNX131081:ROA131081 RXT131081:RXW131081 SHP131081:SHS131081 SRL131081:SRO131081 TBH131081:TBK131081 TLD131081:TLG131081 TUZ131081:TVC131081 UEV131081:UEY131081 UOR131081:UOU131081 UYN131081:UYQ131081 VIJ131081:VIM131081 VSF131081:VSI131081 WCB131081:WCE131081 WLX131081:WMA131081 WVT131081:WVW131081 L196617:O196617 JH196617:JK196617 TD196617:TG196617 ACZ196617:ADC196617 AMV196617:AMY196617 AWR196617:AWU196617 BGN196617:BGQ196617 BQJ196617:BQM196617 CAF196617:CAI196617 CKB196617:CKE196617 CTX196617:CUA196617 DDT196617:DDW196617 DNP196617:DNS196617 DXL196617:DXO196617 EHH196617:EHK196617 ERD196617:ERG196617 FAZ196617:FBC196617 FKV196617:FKY196617 FUR196617:FUU196617 GEN196617:GEQ196617 GOJ196617:GOM196617 GYF196617:GYI196617 HIB196617:HIE196617 HRX196617:HSA196617 IBT196617:IBW196617 ILP196617:ILS196617 IVL196617:IVO196617 JFH196617:JFK196617 JPD196617:JPG196617 JYZ196617:JZC196617 KIV196617:KIY196617 KSR196617:KSU196617 LCN196617:LCQ196617 LMJ196617:LMM196617 LWF196617:LWI196617 MGB196617:MGE196617 MPX196617:MQA196617 MZT196617:MZW196617 NJP196617:NJS196617 NTL196617:NTO196617 ODH196617:ODK196617 OND196617:ONG196617 OWZ196617:OXC196617 PGV196617:PGY196617 PQR196617:PQU196617 QAN196617:QAQ196617 QKJ196617:QKM196617 QUF196617:QUI196617 REB196617:REE196617 RNX196617:ROA196617 RXT196617:RXW196617 SHP196617:SHS196617 SRL196617:SRO196617 TBH196617:TBK196617 TLD196617:TLG196617 TUZ196617:TVC196617 UEV196617:UEY196617 UOR196617:UOU196617 UYN196617:UYQ196617 VIJ196617:VIM196617 VSF196617:VSI196617 WCB196617:WCE196617 WLX196617:WMA196617 WVT196617:WVW196617 L262153:O262153 JH262153:JK262153 TD262153:TG262153 ACZ262153:ADC262153 AMV262153:AMY262153 AWR262153:AWU262153 BGN262153:BGQ262153 BQJ262153:BQM262153 CAF262153:CAI262153 CKB262153:CKE262153 CTX262153:CUA262153 DDT262153:DDW262153 DNP262153:DNS262153 DXL262153:DXO262153 EHH262153:EHK262153 ERD262153:ERG262153 FAZ262153:FBC262153 FKV262153:FKY262153 FUR262153:FUU262153 GEN262153:GEQ262153 GOJ262153:GOM262153 GYF262153:GYI262153 HIB262153:HIE262153 HRX262153:HSA262153 IBT262153:IBW262153 ILP262153:ILS262153 IVL262153:IVO262153 JFH262153:JFK262153 JPD262153:JPG262153 JYZ262153:JZC262153 KIV262153:KIY262153 KSR262153:KSU262153 LCN262153:LCQ262153 LMJ262153:LMM262153 LWF262153:LWI262153 MGB262153:MGE262153 MPX262153:MQA262153 MZT262153:MZW262153 NJP262153:NJS262153 NTL262153:NTO262153 ODH262153:ODK262153 OND262153:ONG262153 OWZ262153:OXC262153 PGV262153:PGY262153 PQR262153:PQU262153 QAN262153:QAQ262153 QKJ262153:QKM262153 QUF262153:QUI262153 REB262153:REE262153 RNX262153:ROA262153 RXT262153:RXW262153 SHP262153:SHS262153 SRL262153:SRO262153 TBH262153:TBK262153 TLD262153:TLG262153 TUZ262153:TVC262153 UEV262153:UEY262153 UOR262153:UOU262153 UYN262153:UYQ262153 VIJ262153:VIM262153 VSF262153:VSI262153 WCB262153:WCE262153 WLX262153:WMA262153 WVT262153:WVW262153 L327689:O327689 JH327689:JK327689 TD327689:TG327689 ACZ327689:ADC327689 AMV327689:AMY327689 AWR327689:AWU327689 BGN327689:BGQ327689 BQJ327689:BQM327689 CAF327689:CAI327689 CKB327689:CKE327689 CTX327689:CUA327689 DDT327689:DDW327689 DNP327689:DNS327689 DXL327689:DXO327689 EHH327689:EHK327689 ERD327689:ERG327689 FAZ327689:FBC327689 FKV327689:FKY327689 FUR327689:FUU327689 GEN327689:GEQ327689 GOJ327689:GOM327689 GYF327689:GYI327689 HIB327689:HIE327689 HRX327689:HSA327689 IBT327689:IBW327689 ILP327689:ILS327689 IVL327689:IVO327689 JFH327689:JFK327689 JPD327689:JPG327689 JYZ327689:JZC327689 KIV327689:KIY327689 KSR327689:KSU327689 LCN327689:LCQ327689 LMJ327689:LMM327689 LWF327689:LWI327689 MGB327689:MGE327689 MPX327689:MQA327689 MZT327689:MZW327689 NJP327689:NJS327689 NTL327689:NTO327689 ODH327689:ODK327689 OND327689:ONG327689 OWZ327689:OXC327689 PGV327689:PGY327689 PQR327689:PQU327689 QAN327689:QAQ327689 QKJ327689:QKM327689 QUF327689:QUI327689 REB327689:REE327689 RNX327689:ROA327689 RXT327689:RXW327689 SHP327689:SHS327689 SRL327689:SRO327689 TBH327689:TBK327689 TLD327689:TLG327689 TUZ327689:TVC327689 UEV327689:UEY327689 UOR327689:UOU327689 UYN327689:UYQ327689 VIJ327689:VIM327689 VSF327689:VSI327689 WCB327689:WCE327689 WLX327689:WMA327689 WVT327689:WVW327689 L393225:O393225 JH393225:JK393225 TD393225:TG393225 ACZ393225:ADC393225 AMV393225:AMY393225 AWR393225:AWU393225 BGN393225:BGQ393225 BQJ393225:BQM393225 CAF393225:CAI393225 CKB393225:CKE393225 CTX393225:CUA393225 DDT393225:DDW393225 DNP393225:DNS393225 DXL393225:DXO393225 EHH393225:EHK393225 ERD393225:ERG393225 FAZ393225:FBC393225 FKV393225:FKY393225 FUR393225:FUU393225 GEN393225:GEQ393225 GOJ393225:GOM393225 GYF393225:GYI393225 HIB393225:HIE393225 HRX393225:HSA393225 IBT393225:IBW393225 ILP393225:ILS393225 IVL393225:IVO393225 JFH393225:JFK393225 JPD393225:JPG393225 JYZ393225:JZC393225 KIV393225:KIY393225 KSR393225:KSU393225 LCN393225:LCQ393225 LMJ393225:LMM393225 LWF393225:LWI393225 MGB393225:MGE393225 MPX393225:MQA393225 MZT393225:MZW393225 NJP393225:NJS393225 NTL393225:NTO393225 ODH393225:ODK393225 OND393225:ONG393225 OWZ393225:OXC393225 PGV393225:PGY393225 PQR393225:PQU393225 QAN393225:QAQ393225 QKJ393225:QKM393225 QUF393225:QUI393225 REB393225:REE393225 RNX393225:ROA393225 RXT393225:RXW393225 SHP393225:SHS393225 SRL393225:SRO393225 TBH393225:TBK393225 TLD393225:TLG393225 TUZ393225:TVC393225 UEV393225:UEY393225 UOR393225:UOU393225 UYN393225:UYQ393225 VIJ393225:VIM393225 VSF393225:VSI393225 WCB393225:WCE393225 WLX393225:WMA393225 WVT393225:WVW393225 L458761:O458761 JH458761:JK458761 TD458761:TG458761 ACZ458761:ADC458761 AMV458761:AMY458761 AWR458761:AWU458761 BGN458761:BGQ458761 BQJ458761:BQM458761 CAF458761:CAI458761 CKB458761:CKE458761 CTX458761:CUA458761 DDT458761:DDW458761 DNP458761:DNS458761 DXL458761:DXO458761 EHH458761:EHK458761 ERD458761:ERG458761 FAZ458761:FBC458761 FKV458761:FKY458761 FUR458761:FUU458761 GEN458761:GEQ458761 GOJ458761:GOM458761 GYF458761:GYI458761 HIB458761:HIE458761 HRX458761:HSA458761 IBT458761:IBW458761 ILP458761:ILS458761 IVL458761:IVO458761 JFH458761:JFK458761 JPD458761:JPG458761 JYZ458761:JZC458761 KIV458761:KIY458761 KSR458761:KSU458761 LCN458761:LCQ458761 LMJ458761:LMM458761 LWF458761:LWI458761 MGB458761:MGE458761 MPX458761:MQA458761 MZT458761:MZW458761 NJP458761:NJS458761 NTL458761:NTO458761 ODH458761:ODK458761 OND458761:ONG458761 OWZ458761:OXC458761 PGV458761:PGY458761 PQR458761:PQU458761 QAN458761:QAQ458761 QKJ458761:QKM458761 QUF458761:QUI458761 REB458761:REE458761 RNX458761:ROA458761 RXT458761:RXW458761 SHP458761:SHS458761 SRL458761:SRO458761 TBH458761:TBK458761 TLD458761:TLG458761 TUZ458761:TVC458761 UEV458761:UEY458761 UOR458761:UOU458761 UYN458761:UYQ458761 VIJ458761:VIM458761 VSF458761:VSI458761 WCB458761:WCE458761 WLX458761:WMA458761 WVT458761:WVW458761 L524297:O524297 JH524297:JK524297 TD524297:TG524297 ACZ524297:ADC524297 AMV524297:AMY524297 AWR524297:AWU524297 BGN524297:BGQ524297 BQJ524297:BQM524297 CAF524297:CAI524297 CKB524297:CKE524297 CTX524297:CUA524297 DDT524297:DDW524297 DNP524297:DNS524297 DXL524297:DXO524297 EHH524297:EHK524297 ERD524297:ERG524297 FAZ524297:FBC524297 FKV524297:FKY524297 FUR524297:FUU524297 GEN524297:GEQ524297 GOJ524297:GOM524297 GYF524297:GYI524297 HIB524297:HIE524297 HRX524297:HSA524297 IBT524297:IBW524297 ILP524297:ILS524297 IVL524297:IVO524297 JFH524297:JFK524297 JPD524297:JPG524297 JYZ524297:JZC524297 KIV524297:KIY524297 KSR524297:KSU524297 LCN524297:LCQ524297 LMJ524297:LMM524297 LWF524297:LWI524297 MGB524297:MGE524297 MPX524297:MQA524297 MZT524297:MZW524297 NJP524297:NJS524297 NTL524297:NTO524297 ODH524297:ODK524297 OND524297:ONG524297 OWZ524297:OXC524297 PGV524297:PGY524297 PQR524297:PQU524297 QAN524297:QAQ524297 QKJ524297:QKM524297 QUF524297:QUI524297 REB524297:REE524297 RNX524297:ROA524297 RXT524297:RXW524297 SHP524297:SHS524297 SRL524297:SRO524297 TBH524297:TBK524297 TLD524297:TLG524297 TUZ524297:TVC524297 UEV524297:UEY524297 UOR524297:UOU524297 UYN524297:UYQ524297 VIJ524297:VIM524297 VSF524297:VSI524297 WCB524297:WCE524297 WLX524297:WMA524297 WVT524297:WVW524297 L589833:O589833 JH589833:JK589833 TD589833:TG589833 ACZ589833:ADC589833 AMV589833:AMY589833 AWR589833:AWU589833 BGN589833:BGQ589833 BQJ589833:BQM589833 CAF589833:CAI589833 CKB589833:CKE589833 CTX589833:CUA589833 DDT589833:DDW589833 DNP589833:DNS589833 DXL589833:DXO589833 EHH589833:EHK589833 ERD589833:ERG589833 FAZ589833:FBC589833 FKV589833:FKY589833 FUR589833:FUU589833 GEN589833:GEQ589833 GOJ589833:GOM589833 GYF589833:GYI589833 HIB589833:HIE589833 HRX589833:HSA589833 IBT589833:IBW589833 ILP589833:ILS589833 IVL589833:IVO589833 JFH589833:JFK589833 JPD589833:JPG589833 JYZ589833:JZC589833 KIV589833:KIY589833 KSR589833:KSU589833 LCN589833:LCQ589833 LMJ589833:LMM589833 LWF589833:LWI589833 MGB589833:MGE589833 MPX589833:MQA589833 MZT589833:MZW589833 NJP589833:NJS589833 NTL589833:NTO589833 ODH589833:ODK589833 OND589833:ONG589833 OWZ589833:OXC589833 PGV589833:PGY589833 PQR589833:PQU589833 QAN589833:QAQ589833 QKJ589833:QKM589833 QUF589833:QUI589833 REB589833:REE589833 RNX589833:ROA589833 RXT589833:RXW589833 SHP589833:SHS589833 SRL589833:SRO589833 TBH589833:TBK589833 TLD589833:TLG589833 TUZ589833:TVC589833 UEV589833:UEY589833 UOR589833:UOU589833 UYN589833:UYQ589833 VIJ589833:VIM589833 VSF589833:VSI589833 WCB589833:WCE589833 WLX589833:WMA589833 WVT589833:WVW589833 L655369:O655369 JH655369:JK655369 TD655369:TG655369 ACZ655369:ADC655369 AMV655369:AMY655369 AWR655369:AWU655369 BGN655369:BGQ655369 BQJ655369:BQM655369 CAF655369:CAI655369 CKB655369:CKE655369 CTX655369:CUA655369 DDT655369:DDW655369 DNP655369:DNS655369 DXL655369:DXO655369 EHH655369:EHK655369 ERD655369:ERG655369 FAZ655369:FBC655369 FKV655369:FKY655369 FUR655369:FUU655369 GEN655369:GEQ655369 GOJ655369:GOM655369 GYF655369:GYI655369 HIB655369:HIE655369 HRX655369:HSA655369 IBT655369:IBW655369 ILP655369:ILS655369 IVL655369:IVO655369 JFH655369:JFK655369 JPD655369:JPG655369 JYZ655369:JZC655369 KIV655369:KIY655369 KSR655369:KSU655369 LCN655369:LCQ655369 LMJ655369:LMM655369 LWF655369:LWI655369 MGB655369:MGE655369 MPX655369:MQA655369 MZT655369:MZW655369 NJP655369:NJS655369 NTL655369:NTO655369 ODH655369:ODK655369 OND655369:ONG655369 OWZ655369:OXC655369 PGV655369:PGY655369 PQR655369:PQU655369 QAN655369:QAQ655369 QKJ655369:QKM655369 QUF655369:QUI655369 REB655369:REE655369 RNX655369:ROA655369 RXT655369:RXW655369 SHP655369:SHS655369 SRL655369:SRO655369 TBH655369:TBK655369 TLD655369:TLG655369 TUZ655369:TVC655369 UEV655369:UEY655369 UOR655369:UOU655369 UYN655369:UYQ655369 VIJ655369:VIM655369 VSF655369:VSI655369 WCB655369:WCE655369 WLX655369:WMA655369 WVT655369:WVW655369 L720905:O720905 JH720905:JK720905 TD720905:TG720905 ACZ720905:ADC720905 AMV720905:AMY720905 AWR720905:AWU720905 BGN720905:BGQ720905 BQJ720905:BQM720905 CAF720905:CAI720905 CKB720905:CKE720905 CTX720905:CUA720905 DDT720905:DDW720905 DNP720905:DNS720905 DXL720905:DXO720905 EHH720905:EHK720905 ERD720905:ERG720905 FAZ720905:FBC720905 FKV720905:FKY720905 FUR720905:FUU720905 GEN720905:GEQ720905 GOJ720905:GOM720905 GYF720905:GYI720905 HIB720905:HIE720905 HRX720905:HSA720905 IBT720905:IBW720905 ILP720905:ILS720905 IVL720905:IVO720905 JFH720905:JFK720905 JPD720905:JPG720905 JYZ720905:JZC720905 KIV720905:KIY720905 KSR720905:KSU720905 LCN720905:LCQ720905 LMJ720905:LMM720905 LWF720905:LWI720905 MGB720905:MGE720905 MPX720905:MQA720905 MZT720905:MZW720905 NJP720905:NJS720905 NTL720905:NTO720905 ODH720905:ODK720905 OND720905:ONG720905 OWZ720905:OXC720905 PGV720905:PGY720905 PQR720905:PQU720905 QAN720905:QAQ720905 QKJ720905:QKM720905 QUF720905:QUI720905 REB720905:REE720905 RNX720905:ROA720905 RXT720905:RXW720905 SHP720905:SHS720905 SRL720905:SRO720905 TBH720905:TBK720905 TLD720905:TLG720905 TUZ720905:TVC720905 UEV720905:UEY720905 UOR720905:UOU720905 UYN720905:UYQ720905 VIJ720905:VIM720905 VSF720905:VSI720905 WCB720905:WCE720905 WLX720905:WMA720905 WVT720905:WVW720905 L786441:O786441 JH786441:JK786441 TD786441:TG786441 ACZ786441:ADC786441 AMV786441:AMY786441 AWR786441:AWU786441 BGN786441:BGQ786441 BQJ786441:BQM786441 CAF786441:CAI786441 CKB786441:CKE786441 CTX786441:CUA786441 DDT786441:DDW786441 DNP786441:DNS786441 DXL786441:DXO786441 EHH786441:EHK786441 ERD786441:ERG786441 FAZ786441:FBC786441 FKV786441:FKY786441 FUR786441:FUU786441 GEN786441:GEQ786441 GOJ786441:GOM786441 GYF786441:GYI786441 HIB786441:HIE786441 HRX786441:HSA786441 IBT786441:IBW786441 ILP786441:ILS786441 IVL786441:IVO786441 JFH786441:JFK786441 JPD786441:JPG786441 JYZ786441:JZC786441 KIV786441:KIY786441 KSR786441:KSU786441 LCN786441:LCQ786441 LMJ786441:LMM786441 LWF786441:LWI786441 MGB786441:MGE786441 MPX786441:MQA786441 MZT786441:MZW786441 NJP786441:NJS786441 NTL786441:NTO786441 ODH786441:ODK786441 OND786441:ONG786441 OWZ786441:OXC786441 PGV786441:PGY786441 PQR786441:PQU786441 QAN786441:QAQ786441 QKJ786441:QKM786441 QUF786441:QUI786441 REB786441:REE786441 RNX786441:ROA786441 RXT786441:RXW786441 SHP786441:SHS786441 SRL786441:SRO786441 TBH786441:TBK786441 TLD786441:TLG786441 TUZ786441:TVC786441 UEV786441:UEY786441 UOR786441:UOU786441 UYN786441:UYQ786441 VIJ786441:VIM786441 VSF786441:VSI786441 WCB786441:WCE786441 WLX786441:WMA786441 WVT786441:WVW786441 L851977:O851977 JH851977:JK851977 TD851977:TG851977 ACZ851977:ADC851977 AMV851977:AMY851977 AWR851977:AWU851977 BGN851977:BGQ851977 BQJ851977:BQM851977 CAF851977:CAI851977 CKB851977:CKE851977 CTX851977:CUA851977 DDT851977:DDW851977 DNP851977:DNS851977 DXL851977:DXO851977 EHH851977:EHK851977 ERD851977:ERG851977 FAZ851977:FBC851977 FKV851977:FKY851977 FUR851977:FUU851977 GEN851977:GEQ851977 GOJ851977:GOM851977 GYF851977:GYI851977 HIB851977:HIE851977 HRX851977:HSA851977 IBT851977:IBW851977 ILP851977:ILS851977 IVL851977:IVO851977 JFH851977:JFK851977 JPD851977:JPG851977 JYZ851977:JZC851977 KIV851977:KIY851977 KSR851977:KSU851977 LCN851977:LCQ851977 LMJ851977:LMM851977 LWF851977:LWI851977 MGB851977:MGE851977 MPX851977:MQA851977 MZT851977:MZW851977 NJP851977:NJS851977 NTL851977:NTO851977 ODH851977:ODK851977 OND851977:ONG851977 OWZ851977:OXC851977 PGV851977:PGY851977 PQR851977:PQU851977 QAN851977:QAQ851977 QKJ851977:QKM851977 QUF851977:QUI851977 REB851977:REE851977 RNX851977:ROA851977 RXT851977:RXW851977 SHP851977:SHS851977 SRL851977:SRO851977 TBH851977:TBK851977 TLD851977:TLG851977 TUZ851977:TVC851977 UEV851977:UEY851977 UOR851977:UOU851977 UYN851977:UYQ851977 VIJ851977:VIM851977 VSF851977:VSI851977 WCB851977:WCE851977 WLX851977:WMA851977 WVT851977:WVW851977 L917513:O917513 JH917513:JK917513 TD917513:TG917513 ACZ917513:ADC917513 AMV917513:AMY917513 AWR917513:AWU917513 BGN917513:BGQ917513 BQJ917513:BQM917513 CAF917513:CAI917513 CKB917513:CKE917513 CTX917513:CUA917513 DDT917513:DDW917513 DNP917513:DNS917513 DXL917513:DXO917513 EHH917513:EHK917513 ERD917513:ERG917513 FAZ917513:FBC917513 FKV917513:FKY917513 FUR917513:FUU917513 GEN917513:GEQ917513 GOJ917513:GOM917513 GYF917513:GYI917513 HIB917513:HIE917513 HRX917513:HSA917513 IBT917513:IBW917513 ILP917513:ILS917513 IVL917513:IVO917513 JFH917513:JFK917513 JPD917513:JPG917513 JYZ917513:JZC917513 KIV917513:KIY917513 KSR917513:KSU917513 LCN917513:LCQ917513 LMJ917513:LMM917513 LWF917513:LWI917513 MGB917513:MGE917513 MPX917513:MQA917513 MZT917513:MZW917513 NJP917513:NJS917513 NTL917513:NTO917513 ODH917513:ODK917513 OND917513:ONG917513 OWZ917513:OXC917513 PGV917513:PGY917513 PQR917513:PQU917513 QAN917513:QAQ917513 QKJ917513:QKM917513 QUF917513:QUI917513 REB917513:REE917513 RNX917513:ROA917513 RXT917513:RXW917513 SHP917513:SHS917513 SRL917513:SRO917513 TBH917513:TBK917513 TLD917513:TLG917513 TUZ917513:TVC917513 UEV917513:UEY917513 UOR917513:UOU917513 UYN917513:UYQ917513 VIJ917513:VIM917513 VSF917513:VSI917513 WCB917513:WCE917513 WLX917513:WMA917513 WVT917513:WVW917513 L983049:O983049 JH983049:JK983049 TD983049:TG983049 ACZ983049:ADC983049 AMV983049:AMY983049 AWR983049:AWU983049 BGN983049:BGQ983049 BQJ983049:BQM983049 CAF983049:CAI983049 CKB983049:CKE983049 CTX983049:CUA983049 DDT983049:DDW983049 DNP983049:DNS983049 DXL983049:DXO983049 EHH983049:EHK983049 ERD983049:ERG983049 FAZ983049:FBC983049 FKV983049:FKY983049 FUR983049:FUU983049 GEN983049:GEQ983049 GOJ983049:GOM983049 GYF983049:GYI983049 HIB983049:HIE983049 HRX983049:HSA983049 IBT983049:IBW983049 ILP983049:ILS983049 IVL983049:IVO983049 JFH983049:JFK983049 JPD983049:JPG983049 JYZ983049:JZC983049 KIV983049:KIY983049 KSR983049:KSU983049 LCN983049:LCQ983049 LMJ983049:LMM983049 LWF983049:LWI983049 MGB983049:MGE983049 MPX983049:MQA983049 MZT983049:MZW983049 NJP983049:NJS983049 NTL983049:NTO983049 ODH983049:ODK983049 OND983049:ONG983049 OWZ983049:OXC983049 PGV983049:PGY983049 PQR983049:PQU983049 QAN983049:QAQ983049 QKJ983049:QKM983049 QUF983049:QUI983049 REB983049:REE983049 RNX983049:ROA983049 RXT983049:RXW983049 SHP983049:SHS983049 SRL983049:SRO983049 TBH983049:TBK983049 TLD983049:TLG983049 TUZ983049:TVC983049 UEV983049:UEY983049 UOR983049:UOU983049 UYN983049:UYQ983049 VIJ983049:VIM983049 VSF983049:VSI983049 WCB983049:WCE983049 WLX983049:WMA983049 WVT983049:WVW983049">
      <formula1>0</formula1>
      <formula2>1</formula2>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Q136"/>
  <sheetViews>
    <sheetView zoomScale="25" zoomScaleNormal="25" workbookViewId="0">
      <selection activeCell="B6" sqref="B6"/>
    </sheetView>
  </sheetViews>
  <sheetFormatPr baseColWidth="10" defaultColWidth="12.5703125" defaultRowHeight="12.75" customHeight="1" zeroHeight="1" x14ac:dyDescent="0.2"/>
  <cols>
    <col min="1" max="1" width="12.5703125" style="325" customWidth="1"/>
    <col min="2" max="2" width="13.7109375" style="325" customWidth="1"/>
    <col min="3" max="4" width="12.5703125" style="325" customWidth="1"/>
    <col min="5" max="5" width="14.5703125" style="325" customWidth="1"/>
    <col min="6" max="6" width="15.28515625" style="325" customWidth="1"/>
    <col min="7" max="10" width="12.5703125" style="325" customWidth="1"/>
    <col min="11" max="11" width="30.85546875" style="325" customWidth="1"/>
    <col min="12" max="12" width="30.7109375" style="325" customWidth="1"/>
    <col min="13" max="13" width="30.5703125" style="325" customWidth="1"/>
    <col min="14" max="14" width="30.7109375" style="325" customWidth="1"/>
    <col min="15" max="15" width="30.85546875" style="325" customWidth="1"/>
    <col min="16" max="16" width="12.5703125" style="325"/>
    <col min="17" max="17" width="14.85546875" style="325" customWidth="1"/>
    <col min="18" max="256" width="12.5703125" style="325"/>
    <col min="257" max="257" width="12.5703125" style="325" customWidth="1"/>
    <col min="258" max="258" width="13.7109375" style="325" customWidth="1"/>
    <col min="259" max="260" width="12.5703125" style="325" customWidth="1"/>
    <col min="261" max="261" width="14.5703125" style="325" customWidth="1"/>
    <col min="262" max="262" width="15.28515625" style="325" customWidth="1"/>
    <col min="263" max="266" width="12.5703125" style="325" customWidth="1"/>
    <col min="267" max="267" width="30.85546875" style="325" customWidth="1"/>
    <col min="268" max="268" width="30.7109375" style="325" customWidth="1"/>
    <col min="269" max="269" width="30.5703125" style="325" customWidth="1"/>
    <col min="270" max="270" width="30.7109375" style="325" customWidth="1"/>
    <col min="271" max="271" width="30.85546875" style="325" customWidth="1"/>
    <col min="272" max="272" width="12.5703125" style="325"/>
    <col min="273" max="273" width="14.85546875" style="325" customWidth="1"/>
    <col min="274" max="512" width="12.5703125" style="325"/>
    <col min="513" max="513" width="12.5703125" style="325" customWidth="1"/>
    <col min="514" max="514" width="13.7109375" style="325" customWidth="1"/>
    <col min="515" max="516" width="12.5703125" style="325" customWidth="1"/>
    <col min="517" max="517" width="14.5703125" style="325" customWidth="1"/>
    <col min="518" max="518" width="15.28515625" style="325" customWidth="1"/>
    <col min="519" max="522" width="12.5703125" style="325" customWidth="1"/>
    <col min="523" max="523" width="30.85546875" style="325" customWidth="1"/>
    <col min="524" max="524" width="30.7109375" style="325" customWidth="1"/>
    <col min="525" max="525" width="30.5703125" style="325" customWidth="1"/>
    <col min="526" max="526" width="30.7109375" style="325" customWidth="1"/>
    <col min="527" max="527" width="30.85546875" style="325" customWidth="1"/>
    <col min="528" max="528" width="12.5703125" style="325"/>
    <col min="529" max="529" width="14.85546875" style="325" customWidth="1"/>
    <col min="530" max="768" width="12.5703125" style="325"/>
    <col min="769" max="769" width="12.5703125" style="325" customWidth="1"/>
    <col min="770" max="770" width="13.7109375" style="325" customWidth="1"/>
    <col min="771" max="772" width="12.5703125" style="325" customWidth="1"/>
    <col min="773" max="773" width="14.5703125" style="325" customWidth="1"/>
    <col min="774" max="774" width="15.28515625" style="325" customWidth="1"/>
    <col min="775" max="778" width="12.5703125" style="325" customWidth="1"/>
    <col min="779" max="779" width="30.85546875" style="325" customWidth="1"/>
    <col min="780" max="780" width="30.7109375" style="325" customWidth="1"/>
    <col min="781" max="781" width="30.5703125" style="325" customWidth="1"/>
    <col min="782" max="782" width="30.7109375" style="325" customWidth="1"/>
    <col min="783" max="783" width="30.85546875" style="325" customWidth="1"/>
    <col min="784" max="784" width="12.5703125" style="325"/>
    <col min="785" max="785" width="14.85546875" style="325" customWidth="1"/>
    <col min="786" max="1024" width="12.5703125" style="325"/>
    <col min="1025" max="1025" width="12.5703125" style="325" customWidth="1"/>
    <col min="1026" max="1026" width="13.7109375" style="325" customWidth="1"/>
    <col min="1027" max="1028" width="12.5703125" style="325" customWidth="1"/>
    <col min="1029" max="1029" width="14.5703125" style="325" customWidth="1"/>
    <col min="1030" max="1030" width="15.28515625" style="325" customWidth="1"/>
    <col min="1031" max="1034" width="12.5703125" style="325" customWidth="1"/>
    <col min="1035" max="1035" width="30.85546875" style="325" customWidth="1"/>
    <col min="1036" max="1036" width="30.7109375" style="325" customWidth="1"/>
    <col min="1037" max="1037" width="30.5703125" style="325" customWidth="1"/>
    <col min="1038" max="1038" width="30.7109375" style="325" customWidth="1"/>
    <col min="1039" max="1039" width="30.85546875" style="325" customWidth="1"/>
    <col min="1040" max="1040" width="12.5703125" style="325"/>
    <col min="1041" max="1041" width="14.85546875" style="325" customWidth="1"/>
    <col min="1042" max="1280" width="12.5703125" style="325"/>
    <col min="1281" max="1281" width="12.5703125" style="325" customWidth="1"/>
    <col min="1282" max="1282" width="13.7109375" style="325" customWidth="1"/>
    <col min="1283" max="1284" width="12.5703125" style="325" customWidth="1"/>
    <col min="1285" max="1285" width="14.5703125" style="325" customWidth="1"/>
    <col min="1286" max="1286" width="15.28515625" style="325" customWidth="1"/>
    <col min="1287" max="1290" width="12.5703125" style="325" customWidth="1"/>
    <col min="1291" max="1291" width="30.85546875" style="325" customWidth="1"/>
    <col min="1292" max="1292" width="30.7109375" style="325" customWidth="1"/>
    <col min="1293" max="1293" width="30.5703125" style="325" customWidth="1"/>
    <col min="1294" max="1294" width="30.7109375" style="325" customWidth="1"/>
    <col min="1295" max="1295" width="30.85546875" style="325" customWidth="1"/>
    <col min="1296" max="1296" width="12.5703125" style="325"/>
    <col min="1297" max="1297" width="14.85546875" style="325" customWidth="1"/>
    <col min="1298" max="1536" width="12.5703125" style="325"/>
    <col min="1537" max="1537" width="12.5703125" style="325" customWidth="1"/>
    <col min="1538" max="1538" width="13.7109375" style="325" customWidth="1"/>
    <col min="1539" max="1540" width="12.5703125" style="325" customWidth="1"/>
    <col min="1541" max="1541" width="14.5703125" style="325" customWidth="1"/>
    <col min="1542" max="1542" width="15.28515625" style="325" customWidth="1"/>
    <col min="1543" max="1546" width="12.5703125" style="325" customWidth="1"/>
    <col min="1547" max="1547" width="30.85546875" style="325" customWidth="1"/>
    <col min="1548" max="1548" width="30.7109375" style="325" customWidth="1"/>
    <col min="1549" max="1549" width="30.5703125" style="325" customWidth="1"/>
    <col min="1550" max="1550" width="30.7109375" style="325" customWidth="1"/>
    <col min="1551" max="1551" width="30.85546875" style="325" customWidth="1"/>
    <col min="1552" max="1552" width="12.5703125" style="325"/>
    <col min="1553" max="1553" width="14.85546875" style="325" customWidth="1"/>
    <col min="1554" max="1792" width="12.5703125" style="325"/>
    <col min="1793" max="1793" width="12.5703125" style="325" customWidth="1"/>
    <col min="1794" max="1794" width="13.7109375" style="325" customWidth="1"/>
    <col min="1795" max="1796" width="12.5703125" style="325" customWidth="1"/>
    <col min="1797" max="1797" width="14.5703125" style="325" customWidth="1"/>
    <col min="1798" max="1798" width="15.28515625" style="325" customWidth="1"/>
    <col min="1799" max="1802" width="12.5703125" style="325" customWidth="1"/>
    <col min="1803" max="1803" width="30.85546875" style="325" customWidth="1"/>
    <col min="1804" max="1804" width="30.7109375" style="325" customWidth="1"/>
    <col min="1805" max="1805" width="30.5703125" style="325" customWidth="1"/>
    <col min="1806" max="1806" width="30.7109375" style="325" customWidth="1"/>
    <col min="1807" max="1807" width="30.85546875" style="325" customWidth="1"/>
    <col min="1808" max="1808" width="12.5703125" style="325"/>
    <col min="1809" max="1809" width="14.85546875" style="325" customWidth="1"/>
    <col min="1810" max="2048" width="12.5703125" style="325"/>
    <col min="2049" max="2049" width="12.5703125" style="325" customWidth="1"/>
    <col min="2050" max="2050" width="13.7109375" style="325" customWidth="1"/>
    <col min="2051" max="2052" width="12.5703125" style="325" customWidth="1"/>
    <col min="2053" max="2053" width="14.5703125" style="325" customWidth="1"/>
    <col min="2054" max="2054" width="15.28515625" style="325" customWidth="1"/>
    <col min="2055" max="2058" width="12.5703125" style="325" customWidth="1"/>
    <col min="2059" max="2059" width="30.85546875" style="325" customWidth="1"/>
    <col min="2060" max="2060" width="30.7109375" style="325" customWidth="1"/>
    <col min="2061" max="2061" width="30.5703125" style="325" customWidth="1"/>
    <col min="2062" max="2062" width="30.7109375" style="325" customWidth="1"/>
    <col min="2063" max="2063" width="30.85546875" style="325" customWidth="1"/>
    <col min="2064" max="2064" width="12.5703125" style="325"/>
    <col min="2065" max="2065" width="14.85546875" style="325" customWidth="1"/>
    <col min="2066" max="2304" width="12.5703125" style="325"/>
    <col min="2305" max="2305" width="12.5703125" style="325" customWidth="1"/>
    <col min="2306" max="2306" width="13.7109375" style="325" customWidth="1"/>
    <col min="2307" max="2308" width="12.5703125" style="325" customWidth="1"/>
    <col min="2309" max="2309" width="14.5703125" style="325" customWidth="1"/>
    <col min="2310" max="2310" width="15.28515625" style="325" customWidth="1"/>
    <col min="2311" max="2314" width="12.5703125" style="325" customWidth="1"/>
    <col min="2315" max="2315" width="30.85546875" style="325" customWidth="1"/>
    <col min="2316" max="2316" width="30.7109375" style="325" customWidth="1"/>
    <col min="2317" max="2317" width="30.5703125" style="325" customWidth="1"/>
    <col min="2318" max="2318" width="30.7109375" style="325" customWidth="1"/>
    <col min="2319" max="2319" width="30.85546875" style="325" customWidth="1"/>
    <col min="2320" max="2320" width="12.5703125" style="325"/>
    <col min="2321" max="2321" width="14.85546875" style="325" customWidth="1"/>
    <col min="2322" max="2560" width="12.5703125" style="325"/>
    <col min="2561" max="2561" width="12.5703125" style="325" customWidth="1"/>
    <col min="2562" max="2562" width="13.7109375" style="325" customWidth="1"/>
    <col min="2563" max="2564" width="12.5703125" style="325" customWidth="1"/>
    <col min="2565" max="2565" width="14.5703125" style="325" customWidth="1"/>
    <col min="2566" max="2566" width="15.28515625" style="325" customWidth="1"/>
    <col min="2567" max="2570" width="12.5703125" style="325" customWidth="1"/>
    <col min="2571" max="2571" width="30.85546875" style="325" customWidth="1"/>
    <col min="2572" max="2572" width="30.7109375" style="325" customWidth="1"/>
    <col min="2573" max="2573" width="30.5703125" style="325" customWidth="1"/>
    <col min="2574" max="2574" width="30.7109375" style="325" customWidth="1"/>
    <col min="2575" max="2575" width="30.85546875" style="325" customWidth="1"/>
    <col min="2576" max="2576" width="12.5703125" style="325"/>
    <col min="2577" max="2577" width="14.85546875" style="325" customWidth="1"/>
    <col min="2578" max="2816" width="12.5703125" style="325"/>
    <col min="2817" max="2817" width="12.5703125" style="325" customWidth="1"/>
    <col min="2818" max="2818" width="13.7109375" style="325" customWidth="1"/>
    <col min="2819" max="2820" width="12.5703125" style="325" customWidth="1"/>
    <col min="2821" max="2821" width="14.5703125" style="325" customWidth="1"/>
    <col min="2822" max="2822" width="15.28515625" style="325" customWidth="1"/>
    <col min="2823" max="2826" width="12.5703125" style="325" customWidth="1"/>
    <col min="2827" max="2827" width="30.85546875" style="325" customWidth="1"/>
    <col min="2828" max="2828" width="30.7109375" style="325" customWidth="1"/>
    <col min="2829" max="2829" width="30.5703125" style="325" customWidth="1"/>
    <col min="2830" max="2830" width="30.7109375" style="325" customWidth="1"/>
    <col min="2831" max="2831" width="30.85546875" style="325" customWidth="1"/>
    <col min="2832" max="2832" width="12.5703125" style="325"/>
    <col min="2833" max="2833" width="14.85546875" style="325" customWidth="1"/>
    <col min="2834" max="3072" width="12.5703125" style="325"/>
    <col min="3073" max="3073" width="12.5703125" style="325" customWidth="1"/>
    <col min="3074" max="3074" width="13.7109375" style="325" customWidth="1"/>
    <col min="3075" max="3076" width="12.5703125" style="325" customWidth="1"/>
    <col min="3077" max="3077" width="14.5703125" style="325" customWidth="1"/>
    <col min="3078" max="3078" width="15.28515625" style="325" customWidth="1"/>
    <col min="3079" max="3082" width="12.5703125" style="325" customWidth="1"/>
    <col min="3083" max="3083" width="30.85546875" style="325" customWidth="1"/>
    <col min="3084" max="3084" width="30.7109375" style="325" customWidth="1"/>
    <col min="3085" max="3085" width="30.5703125" style="325" customWidth="1"/>
    <col min="3086" max="3086" width="30.7109375" style="325" customWidth="1"/>
    <col min="3087" max="3087" width="30.85546875" style="325" customWidth="1"/>
    <col min="3088" max="3088" width="12.5703125" style="325"/>
    <col min="3089" max="3089" width="14.85546875" style="325" customWidth="1"/>
    <col min="3090" max="3328" width="12.5703125" style="325"/>
    <col min="3329" max="3329" width="12.5703125" style="325" customWidth="1"/>
    <col min="3330" max="3330" width="13.7109375" style="325" customWidth="1"/>
    <col min="3331" max="3332" width="12.5703125" style="325" customWidth="1"/>
    <col min="3333" max="3333" width="14.5703125" style="325" customWidth="1"/>
    <col min="3334" max="3334" width="15.28515625" style="325" customWidth="1"/>
    <col min="3335" max="3338" width="12.5703125" style="325" customWidth="1"/>
    <col min="3339" max="3339" width="30.85546875" style="325" customWidth="1"/>
    <col min="3340" max="3340" width="30.7109375" style="325" customWidth="1"/>
    <col min="3341" max="3341" width="30.5703125" style="325" customWidth="1"/>
    <col min="3342" max="3342" width="30.7109375" style="325" customWidth="1"/>
    <col min="3343" max="3343" width="30.85546875" style="325" customWidth="1"/>
    <col min="3344" max="3344" width="12.5703125" style="325"/>
    <col min="3345" max="3345" width="14.85546875" style="325" customWidth="1"/>
    <col min="3346" max="3584" width="12.5703125" style="325"/>
    <col min="3585" max="3585" width="12.5703125" style="325" customWidth="1"/>
    <col min="3586" max="3586" width="13.7109375" style="325" customWidth="1"/>
    <col min="3587" max="3588" width="12.5703125" style="325" customWidth="1"/>
    <col min="3589" max="3589" width="14.5703125" style="325" customWidth="1"/>
    <col min="3590" max="3590" width="15.28515625" style="325" customWidth="1"/>
    <col min="3591" max="3594" width="12.5703125" style="325" customWidth="1"/>
    <col min="3595" max="3595" width="30.85546875" style="325" customWidth="1"/>
    <col min="3596" max="3596" width="30.7109375" style="325" customWidth="1"/>
    <col min="3597" max="3597" width="30.5703125" style="325" customWidth="1"/>
    <col min="3598" max="3598" width="30.7109375" style="325" customWidth="1"/>
    <col min="3599" max="3599" width="30.85546875" style="325" customWidth="1"/>
    <col min="3600" max="3600" width="12.5703125" style="325"/>
    <col min="3601" max="3601" width="14.85546875" style="325" customWidth="1"/>
    <col min="3602" max="3840" width="12.5703125" style="325"/>
    <col min="3841" max="3841" width="12.5703125" style="325" customWidth="1"/>
    <col min="3842" max="3842" width="13.7109375" style="325" customWidth="1"/>
    <col min="3843" max="3844" width="12.5703125" style="325" customWidth="1"/>
    <col min="3845" max="3845" width="14.5703125" style="325" customWidth="1"/>
    <col min="3846" max="3846" width="15.28515625" style="325" customWidth="1"/>
    <col min="3847" max="3850" width="12.5703125" style="325" customWidth="1"/>
    <col min="3851" max="3851" width="30.85546875" style="325" customWidth="1"/>
    <col min="3852" max="3852" width="30.7109375" style="325" customWidth="1"/>
    <col min="3853" max="3853" width="30.5703125" style="325" customWidth="1"/>
    <col min="3854" max="3854" width="30.7109375" style="325" customWidth="1"/>
    <col min="3855" max="3855" width="30.85546875" style="325" customWidth="1"/>
    <col min="3856" max="3856" width="12.5703125" style="325"/>
    <col min="3857" max="3857" width="14.85546875" style="325" customWidth="1"/>
    <col min="3858" max="4096" width="12.5703125" style="325"/>
    <col min="4097" max="4097" width="12.5703125" style="325" customWidth="1"/>
    <col min="4098" max="4098" width="13.7109375" style="325" customWidth="1"/>
    <col min="4099" max="4100" width="12.5703125" style="325" customWidth="1"/>
    <col min="4101" max="4101" width="14.5703125" style="325" customWidth="1"/>
    <col min="4102" max="4102" width="15.28515625" style="325" customWidth="1"/>
    <col min="4103" max="4106" width="12.5703125" style="325" customWidth="1"/>
    <col min="4107" max="4107" width="30.85546875" style="325" customWidth="1"/>
    <col min="4108" max="4108" width="30.7109375" style="325" customWidth="1"/>
    <col min="4109" max="4109" width="30.5703125" style="325" customWidth="1"/>
    <col min="4110" max="4110" width="30.7109375" style="325" customWidth="1"/>
    <col min="4111" max="4111" width="30.85546875" style="325" customWidth="1"/>
    <col min="4112" max="4112" width="12.5703125" style="325"/>
    <col min="4113" max="4113" width="14.85546875" style="325" customWidth="1"/>
    <col min="4114" max="4352" width="12.5703125" style="325"/>
    <col min="4353" max="4353" width="12.5703125" style="325" customWidth="1"/>
    <col min="4354" max="4354" width="13.7109375" style="325" customWidth="1"/>
    <col min="4355" max="4356" width="12.5703125" style="325" customWidth="1"/>
    <col min="4357" max="4357" width="14.5703125" style="325" customWidth="1"/>
    <col min="4358" max="4358" width="15.28515625" style="325" customWidth="1"/>
    <col min="4359" max="4362" width="12.5703125" style="325" customWidth="1"/>
    <col min="4363" max="4363" width="30.85546875" style="325" customWidth="1"/>
    <col min="4364" max="4364" width="30.7109375" style="325" customWidth="1"/>
    <col min="4365" max="4365" width="30.5703125" style="325" customWidth="1"/>
    <col min="4366" max="4366" width="30.7109375" style="325" customWidth="1"/>
    <col min="4367" max="4367" width="30.85546875" style="325" customWidth="1"/>
    <col min="4368" max="4368" width="12.5703125" style="325"/>
    <col min="4369" max="4369" width="14.85546875" style="325" customWidth="1"/>
    <col min="4370" max="4608" width="12.5703125" style="325"/>
    <col min="4609" max="4609" width="12.5703125" style="325" customWidth="1"/>
    <col min="4610" max="4610" width="13.7109375" style="325" customWidth="1"/>
    <col min="4611" max="4612" width="12.5703125" style="325" customWidth="1"/>
    <col min="4613" max="4613" width="14.5703125" style="325" customWidth="1"/>
    <col min="4614" max="4614" width="15.28515625" style="325" customWidth="1"/>
    <col min="4615" max="4618" width="12.5703125" style="325" customWidth="1"/>
    <col min="4619" max="4619" width="30.85546875" style="325" customWidth="1"/>
    <col min="4620" max="4620" width="30.7109375" style="325" customWidth="1"/>
    <col min="4621" max="4621" width="30.5703125" style="325" customWidth="1"/>
    <col min="4622" max="4622" width="30.7109375" style="325" customWidth="1"/>
    <col min="4623" max="4623" width="30.85546875" style="325" customWidth="1"/>
    <col min="4624" max="4624" width="12.5703125" style="325"/>
    <col min="4625" max="4625" width="14.85546875" style="325" customWidth="1"/>
    <col min="4626" max="4864" width="12.5703125" style="325"/>
    <col min="4865" max="4865" width="12.5703125" style="325" customWidth="1"/>
    <col min="4866" max="4866" width="13.7109375" style="325" customWidth="1"/>
    <col min="4867" max="4868" width="12.5703125" style="325" customWidth="1"/>
    <col min="4869" max="4869" width="14.5703125" style="325" customWidth="1"/>
    <col min="4870" max="4870" width="15.28515625" style="325" customWidth="1"/>
    <col min="4871" max="4874" width="12.5703125" style="325" customWidth="1"/>
    <col min="4875" max="4875" width="30.85546875" style="325" customWidth="1"/>
    <col min="4876" max="4876" width="30.7109375" style="325" customWidth="1"/>
    <col min="4877" max="4877" width="30.5703125" style="325" customWidth="1"/>
    <col min="4878" max="4878" width="30.7109375" style="325" customWidth="1"/>
    <col min="4879" max="4879" width="30.85546875" style="325" customWidth="1"/>
    <col min="4880" max="4880" width="12.5703125" style="325"/>
    <col min="4881" max="4881" width="14.85546875" style="325" customWidth="1"/>
    <col min="4882" max="5120" width="12.5703125" style="325"/>
    <col min="5121" max="5121" width="12.5703125" style="325" customWidth="1"/>
    <col min="5122" max="5122" width="13.7109375" style="325" customWidth="1"/>
    <col min="5123" max="5124" width="12.5703125" style="325" customWidth="1"/>
    <col min="5125" max="5125" width="14.5703125" style="325" customWidth="1"/>
    <col min="5126" max="5126" width="15.28515625" style="325" customWidth="1"/>
    <col min="5127" max="5130" width="12.5703125" style="325" customWidth="1"/>
    <col min="5131" max="5131" width="30.85546875" style="325" customWidth="1"/>
    <col min="5132" max="5132" width="30.7109375" style="325" customWidth="1"/>
    <col min="5133" max="5133" width="30.5703125" style="325" customWidth="1"/>
    <col min="5134" max="5134" width="30.7109375" style="325" customWidth="1"/>
    <col min="5135" max="5135" width="30.85546875" style="325" customWidth="1"/>
    <col min="5136" max="5136" width="12.5703125" style="325"/>
    <col min="5137" max="5137" width="14.85546875" style="325" customWidth="1"/>
    <col min="5138" max="5376" width="12.5703125" style="325"/>
    <col min="5377" max="5377" width="12.5703125" style="325" customWidth="1"/>
    <col min="5378" max="5378" width="13.7109375" style="325" customWidth="1"/>
    <col min="5379" max="5380" width="12.5703125" style="325" customWidth="1"/>
    <col min="5381" max="5381" width="14.5703125" style="325" customWidth="1"/>
    <col min="5382" max="5382" width="15.28515625" style="325" customWidth="1"/>
    <col min="5383" max="5386" width="12.5703125" style="325" customWidth="1"/>
    <col min="5387" max="5387" width="30.85546875" style="325" customWidth="1"/>
    <col min="5388" max="5388" width="30.7109375" style="325" customWidth="1"/>
    <col min="5389" max="5389" width="30.5703125" style="325" customWidth="1"/>
    <col min="5390" max="5390" width="30.7109375" style="325" customWidth="1"/>
    <col min="5391" max="5391" width="30.85546875" style="325" customWidth="1"/>
    <col min="5392" max="5392" width="12.5703125" style="325"/>
    <col min="5393" max="5393" width="14.85546875" style="325" customWidth="1"/>
    <col min="5394" max="5632" width="12.5703125" style="325"/>
    <col min="5633" max="5633" width="12.5703125" style="325" customWidth="1"/>
    <col min="5634" max="5634" width="13.7109375" style="325" customWidth="1"/>
    <col min="5635" max="5636" width="12.5703125" style="325" customWidth="1"/>
    <col min="5637" max="5637" width="14.5703125" style="325" customWidth="1"/>
    <col min="5638" max="5638" width="15.28515625" style="325" customWidth="1"/>
    <col min="5639" max="5642" width="12.5703125" style="325" customWidth="1"/>
    <col min="5643" max="5643" width="30.85546875" style="325" customWidth="1"/>
    <col min="5644" max="5644" width="30.7109375" style="325" customWidth="1"/>
    <col min="5645" max="5645" width="30.5703125" style="325" customWidth="1"/>
    <col min="5646" max="5646" width="30.7109375" style="325" customWidth="1"/>
    <col min="5647" max="5647" width="30.85546875" style="325" customWidth="1"/>
    <col min="5648" max="5648" width="12.5703125" style="325"/>
    <col min="5649" max="5649" width="14.85546875" style="325" customWidth="1"/>
    <col min="5650" max="5888" width="12.5703125" style="325"/>
    <col min="5889" max="5889" width="12.5703125" style="325" customWidth="1"/>
    <col min="5890" max="5890" width="13.7109375" style="325" customWidth="1"/>
    <col min="5891" max="5892" width="12.5703125" style="325" customWidth="1"/>
    <col min="5893" max="5893" width="14.5703125" style="325" customWidth="1"/>
    <col min="5894" max="5894" width="15.28515625" style="325" customWidth="1"/>
    <col min="5895" max="5898" width="12.5703125" style="325" customWidth="1"/>
    <col min="5899" max="5899" width="30.85546875" style="325" customWidth="1"/>
    <col min="5900" max="5900" width="30.7109375" style="325" customWidth="1"/>
    <col min="5901" max="5901" width="30.5703125" style="325" customWidth="1"/>
    <col min="5902" max="5902" width="30.7109375" style="325" customWidth="1"/>
    <col min="5903" max="5903" width="30.85546875" style="325" customWidth="1"/>
    <col min="5904" max="5904" width="12.5703125" style="325"/>
    <col min="5905" max="5905" width="14.85546875" style="325" customWidth="1"/>
    <col min="5906" max="6144" width="12.5703125" style="325"/>
    <col min="6145" max="6145" width="12.5703125" style="325" customWidth="1"/>
    <col min="6146" max="6146" width="13.7109375" style="325" customWidth="1"/>
    <col min="6147" max="6148" width="12.5703125" style="325" customWidth="1"/>
    <col min="6149" max="6149" width="14.5703125" style="325" customWidth="1"/>
    <col min="6150" max="6150" width="15.28515625" style="325" customWidth="1"/>
    <col min="6151" max="6154" width="12.5703125" style="325" customWidth="1"/>
    <col min="6155" max="6155" width="30.85546875" style="325" customWidth="1"/>
    <col min="6156" max="6156" width="30.7109375" style="325" customWidth="1"/>
    <col min="6157" max="6157" width="30.5703125" style="325" customWidth="1"/>
    <col min="6158" max="6158" width="30.7109375" style="325" customWidth="1"/>
    <col min="6159" max="6159" width="30.85546875" style="325" customWidth="1"/>
    <col min="6160" max="6160" width="12.5703125" style="325"/>
    <col min="6161" max="6161" width="14.85546875" style="325" customWidth="1"/>
    <col min="6162" max="6400" width="12.5703125" style="325"/>
    <col min="6401" max="6401" width="12.5703125" style="325" customWidth="1"/>
    <col min="6402" max="6402" width="13.7109375" style="325" customWidth="1"/>
    <col min="6403" max="6404" width="12.5703125" style="325" customWidth="1"/>
    <col min="6405" max="6405" width="14.5703125" style="325" customWidth="1"/>
    <col min="6406" max="6406" width="15.28515625" style="325" customWidth="1"/>
    <col min="6407" max="6410" width="12.5703125" style="325" customWidth="1"/>
    <col min="6411" max="6411" width="30.85546875" style="325" customWidth="1"/>
    <col min="6412" max="6412" width="30.7109375" style="325" customWidth="1"/>
    <col min="6413" max="6413" width="30.5703125" style="325" customWidth="1"/>
    <col min="6414" max="6414" width="30.7109375" style="325" customWidth="1"/>
    <col min="6415" max="6415" width="30.85546875" style="325" customWidth="1"/>
    <col min="6416" max="6416" width="12.5703125" style="325"/>
    <col min="6417" max="6417" width="14.85546875" style="325" customWidth="1"/>
    <col min="6418" max="6656" width="12.5703125" style="325"/>
    <col min="6657" max="6657" width="12.5703125" style="325" customWidth="1"/>
    <col min="6658" max="6658" width="13.7109375" style="325" customWidth="1"/>
    <col min="6659" max="6660" width="12.5703125" style="325" customWidth="1"/>
    <col min="6661" max="6661" width="14.5703125" style="325" customWidth="1"/>
    <col min="6662" max="6662" width="15.28515625" style="325" customWidth="1"/>
    <col min="6663" max="6666" width="12.5703125" style="325" customWidth="1"/>
    <col min="6667" max="6667" width="30.85546875" style="325" customWidth="1"/>
    <col min="6668" max="6668" width="30.7109375" style="325" customWidth="1"/>
    <col min="6669" max="6669" width="30.5703125" style="325" customWidth="1"/>
    <col min="6670" max="6670" width="30.7109375" style="325" customWidth="1"/>
    <col min="6671" max="6671" width="30.85546875" style="325" customWidth="1"/>
    <col min="6672" max="6672" width="12.5703125" style="325"/>
    <col min="6673" max="6673" width="14.85546875" style="325" customWidth="1"/>
    <col min="6674" max="6912" width="12.5703125" style="325"/>
    <col min="6913" max="6913" width="12.5703125" style="325" customWidth="1"/>
    <col min="6914" max="6914" width="13.7109375" style="325" customWidth="1"/>
    <col min="6915" max="6916" width="12.5703125" style="325" customWidth="1"/>
    <col min="6917" max="6917" width="14.5703125" style="325" customWidth="1"/>
    <col min="6918" max="6918" width="15.28515625" style="325" customWidth="1"/>
    <col min="6919" max="6922" width="12.5703125" style="325" customWidth="1"/>
    <col min="6923" max="6923" width="30.85546875" style="325" customWidth="1"/>
    <col min="6924" max="6924" width="30.7109375" style="325" customWidth="1"/>
    <col min="6925" max="6925" width="30.5703125" style="325" customWidth="1"/>
    <col min="6926" max="6926" width="30.7109375" style="325" customWidth="1"/>
    <col min="6927" max="6927" width="30.85546875" style="325" customWidth="1"/>
    <col min="6928" max="6928" width="12.5703125" style="325"/>
    <col min="6929" max="6929" width="14.85546875" style="325" customWidth="1"/>
    <col min="6930" max="7168" width="12.5703125" style="325"/>
    <col min="7169" max="7169" width="12.5703125" style="325" customWidth="1"/>
    <col min="7170" max="7170" width="13.7109375" style="325" customWidth="1"/>
    <col min="7171" max="7172" width="12.5703125" style="325" customWidth="1"/>
    <col min="7173" max="7173" width="14.5703125" style="325" customWidth="1"/>
    <col min="7174" max="7174" width="15.28515625" style="325" customWidth="1"/>
    <col min="7175" max="7178" width="12.5703125" style="325" customWidth="1"/>
    <col min="7179" max="7179" width="30.85546875" style="325" customWidth="1"/>
    <col min="7180" max="7180" width="30.7109375" style="325" customWidth="1"/>
    <col min="7181" max="7181" width="30.5703125" style="325" customWidth="1"/>
    <col min="7182" max="7182" width="30.7109375" style="325" customWidth="1"/>
    <col min="7183" max="7183" width="30.85546875" style="325" customWidth="1"/>
    <col min="7184" max="7184" width="12.5703125" style="325"/>
    <col min="7185" max="7185" width="14.85546875" style="325" customWidth="1"/>
    <col min="7186" max="7424" width="12.5703125" style="325"/>
    <col min="7425" max="7425" width="12.5703125" style="325" customWidth="1"/>
    <col min="7426" max="7426" width="13.7109375" style="325" customWidth="1"/>
    <col min="7427" max="7428" width="12.5703125" style="325" customWidth="1"/>
    <col min="7429" max="7429" width="14.5703125" style="325" customWidth="1"/>
    <col min="7430" max="7430" width="15.28515625" style="325" customWidth="1"/>
    <col min="7431" max="7434" width="12.5703125" style="325" customWidth="1"/>
    <col min="7435" max="7435" width="30.85546875" style="325" customWidth="1"/>
    <col min="7436" max="7436" width="30.7109375" style="325" customWidth="1"/>
    <col min="7437" max="7437" width="30.5703125" style="325" customWidth="1"/>
    <col min="7438" max="7438" width="30.7109375" style="325" customWidth="1"/>
    <col min="7439" max="7439" width="30.85546875" style="325" customWidth="1"/>
    <col min="7440" max="7440" width="12.5703125" style="325"/>
    <col min="7441" max="7441" width="14.85546875" style="325" customWidth="1"/>
    <col min="7442" max="7680" width="12.5703125" style="325"/>
    <col min="7681" max="7681" width="12.5703125" style="325" customWidth="1"/>
    <col min="7682" max="7682" width="13.7109375" style="325" customWidth="1"/>
    <col min="7683" max="7684" width="12.5703125" style="325" customWidth="1"/>
    <col min="7685" max="7685" width="14.5703125" style="325" customWidth="1"/>
    <col min="7686" max="7686" width="15.28515625" style="325" customWidth="1"/>
    <col min="7687" max="7690" width="12.5703125" style="325" customWidth="1"/>
    <col min="7691" max="7691" width="30.85546875" style="325" customWidth="1"/>
    <col min="7692" max="7692" width="30.7109375" style="325" customWidth="1"/>
    <col min="7693" max="7693" width="30.5703125" style="325" customWidth="1"/>
    <col min="7694" max="7694" width="30.7109375" style="325" customWidth="1"/>
    <col min="7695" max="7695" width="30.85546875" style="325" customWidth="1"/>
    <col min="7696" max="7696" width="12.5703125" style="325"/>
    <col min="7697" max="7697" width="14.85546875" style="325" customWidth="1"/>
    <col min="7698" max="7936" width="12.5703125" style="325"/>
    <col min="7937" max="7937" width="12.5703125" style="325" customWidth="1"/>
    <col min="7938" max="7938" width="13.7109375" style="325" customWidth="1"/>
    <col min="7939" max="7940" width="12.5703125" style="325" customWidth="1"/>
    <col min="7941" max="7941" width="14.5703125" style="325" customWidth="1"/>
    <col min="7942" max="7942" width="15.28515625" style="325" customWidth="1"/>
    <col min="7943" max="7946" width="12.5703125" style="325" customWidth="1"/>
    <col min="7947" max="7947" width="30.85546875" style="325" customWidth="1"/>
    <col min="7948" max="7948" width="30.7109375" style="325" customWidth="1"/>
    <col min="7949" max="7949" width="30.5703125" style="325" customWidth="1"/>
    <col min="7950" max="7950" width="30.7109375" style="325" customWidth="1"/>
    <col min="7951" max="7951" width="30.85546875" style="325" customWidth="1"/>
    <col min="7952" max="7952" width="12.5703125" style="325"/>
    <col min="7953" max="7953" width="14.85546875" style="325" customWidth="1"/>
    <col min="7954" max="8192" width="12.5703125" style="325"/>
    <col min="8193" max="8193" width="12.5703125" style="325" customWidth="1"/>
    <col min="8194" max="8194" width="13.7109375" style="325" customWidth="1"/>
    <col min="8195" max="8196" width="12.5703125" style="325" customWidth="1"/>
    <col min="8197" max="8197" width="14.5703125" style="325" customWidth="1"/>
    <col min="8198" max="8198" width="15.28515625" style="325" customWidth="1"/>
    <col min="8199" max="8202" width="12.5703125" style="325" customWidth="1"/>
    <col min="8203" max="8203" width="30.85546875" style="325" customWidth="1"/>
    <col min="8204" max="8204" width="30.7109375" style="325" customWidth="1"/>
    <col min="8205" max="8205" width="30.5703125" style="325" customWidth="1"/>
    <col min="8206" max="8206" width="30.7109375" style="325" customWidth="1"/>
    <col min="8207" max="8207" width="30.85546875" style="325" customWidth="1"/>
    <col min="8208" max="8208" width="12.5703125" style="325"/>
    <col min="8209" max="8209" width="14.85546875" style="325" customWidth="1"/>
    <col min="8210" max="8448" width="12.5703125" style="325"/>
    <col min="8449" max="8449" width="12.5703125" style="325" customWidth="1"/>
    <col min="8450" max="8450" width="13.7109375" style="325" customWidth="1"/>
    <col min="8451" max="8452" width="12.5703125" style="325" customWidth="1"/>
    <col min="8453" max="8453" width="14.5703125" style="325" customWidth="1"/>
    <col min="8454" max="8454" width="15.28515625" style="325" customWidth="1"/>
    <col min="8455" max="8458" width="12.5703125" style="325" customWidth="1"/>
    <col min="8459" max="8459" width="30.85546875" style="325" customWidth="1"/>
    <col min="8460" max="8460" width="30.7109375" style="325" customWidth="1"/>
    <col min="8461" max="8461" width="30.5703125" style="325" customWidth="1"/>
    <col min="8462" max="8462" width="30.7109375" style="325" customWidth="1"/>
    <col min="8463" max="8463" width="30.85546875" style="325" customWidth="1"/>
    <col min="8464" max="8464" width="12.5703125" style="325"/>
    <col min="8465" max="8465" width="14.85546875" style="325" customWidth="1"/>
    <col min="8466" max="8704" width="12.5703125" style="325"/>
    <col min="8705" max="8705" width="12.5703125" style="325" customWidth="1"/>
    <col min="8706" max="8706" width="13.7109375" style="325" customWidth="1"/>
    <col min="8707" max="8708" width="12.5703125" style="325" customWidth="1"/>
    <col min="8709" max="8709" width="14.5703125" style="325" customWidth="1"/>
    <col min="8710" max="8710" width="15.28515625" style="325" customWidth="1"/>
    <col min="8711" max="8714" width="12.5703125" style="325" customWidth="1"/>
    <col min="8715" max="8715" width="30.85546875" style="325" customWidth="1"/>
    <col min="8716" max="8716" width="30.7109375" style="325" customWidth="1"/>
    <col min="8717" max="8717" width="30.5703125" style="325" customWidth="1"/>
    <col min="8718" max="8718" width="30.7109375" style="325" customWidth="1"/>
    <col min="8719" max="8719" width="30.85546875" style="325" customWidth="1"/>
    <col min="8720" max="8720" width="12.5703125" style="325"/>
    <col min="8721" max="8721" width="14.85546875" style="325" customWidth="1"/>
    <col min="8722" max="8960" width="12.5703125" style="325"/>
    <col min="8961" max="8961" width="12.5703125" style="325" customWidth="1"/>
    <col min="8962" max="8962" width="13.7109375" style="325" customWidth="1"/>
    <col min="8963" max="8964" width="12.5703125" style="325" customWidth="1"/>
    <col min="8965" max="8965" width="14.5703125" style="325" customWidth="1"/>
    <col min="8966" max="8966" width="15.28515625" style="325" customWidth="1"/>
    <col min="8967" max="8970" width="12.5703125" style="325" customWidth="1"/>
    <col min="8971" max="8971" width="30.85546875" style="325" customWidth="1"/>
    <col min="8972" max="8972" width="30.7109375" style="325" customWidth="1"/>
    <col min="8973" max="8973" width="30.5703125" style="325" customWidth="1"/>
    <col min="8974" max="8974" width="30.7109375" style="325" customWidth="1"/>
    <col min="8975" max="8975" width="30.85546875" style="325" customWidth="1"/>
    <col min="8976" max="8976" width="12.5703125" style="325"/>
    <col min="8977" max="8977" width="14.85546875" style="325" customWidth="1"/>
    <col min="8978" max="9216" width="12.5703125" style="325"/>
    <col min="9217" max="9217" width="12.5703125" style="325" customWidth="1"/>
    <col min="9218" max="9218" width="13.7109375" style="325" customWidth="1"/>
    <col min="9219" max="9220" width="12.5703125" style="325" customWidth="1"/>
    <col min="9221" max="9221" width="14.5703125" style="325" customWidth="1"/>
    <col min="9222" max="9222" width="15.28515625" style="325" customWidth="1"/>
    <col min="9223" max="9226" width="12.5703125" style="325" customWidth="1"/>
    <col min="9227" max="9227" width="30.85546875" style="325" customWidth="1"/>
    <col min="9228" max="9228" width="30.7109375" style="325" customWidth="1"/>
    <col min="9229" max="9229" width="30.5703125" style="325" customWidth="1"/>
    <col min="9230" max="9230" width="30.7109375" style="325" customWidth="1"/>
    <col min="9231" max="9231" width="30.85546875" style="325" customWidth="1"/>
    <col min="9232" max="9232" width="12.5703125" style="325"/>
    <col min="9233" max="9233" width="14.85546875" style="325" customWidth="1"/>
    <col min="9234" max="9472" width="12.5703125" style="325"/>
    <col min="9473" max="9473" width="12.5703125" style="325" customWidth="1"/>
    <col min="9474" max="9474" width="13.7109375" style="325" customWidth="1"/>
    <col min="9475" max="9476" width="12.5703125" style="325" customWidth="1"/>
    <col min="9477" max="9477" width="14.5703125" style="325" customWidth="1"/>
    <col min="9478" max="9478" width="15.28515625" style="325" customWidth="1"/>
    <col min="9479" max="9482" width="12.5703125" style="325" customWidth="1"/>
    <col min="9483" max="9483" width="30.85546875" style="325" customWidth="1"/>
    <col min="9484" max="9484" width="30.7109375" style="325" customWidth="1"/>
    <col min="9485" max="9485" width="30.5703125" style="325" customWidth="1"/>
    <col min="9486" max="9486" width="30.7109375" style="325" customWidth="1"/>
    <col min="9487" max="9487" width="30.85546875" style="325" customWidth="1"/>
    <col min="9488" max="9488" width="12.5703125" style="325"/>
    <col min="9489" max="9489" width="14.85546875" style="325" customWidth="1"/>
    <col min="9490" max="9728" width="12.5703125" style="325"/>
    <col min="9729" max="9729" width="12.5703125" style="325" customWidth="1"/>
    <col min="9730" max="9730" width="13.7109375" style="325" customWidth="1"/>
    <col min="9731" max="9732" width="12.5703125" style="325" customWidth="1"/>
    <col min="9733" max="9733" width="14.5703125" style="325" customWidth="1"/>
    <col min="9734" max="9734" width="15.28515625" style="325" customWidth="1"/>
    <col min="9735" max="9738" width="12.5703125" style="325" customWidth="1"/>
    <col min="9739" max="9739" width="30.85546875" style="325" customWidth="1"/>
    <col min="9740" max="9740" width="30.7109375" style="325" customWidth="1"/>
    <col min="9741" max="9741" width="30.5703125" style="325" customWidth="1"/>
    <col min="9742" max="9742" width="30.7109375" style="325" customWidth="1"/>
    <col min="9743" max="9743" width="30.85546875" style="325" customWidth="1"/>
    <col min="9744" max="9744" width="12.5703125" style="325"/>
    <col min="9745" max="9745" width="14.85546875" style="325" customWidth="1"/>
    <col min="9746" max="9984" width="12.5703125" style="325"/>
    <col min="9985" max="9985" width="12.5703125" style="325" customWidth="1"/>
    <col min="9986" max="9986" width="13.7109375" style="325" customWidth="1"/>
    <col min="9987" max="9988" width="12.5703125" style="325" customWidth="1"/>
    <col min="9989" max="9989" width="14.5703125" style="325" customWidth="1"/>
    <col min="9990" max="9990" width="15.28515625" style="325" customWidth="1"/>
    <col min="9991" max="9994" width="12.5703125" style="325" customWidth="1"/>
    <col min="9995" max="9995" width="30.85546875" style="325" customWidth="1"/>
    <col min="9996" max="9996" width="30.7109375" style="325" customWidth="1"/>
    <col min="9997" max="9997" width="30.5703125" style="325" customWidth="1"/>
    <col min="9998" max="9998" width="30.7109375" style="325" customWidth="1"/>
    <col min="9999" max="9999" width="30.85546875" style="325" customWidth="1"/>
    <col min="10000" max="10000" width="12.5703125" style="325"/>
    <col min="10001" max="10001" width="14.85546875" style="325" customWidth="1"/>
    <col min="10002" max="10240" width="12.5703125" style="325"/>
    <col min="10241" max="10241" width="12.5703125" style="325" customWidth="1"/>
    <col min="10242" max="10242" width="13.7109375" style="325" customWidth="1"/>
    <col min="10243" max="10244" width="12.5703125" style="325" customWidth="1"/>
    <col min="10245" max="10245" width="14.5703125" style="325" customWidth="1"/>
    <col min="10246" max="10246" width="15.28515625" style="325" customWidth="1"/>
    <col min="10247" max="10250" width="12.5703125" style="325" customWidth="1"/>
    <col min="10251" max="10251" width="30.85546875" style="325" customWidth="1"/>
    <col min="10252" max="10252" width="30.7109375" style="325" customWidth="1"/>
    <col min="10253" max="10253" width="30.5703125" style="325" customWidth="1"/>
    <col min="10254" max="10254" width="30.7109375" style="325" customWidth="1"/>
    <col min="10255" max="10255" width="30.85546875" style="325" customWidth="1"/>
    <col min="10256" max="10256" width="12.5703125" style="325"/>
    <col min="10257" max="10257" width="14.85546875" style="325" customWidth="1"/>
    <col min="10258" max="10496" width="12.5703125" style="325"/>
    <col min="10497" max="10497" width="12.5703125" style="325" customWidth="1"/>
    <col min="10498" max="10498" width="13.7109375" style="325" customWidth="1"/>
    <col min="10499" max="10500" width="12.5703125" style="325" customWidth="1"/>
    <col min="10501" max="10501" width="14.5703125" style="325" customWidth="1"/>
    <col min="10502" max="10502" width="15.28515625" style="325" customWidth="1"/>
    <col min="10503" max="10506" width="12.5703125" style="325" customWidth="1"/>
    <col min="10507" max="10507" width="30.85546875" style="325" customWidth="1"/>
    <col min="10508" max="10508" width="30.7109375" style="325" customWidth="1"/>
    <col min="10509" max="10509" width="30.5703125" style="325" customWidth="1"/>
    <col min="10510" max="10510" width="30.7109375" style="325" customWidth="1"/>
    <col min="10511" max="10511" width="30.85546875" style="325" customWidth="1"/>
    <col min="10512" max="10512" width="12.5703125" style="325"/>
    <col min="10513" max="10513" width="14.85546875" style="325" customWidth="1"/>
    <col min="10514" max="10752" width="12.5703125" style="325"/>
    <col min="10753" max="10753" width="12.5703125" style="325" customWidth="1"/>
    <col min="10754" max="10754" width="13.7109375" style="325" customWidth="1"/>
    <col min="10755" max="10756" width="12.5703125" style="325" customWidth="1"/>
    <col min="10757" max="10757" width="14.5703125" style="325" customWidth="1"/>
    <col min="10758" max="10758" width="15.28515625" style="325" customWidth="1"/>
    <col min="10759" max="10762" width="12.5703125" style="325" customWidth="1"/>
    <col min="10763" max="10763" width="30.85546875" style="325" customWidth="1"/>
    <col min="10764" max="10764" width="30.7109375" style="325" customWidth="1"/>
    <col min="10765" max="10765" width="30.5703125" style="325" customWidth="1"/>
    <col min="10766" max="10766" width="30.7109375" style="325" customWidth="1"/>
    <col min="10767" max="10767" width="30.85546875" style="325" customWidth="1"/>
    <col min="10768" max="10768" width="12.5703125" style="325"/>
    <col min="10769" max="10769" width="14.85546875" style="325" customWidth="1"/>
    <col min="10770" max="11008" width="12.5703125" style="325"/>
    <col min="11009" max="11009" width="12.5703125" style="325" customWidth="1"/>
    <col min="11010" max="11010" width="13.7109375" style="325" customWidth="1"/>
    <col min="11011" max="11012" width="12.5703125" style="325" customWidth="1"/>
    <col min="11013" max="11013" width="14.5703125" style="325" customWidth="1"/>
    <col min="11014" max="11014" width="15.28515625" style="325" customWidth="1"/>
    <col min="11015" max="11018" width="12.5703125" style="325" customWidth="1"/>
    <col min="11019" max="11019" width="30.85546875" style="325" customWidth="1"/>
    <col min="11020" max="11020" width="30.7109375" style="325" customWidth="1"/>
    <col min="11021" max="11021" width="30.5703125" style="325" customWidth="1"/>
    <col min="11022" max="11022" width="30.7109375" style="325" customWidth="1"/>
    <col min="11023" max="11023" width="30.85546875" style="325" customWidth="1"/>
    <col min="11024" max="11024" width="12.5703125" style="325"/>
    <col min="11025" max="11025" width="14.85546875" style="325" customWidth="1"/>
    <col min="11026" max="11264" width="12.5703125" style="325"/>
    <col min="11265" max="11265" width="12.5703125" style="325" customWidth="1"/>
    <col min="11266" max="11266" width="13.7109375" style="325" customWidth="1"/>
    <col min="11267" max="11268" width="12.5703125" style="325" customWidth="1"/>
    <col min="11269" max="11269" width="14.5703125" style="325" customWidth="1"/>
    <col min="11270" max="11270" width="15.28515625" style="325" customWidth="1"/>
    <col min="11271" max="11274" width="12.5703125" style="325" customWidth="1"/>
    <col min="11275" max="11275" width="30.85546875" style="325" customWidth="1"/>
    <col min="11276" max="11276" width="30.7109375" style="325" customWidth="1"/>
    <col min="11277" max="11277" width="30.5703125" style="325" customWidth="1"/>
    <col min="11278" max="11278" width="30.7109375" style="325" customWidth="1"/>
    <col min="11279" max="11279" width="30.85546875" style="325" customWidth="1"/>
    <col min="11280" max="11280" width="12.5703125" style="325"/>
    <col min="11281" max="11281" width="14.85546875" style="325" customWidth="1"/>
    <col min="11282" max="11520" width="12.5703125" style="325"/>
    <col min="11521" max="11521" width="12.5703125" style="325" customWidth="1"/>
    <col min="11522" max="11522" width="13.7109375" style="325" customWidth="1"/>
    <col min="11523" max="11524" width="12.5703125" style="325" customWidth="1"/>
    <col min="11525" max="11525" width="14.5703125" style="325" customWidth="1"/>
    <col min="11526" max="11526" width="15.28515625" style="325" customWidth="1"/>
    <col min="11527" max="11530" width="12.5703125" style="325" customWidth="1"/>
    <col min="11531" max="11531" width="30.85546875" style="325" customWidth="1"/>
    <col min="11532" max="11532" width="30.7109375" style="325" customWidth="1"/>
    <col min="11533" max="11533" width="30.5703125" style="325" customWidth="1"/>
    <col min="11534" max="11534" width="30.7109375" style="325" customWidth="1"/>
    <col min="11535" max="11535" width="30.85546875" style="325" customWidth="1"/>
    <col min="11536" max="11536" width="12.5703125" style="325"/>
    <col min="11537" max="11537" width="14.85546875" style="325" customWidth="1"/>
    <col min="11538" max="11776" width="12.5703125" style="325"/>
    <col min="11777" max="11777" width="12.5703125" style="325" customWidth="1"/>
    <col min="11778" max="11778" width="13.7109375" style="325" customWidth="1"/>
    <col min="11779" max="11780" width="12.5703125" style="325" customWidth="1"/>
    <col min="11781" max="11781" width="14.5703125" style="325" customWidth="1"/>
    <col min="11782" max="11782" width="15.28515625" style="325" customWidth="1"/>
    <col min="11783" max="11786" width="12.5703125" style="325" customWidth="1"/>
    <col min="11787" max="11787" width="30.85546875" style="325" customWidth="1"/>
    <col min="11788" max="11788" width="30.7109375" style="325" customWidth="1"/>
    <col min="11789" max="11789" width="30.5703125" style="325" customWidth="1"/>
    <col min="11790" max="11790" width="30.7109375" style="325" customWidth="1"/>
    <col min="11791" max="11791" width="30.85546875" style="325" customWidth="1"/>
    <col min="11792" max="11792" width="12.5703125" style="325"/>
    <col min="11793" max="11793" width="14.85546875" style="325" customWidth="1"/>
    <col min="11794" max="12032" width="12.5703125" style="325"/>
    <col min="12033" max="12033" width="12.5703125" style="325" customWidth="1"/>
    <col min="12034" max="12034" width="13.7109375" style="325" customWidth="1"/>
    <col min="12035" max="12036" width="12.5703125" style="325" customWidth="1"/>
    <col min="12037" max="12037" width="14.5703125" style="325" customWidth="1"/>
    <col min="12038" max="12038" width="15.28515625" style="325" customWidth="1"/>
    <col min="12039" max="12042" width="12.5703125" style="325" customWidth="1"/>
    <col min="12043" max="12043" width="30.85546875" style="325" customWidth="1"/>
    <col min="12044" max="12044" width="30.7109375" style="325" customWidth="1"/>
    <col min="12045" max="12045" width="30.5703125" style="325" customWidth="1"/>
    <col min="12046" max="12046" width="30.7109375" style="325" customWidth="1"/>
    <col min="12047" max="12047" width="30.85546875" style="325" customWidth="1"/>
    <col min="12048" max="12048" width="12.5703125" style="325"/>
    <col min="12049" max="12049" width="14.85546875" style="325" customWidth="1"/>
    <col min="12050" max="12288" width="12.5703125" style="325"/>
    <col min="12289" max="12289" width="12.5703125" style="325" customWidth="1"/>
    <col min="12290" max="12290" width="13.7109375" style="325" customWidth="1"/>
    <col min="12291" max="12292" width="12.5703125" style="325" customWidth="1"/>
    <col min="12293" max="12293" width="14.5703125" style="325" customWidth="1"/>
    <col min="12294" max="12294" width="15.28515625" style="325" customWidth="1"/>
    <col min="12295" max="12298" width="12.5703125" style="325" customWidth="1"/>
    <col min="12299" max="12299" width="30.85546875" style="325" customWidth="1"/>
    <col min="12300" max="12300" width="30.7109375" style="325" customWidth="1"/>
    <col min="12301" max="12301" width="30.5703125" style="325" customWidth="1"/>
    <col min="12302" max="12302" width="30.7109375" style="325" customWidth="1"/>
    <col min="12303" max="12303" width="30.85546875" style="325" customWidth="1"/>
    <col min="12304" max="12304" width="12.5703125" style="325"/>
    <col min="12305" max="12305" width="14.85546875" style="325" customWidth="1"/>
    <col min="12306" max="12544" width="12.5703125" style="325"/>
    <col min="12545" max="12545" width="12.5703125" style="325" customWidth="1"/>
    <col min="12546" max="12546" width="13.7109375" style="325" customWidth="1"/>
    <col min="12547" max="12548" width="12.5703125" style="325" customWidth="1"/>
    <col min="12549" max="12549" width="14.5703125" style="325" customWidth="1"/>
    <col min="12550" max="12550" width="15.28515625" style="325" customWidth="1"/>
    <col min="12551" max="12554" width="12.5703125" style="325" customWidth="1"/>
    <col min="12555" max="12555" width="30.85546875" style="325" customWidth="1"/>
    <col min="12556" max="12556" width="30.7109375" style="325" customWidth="1"/>
    <col min="12557" max="12557" width="30.5703125" style="325" customWidth="1"/>
    <col min="12558" max="12558" width="30.7109375" style="325" customWidth="1"/>
    <col min="12559" max="12559" width="30.85546875" style="325" customWidth="1"/>
    <col min="12560" max="12560" width="12.5703125" style="325"/>
    <col min="12561" max="12561" width="14.85546875" style="325" customWidth="1"/>
    <col min="12562" max="12800" width="12.5703125" style="325"/>
    <col min="12801" max="12801" width="12.5703125" style="325" customWidth="1"/>
    <col min="12802" max="12802" width="13.7109375" style="325" customWidth="1"/>
    <col min="12803" max="12804" width="12.5703125" style="325" customWidth="1"/>
    <col min="12805" max="12805" width="14.5703125" style="325" customWidth="1"/>
    <col min="12806" max="12806" width="15.28515625" style="325" customWidth="1"/>
    <col min="12807" max="12810" width="12.5703125" style="325" customWidth="1"/>
    <col min="12811" max="12811" width="30.85546875" style="325" customWidth="1"/>
    <col min="12812" max="12812" width="30.7109375" style="325" customWidth="1"/>
    <col min="12813" max="12813" width="30.5703125" style="325" customWidth="1"/>
    <col min="12814" max="12814" width="30.7109375" style="325" customWidth="1"/>
    <col min="12815" max="12815" width="30.85546875" style="325" customWidth="1"/>
    <col min="12816" max="12816" width="12.5703125" style="325"/>
    <col min="12817" max="12817" width="14.85546875" style="325" customWidth="1"/>
    <col min="12818" max="13056" width="12.5703125" style="325"/>
    <col min="13057" max="13057" width="12.5703125" style="325" customWidth="1"/>
    <col min="13058" max="13058" width="13.7109375" style="325" customWidth="1"/>
    <col min="13059" max="13060" width="12.5703125" style="325" customWidth="1"/>
    <col min="13061" max="13061" width="14.5703125" style="325" customWidth="1"/>
    <col min="13062" max="13062" width="15.28515625" style="325" customWidth="1"/>
    <col min="13063" max="13066" width="12.5703125" style="325" customWidth="1"/>
    <col min="13067" max="13067" width="30.85546875" style="325" customWidth="1"/>
    <col min="13068" max="13068" width="30.7109375" style="325" customWidth="1"/>
    <col min="13069" max="13069" width="30.5703125" style="325" customWidth="1"/>
    <col min="13070" max="13070" width="30.7109375" style="325" customWidth="1"/>
    <col min="13071" max="13071" width="30.85546875" style="325" customWidth="1"/>
    <col min="13072" max="13072" width="12.5703125" style="325"/>
    <col min="13073" max="13073" width="14.85546875" style="325" customWidth="1"/>
    <col min="13074" max="13312" width="12.5703125" style="325"/>
    <col min="13313" max="13313" width="12.5703125" style="325" customWidth="1"/>
    <col min="13314" max="13314" width="13.7109375" style="325" customWidth="1"/>
    <col min="13315" max="13316" width="12.5703125" style="325" customWidth="1"/>
    <col min="13317" max="13317" width="14.5703125" style="325" customWidth="1"/>
    <col min="13318" max="13318" width="15.28515625" style="325" customWidth="1"/>
    <col min="13319" max="13322" width="12.5703125" style="325" customWidth="1"/>
    <col min="13323" max="13323" width="30.85546875" style="325" customWidth="1"/>
    <col min="13324" max="13324" width="30.7109375" style="325" customWidth="1"/>
    <col min="13325" max="13325" width="30.5703125" style="325" customWidth="1"/>
    <col min="13326" max="13326" width="30.7109375" style="325" customWidth="1"/>
    <col min="13327" max="13327" width="30.85546875" style="325" customWidth="1"/>
    <col min="13328" max="13328" width="12.5703125" style="325"/>
    <col min="13329" max="13329" width="14.85546875" style="325" customWidth="1"/>
    <col min="13330" max="13568" width="12.5703125" style="325"/>
    <col min="13569" max="13569" width="12.5703125" style="325" customWidth="1"/>
    <col min="13570" max="13570" width="13.7109375" style="325" customWidth="1"/>
    <col min="13571" max="13572" width="12.5703125" style="325" customWidth="1"/>
    <col min="13573" max="13573" width="14.5703125" style="325" customWidth="1"/>
    <col min="13574" max="13574" width="15.28515625" style="325" customWidth="1"/>
    <col min="13575" max="13578" width="12.5703125" style="325" customWidth="1"/>
    <col min="13579" max="13579" width="30.85546875" style="325" customWidth="1"/>
    <col min="13580" max="13580" width="30.7109375" style="325" customWidth="1"/>
    <col min="13581" max="13581" width="30.5703125" style="325" customWidth="1"/>
    <col min="13582" max="13582" width="30.7109375" style="325" customWidth="1"/>
    <col min="13583" max="13583" width="30.85546875" style="325" customWidth="1"/>
    <col min="13584" max="13584" width="12.5703125" style="325"/>
    <col min="13585" max="13585" width="14.85546875" style="325" customWidth="1"/>
    <col min="13586" max="13824" width="12.5703125" style="325"/>
    <col min="13825" max="13825" width="12.5703125" style="325" customWidth="1"/>
    <col min="13826" max="13826" width="13.7109375" style="325" customWidth="1"/>
    <col min="13827" max="13828" width="12.5703125" style="325" customWidth="1"/>
    <col min="13829" max="13829" width="14.5703125" style="325" customWidth="1"/>
    <col min="13830" max="13830" width="15.28515625" style="325" customWidth="1"/>
    <col min="13831" max="13834" width="12.5703125" style="325" customWidth="1"/>
    <col min="13835" max="13835" width="30.85546875" style="325" customWidth="1"/>
    <col min="13836" max="13836" width="30.7109375" style="325" customWidth="1"/>
    <col min="13837" max="13837" width="30.5703125" style="325" customWidth="1"/>
    <col min="13838" max="13838" width="30.7109375" style="325" customWidth="1"/>
    <col min="13839" max="13839" width="30.85546875" style="325" customWidth="1"/>
    <col min="13840" max="13840" width="12.5703125" style="325"/>
    <col min="13841" max="13841" width="14.85546875" style="325" customWidth="1"/>
    <col min="13842" max="14080" width="12.5703125" style="325"/>
    <col min="14081" max="14081" width="12.5703125" style="325" customWidth="1"/>
    <col min="14082" max="14082" width="13.7109375" style="325" customWidth="1"/>
    <col min="14083" max="14084" width="12.5703125" style="325" customWidth="1"/>
    <col min="14085" max="14085" width="14.5703125" style="325" customWidth="1"/>
    <col min="14086" max="14086" width="15.28515625" style="325" customWidth="1"/>
    <col min="14087" max="14090" width="12.5703125" style="325" customWidth="1"/>
    <col min="14091" max="14091" width="30.85546875" style="325" customWidth="1"/>
    <col min="14092" max="14092" width="30.7109375" style="325" customWidth="1"/>
    <col min="14093" max="14093" width="30.5703125" style="325" customWidth="1"/>
    <col min="14094" max="14094" width="30.7109375" style="325" customWidth="1"/>
    <col min="14095" max="14095" width="30.85546875" style="325" customWidth="1"/>
    <col min="14096" max="14096" width="12.5703125" style="325"/>
    <col min="14097" max="14097" width="14.85546875" style="325" customWidth="1"/>
    <col min="14098" max="14336" width="12.5703125" style="325"/>
    <col min="14337" max="14337" width="12.5703125" style="325" customWidth="1"/>
    <col min="14338" max="14338" width="13.7109375" style="325" customWidth="1"/>
    <col min="14339" max="14340" width="12.5703125" style="325" customWidth="1"/>
    <col min="14341" max="14341" width="14.5703125" style="325" customWidth="1"/>
    <col min="14342" max="14342" width="15.28515625" style="325" customWidth="1"/>
    <col min="14343" max="14346" width="12.5703125" style="325" customWidth="1"/>
    <col min="14347" max="14347" width="30.85546875" style="325" customWidth="1"/>
    <col min="14348" max="14348" width="30.7109375" style="325" customWidth="1"/>
    <col min="14349" max="14349" width="30.5703125" style="325" customWidth="1"/>
    <col min="14350" max="14350" width="30.7109375" style="325" customWidth="1"/>
    <col min="14351" max="14351" width="30.85546875" style="325" customWidth="1"/>
    <col min="14352" max="14352" width="12.5703125" style="325"/>
    <col min="14353" max="14353" width="14.85546875" style="325" customWidth="1"/>
    <col min="14354" max="14592" width="12.5703125" style="325"/>
    <col min="14593" max="14593" width="12.5703125" style="325" customWidth="1"/>
    <col min="14594" max="14594" width="13.7109375" style="325" customWidth="1"/>
    <col min="14595" max="14596" width="12.5703125" style="325" customWidth="1"/>
    <col min="14597" max="14597" width="14.5703125" style="325" customWidth="1"/>
    <col min="14598" max="14598" width="15.28515625" style="325" customWidth="1"/>
    <col min="14599" max="14602" width="12.5703125" style="325" customWidth="1"/>
    <col min="14603" max="14603" width="30.85546875" style="325" customWidth="1"/>
    <col min="14604" max="14604" width="30.7109375" style="325" customWidth="1"/>
    <col min="14605" max="14605" width="30.5703125" style="325" customWidth="1"/>
    <col min="14606" max="14606" width="30.7109375" style="325" customWidth="1"/>
    <col min="14607" max="14607" width="30.85546875" style="325" customWidth="1"/>
    <col min="14608" max="14608" width="12.5703125" style="325"/>
    <col min="14609" max="14609" width="14.85546875" style="325" customWidth="1"/>
    <col min="14610" max="14848" width="12.5703125" style="325"/>
    <col min="14849" max="14849" width="12.5703125" style="325" customWidth="1"/>
    <col min="14850" max="14850" width="13.7109375" style="325" customWidth="1"/>
    <col min="14851" max="14852" width="12.5703125" style="325" customWidth="1"/>
    <col min="14853" max="14853" width="14.5703125" style="325" customWidth="1"/>
    <col min="14854" max="14854" width="15.28515625" style="325" customWidth="1"/>
    <col min="14855" max="14858" width="12.5703125" style="325" customWidth="1"/>
    <col min="14859" max="14859" width="30.85546875" style="325" customWidth="1"/>
    <col min="14860" max="14860" width="30.7109375" style="325" customWidth="1"/>
    <col min="14861" max="14861" width="30.5703125" style="325" customWidth="1"/>
    <col min="14862" max="14862" width="30.7109375" style="325" customWidth="1"/>
    <col min="14863" max="14863" width="30.85546875" style="325" customWidth="1"/>
    <col min="14864" max="14864" width="12.5703125" style="325"/>
    <col min="14865" max="14865" width="14.85546875" style="325" customWidth="1"/>
    <col min="14866" max="15104" width="12.5703125" style="325"/>
    <col min="15105" max="15105" width="12.5703125" style="325" customWidth="1"/>
    <col min="15106" max="15106" width="13.7109375" style="325" customWidth="1"/>
    <col min="15107" max="15108" width="12.5703125" style="325" customWidth="1"/>
    <col min="15109" max="15109" width="14.5703125" style="325" customWidth="1"/>
    <col min="15110" max="15110" width="15.28515625" style="325" customWidth="1"/>
    <col min="15111" max="15114" width="12.5703125" style="325" customWidth="1"/>
    <col min="15115" max="15115" width="30.85546875" style="325" customWidth="1"/>
    <col min="15116" max="15116" width="30.7109375" style="325" customWidth="1"/>
    <col min="15117" max="15117" width="30.5703125" style="325" customWidth="1"/>
    <col min="15118" max="15118" width="30.7109375" style="325" customWidth="1"/>
    <col min="15119" max="15119" width="30.85546875" style="325" customWidth="1"/>
    <col min="15120" max="15120" width="12.5703125" style="325"/>
    <col min="15121" max="15121" width="14.85546875" style="325" customWidth="1"/>
    <col min="15122" max="15360" width="12.5703125" style="325"/>
    <col min="15361" max="15361" width="12.5703125" style="325" customWidth="1"/>
    <col min="15362" max="15362" width="13.7109375" style="325" customWidth="1"/>
    <col min="15363" max="15364" width="12.5703125" style="325" customWidth="1"/>
    <col min="15365" max="15365" width="14.5703125" style="325" customWidth="1"/>
    <col min="15366" max="15366" width="15.28515625" style="325" customWidth="1"/>
    <col min="15367" max="15370" width="12.5703125" style="325" customWidth="1"/>
    <col min="15371" max="15371" width="30.85546875" style="325" customWidth="1"/>
    <col min="15372" max="15372" width="30.7109375" style="325" customWidth="1"/>
    <col min="15373" max="15373" width="30.5703125" style="325" customWidth="1"/>
    <col min="15374" max="15374" width="30.7109375" style="325" customWidth="1"/>
    <col min="15375" max="15375" width="30.85546875" style="325" customWidth="1"/>
    <col min="15376" max="15376" width="12.5703125" style="325"/>
    <col min="15377" max="15377" width="14.85546875" style="325" customWidth="1"/>
    <col min="15378" max="15616" width="12.5703125" style="325"/>
    <col min="15617" max="15617" width="12.5703125" style="325" customWidth="1"/>
    <col min="15618" max="15618" width="13.7109375" style="325" customWidth="1"/>
    <col min="15619" max="15620" width="12.5703125" style="325" customWidth="1"/>
    <col min="15621" max="15621" width="14.5703125" style="325" customWidth="1"/>
    <col min="15622" max="15622" width="15.28515625" style="325" customWidth="1"/>
    <col min="15623" max="15626" width="12.5703125" style="325" customWidth="1"/>
    <col min="15627" max="15627" width="30.85546875" style="325" customWidth="1"/>
    <col min="15628" max="15628" width="30.7109375" style="325" customWidth="1"/>
    <col min="15629" max="15629" width="30.5703125" style="325" customWidth="1"/>
    <col min="15630" max="15630" width="30.7109375" style="325" customWidth="1"/>
    <col min="15631" max="15631" width="30.85546875" style="325" customWidth="1"/>
    <col min="15632" max="15632" width="12.5703125" style="325"/>
    <col min="15633" max="15633" width="14.85546875" style="325" customWidth="1"/>
    <col min="15634" max="15872" width="12.5703125" style="325"/>
    <col min="15873" max="15873" width="12.5703125" style="325" customWidth="1"/>
    <col min="15874" max="15874" width="13.7109375" style="325" customWidth="1"/>
    <col min="15875" max="15876" width="12.5703125" style="325" customWidth="1"/>
    <col min="15877" max="15877" width="14.5703125" style="325" customWidth="1"/>
    <col min="15878" max="15878" width="15.28515625" style="325" customWidth="1"/>
    <col min="15879" max="15882" width="12.5703125" style="325" customWidth="1"/>
    <col min="15883" max="15883" width="30.85546875" style="325" customWidth="1"/>
    <col min="15884" max="15884" width="30.7109375" style="325" customWidth="1"/>
    <col min="15885" max="15885" width="30.5703125" style="325" customWidth="1"/>
    <col min="15886" max="15886" width="30.7109375" style="325" customWidth="1"/>
    <col min="15887" max="15887" width="30.85546875" style="325" customWidth="1"/>
    <col min="15888" max="15888" width="12.5703125" style="325"/>
    <col min="15889" max="15889" width="14.85546875" style="325" customWidth="1"/>
    <col min="15890" max="16128" width="12.5703125" style="325"/>
    <col min="16129" max="16129" width="12.5703125" style="325" customWidth="1"/>
    <col min="16130" max="16130" width="13.7109375" style="325" customWidth="1"/>
    <col min="16131" max="16132" width="12.5703125" style="325" customWidth="1"/>
    <col min="16133" max="16133" width="14.5703125" style="325" customWidth="1"/>
    <col min="16134" max="16134" width="15.28515625" style="325" customWidth="1"/>
    <col min="16135" max="16138" width="12.5703125" style="325" customWidth="1"/>
    <col min="16139" max="16139" width="30.85546875" style="325" customWidth="1"/>
    <col min="16140" max="16140" width="30.7109375" style="325" customWidth="1"/>
    <col min="16141" max="16141" width="30.5703125" style="325" customWidth="1"/>
    <col min="16142" max="16142" width="30.7109375" style="325" customWidth="1"/>
    <col min="16143" max="16143" width="30.85546875" style="325" customWidth="1"/>
    <col min="16144" max="16144" width="12.5703125" style="325"/>
    <col min="16145" max="16145" width="14.85546875" style="325" customWidth="1"/>
    <col min="16146" max="16384" width="12.5703125" style="325"/>
  </cols>
  <sheetData>
    <row r="1" spans="1:17" s="306" customFormat="1" ht="30" customHeight="1" x14ac:dyDescent="0.25">
      <c r="A1" s="586"/>
      <c r="B1" s="587"/>
      <c r="C1" s="592" t="s">
        <v>184</v>
      </c>
      <c r="D1" s="593"/>
      <c r="E1" s="593"/>
      <c r="F1" s="593"/>
      <c r="G1" s="593"/>
      <c r="H1" s="593"/>
      <c r="I1" s="593"/>
      <c r="J1" s="593"/>
      <c r="K1" s="593"/>
      <c r="L1" s="593"/>
      <c r="M1" s="593"/>
      <c r="N1" s="596" t="s">
        <v>185</v>
      </c>
      <c r="O1" s="597"/>
      <c r="P1" s="597"/>
      <c r="Q1" s="598"/>
    </row>
    <row r="2" spans="1:17" s="306" customFormat="1" ht="30" customHeight="1" x14ac:dyDescent="0.25">
      <c r="A2" s="588"/>
      <c r="B2" s="589"/>
      <c r="C2" s="594"/>
      <c r="D2" s="595"/>
      <c r="E2" s="595"/>
      <c r="F2" s="595"/>
      <c r="G2" s="595"/>
      <c r="H2" s="595"/>
      <c r="I2" s="595"/>
      <c r="J2" s="595"/>
      <c r="K2" s="595"/>
      <c r="L2" s="595"/>
      <c r="M2" s="595"/>
      <c r="N2" s="596" t="s">
        <v>186</v>
      </c>
      <c r="O2" s="597"/>
      <c r="P2" s="597"/>
      <c r="Q2" s="598"/>
    </row>
    <row r="3" spans="1:17" s="306" customFormat="1" ht="30" customHeight="1" x14ac:dyDescent="0.25">
      <c r="A3" s="588"/>
      <c r="B3" s="589"/>
      <c r="C3" s="592" t="s">
        <v>187</v>
      </c>
      <c r="D3" s="593"/>
      <c r="E3" s="593"/>
      <c r="F3" s="593"/>
      <c r="G3" s="593"/>
      <c r="H3" s="593"/>
      <c r="I3" s="593"/>
      <c r="J3" s="593"/>
      <c r="K3" s="593"/>
      <c r="L3" s="593"/>
      <c r="M3" s="593"/>
      <c r="N3" s="596" t="s">
        <v>188</v>
      </c>
      <c r="O3" s="597"/>
      <c r="P3" s="597"/>
      <c r="Q3" s="598"/>
    </row>
    <row r="4" spans="1:17" s="306" customFormat="1" ht="29.25" customHeight="1" thickBot="1" x14ac:dyDescent="0.3">
      <c r="A4" s="590"/>
      <c r="B4" s="591"/>
      <c r="C4" s="594"/>
      <c r="D4" s="595"/>
      <c r="E4" s="595"/>
      <c r="F4" s="595"/>
      <c r="G4" s="595"/>
      <c r="H4" s="595"/>
      <c r="I4" s="595"/>
      <c r="J4" s="595"/>
      <c r="K4" s="595"/>
      <c r="L4" s="595"/>
      <c r="M4" s="595"/>
      <c r="N4" s="596" t="s">
        <v>189</v>
      </c>
      <c r="O4" s="597"/>
      <c r="P4" s="597"/>
      <c r="Q4" s="598"/>
    </row>
    <row r="5" spans="1:17" s="306" customFormat="1" ht="39.75" customHeight="1" x14ac:dyDescent="0.25">
      <c r="A5" s="599" t="s">
        <v>620</v>
      </c>
      <c r="B5" s="600"/>
      <c r="C5" s="600"/>
      <c r="D5" s="600"/>
      <c r="E5" s="600"/>
      <c r="F5" s="600"/>
      <c r="G5" s="600"/>
      <c r="H5" s="600"/>
      <c r="I5" s="600"/>
      <c r="J5" s="600"/>
      <c r="K5" s="600"/>
      <c r="L5" s="600"/>
      <c r="M5" s="600"/>
      <c r="N5" s="600"/>
      <c r="O5" s="600"/>
      <c r="P5" s="600"/>
      <c r="Q5" s="601"/>
    </row>
    <row r="6" spans="1:17" s="309" customFormat="1" ht="52.5" customHeight="1" x14ac:dyDescent="0.2">
      <c r="A6" s="307" t="s">
        <v>173</v>
      </c>
      <c r="B6" s="307" t="s">
        <v>36</v>
      </c>
      <c r="C6" s="307" t="s">
        <v>37</v>
      </c>
      <c r="D6" s="307" t="s">
        <v>583</v>
      </c>
      <c r="E6" s="307" t="s">
        <v>570</v>
      </c>
      <c r="F6" s="307" t="s">
        <v>39</v>
      </c>
      <c r="G6" s="307" t="s">
        <v>40</v>
      </c>
      <c r="H6" s="307" t="s">
        <v>41</v>
      </c>
      <c r="I6" s="307" t="s">
        <v>3</v>
      </c>
      <c r="J6" s="307" t="s">
        <v>0</v>
      </c>
      <c r="K6" s="308" t="s">
        <v>42</v>
      </c>
      <c r="L6" s="307" t="s">
        <v>43</v>
      </c>
      <c r="M6" s="307" t="s">
        <v>44</v>
      </c>
      <c r="N6" s="307" t="s">
        <v>45</v>
      </c>
      <c r="O6" s="307" t="s">
        <v>46</v>
      </c>
      <c r="P6" s="307" t="s">
        <v>47</v>
      </c>
      <c r="Q6" s="307" t="s">
        <v>48</v>
      </c>
    </row>
    <row r="7" spans="1:17" s="309" customFormat="1" ht="18" customHeight="1" x14ac:dyDescent="0.2">
      <c r="A7" s="569" t="s">
        <v>172</v>
      </c>
      <c r="B7" s="569" t="s">
        <v>621</v>
      </c>
      <c r="C7" s="569" t="s">
        <v>49</v>
      </c>
      <c r="D7" s="569" t="s">
        <v>49</v>
      </c>
      <c r="E7" s="569" t="s">
        <v>50</v>
      </c>
      <c r="F7" s="569" t="s">
        <v>622</v>
      </c>
      <c r="G7" s="569" t="s">
        <v>623</v>
      </c>
      <c r="H7" s="568">
        <v>0.3</v>
      </c>
      <c r="I7" s="569" t="s">
        <v>624</v>
      </c>
      <c r="J7" s="568" t="s">
        <v>625</v>
      </c>
      <c r="K7" s="310" t="s">
        <v>51</v>
      </c>
      <c r="L7" s="311">
        <v>43</v>
      </c>
      <c r="M7" s="311"/>
      <c r="N7" s="311"/>
      <c r="O7" s="311"/>
      <c r="P7" s="311">
        <v>43</v>
      </c>
      <c r="Q7" s="573" t="s">
        <v>626</v>
      </c>
    </row>
    <row r="8" spans="1:17" s="309" customFormat="1" ht="18" customHeight="1" x14ac:dyDescent="0.2">
      <c r="A8" s="569"/>
      <c r="B8" s="569"/>
      <c r="C8" s="569"/>
      <c r="D8" s="569"/>
      <c r="E8" s="569"/>
      <c r="F8" s="569"/>
      <c r="G8" s="569"/>
      <c r="H8" s="568"/>
      <c r="I8" s="569"/>
      <c r="J8" s="568"/>
      <c r="K8" s="310" t="s">
        <v>52</v>
      </c>
      <c r="L8" s="311">
        <v>43</v>
      </c>
      <c r="M8" s="311"/>
      <c r="N8" s="311"/>
      <c r="O8" s="311"/>
      <c r="P8" s="311">
        <f>SUM(L8:O8)</f>
        <v>43</v>
      </c>
      <c r="Q8" s="574"/>
    </row>
    <row r="9" spans="1:17" s="309" customFormat="1" ht="18" customHeight="1" x14ac:dyDescent="0.2">
      <c r="A9" s="569"/>
      <c r="B9" s="569"/>
      <c r="C9" s="569"/>
      <c r="D9" s="569"/>
      <c r="E9" s="569"/>
      <c r="F9" s="569"/>
      <c r="G9" s="569"/>
      <c r="H9" s="568"/>
      <c r="I9" s="569"/>
      <c r="J9" s="568"/>
      <c r="K9" s="310" t="s">
        <v>53</v>
      </c>
      <c r="L9" s="288">
        <f>+L8/L7</f>
        <v>1</v>
      </c>
      <c r="M9" s="312"/>
      <c r="N9" s="312"/>
      <c r="O9" s="312"/>
      <c r="P9" s="312">
        <f>P8/P7</f>
        <v>1</v>
      </c>
      <c r="Q9" s="574"/>
    </row>
    <row r="10" spans="1:17" s="309" customFormat="1" ht="18" customHeight="1" x14ac:dyDescent="0.2">
      <c r="A10" s="569"/>
      <c r="B10" s="569"/>
      <c r="C10" s="569"/>
      <c r="D10" s="569"/>
      <c r="E10" s="569"/>
      <c r="F10" s="569"/>
      <c r="G10" s="569"/>
      <c r="H10" s="568"/>
      <c r="I10" s="569"/>
      <c r="J10" s="568"/>
      <c r="K10" s="310" t="s">
        <v>54</v>
      </c>
      <c r="L10" s="270">
        <f>+L7-L8</f>
        <v>0</v>
      </c>
      <c r="M10" s="270"/>
      <c r="N10" s="270"/>
      <c r="O10" s="270"/>
      <c r="P10" s="270">
        <f>+P7-P8</f>
        <v>0</v>
      </c>
      <c r="Q10" s="574"/>
    </row>
    <row r="11" spans="1:17" s="309" customFormat="1" ht="32.25" customHeight="1" x14ac:dyDescent="0.2">
      <c r="A11" s="569"/>
      <c r="B11" s="569"/>
      <c r="C11" s="569"/>
      <c r="D11" s="569"/>
      <c r="E11" s="569"/>
      <c r="F11" s="569"/>
      <c r="G11" s="569"/>
      <c r="H11" s="568"/>
      <c r="I11" s="569"/>
      <c r="J11" s="568"/>
      <c r="K11" s="310" t="s">
        <v>55</v>
      </c>
      <c r="L11" s="313" t="s">
        <v>627</v>
      </c>
      <c r="M11" s="313"/>
      <c r="N11" s="313"/>
      <c r="O11" s="313"/>
      <c r="P11" s="307"/>
      <c r="Q11" s="574"/>
    </row>
    <row r="12" spans="1:17" s="309" customFormat="1" ht="231" customHeight="1" x14ac:dyDescent="0.2">
      <c r="A12" s="569"/>
      <c r="B12" s="569"/>
      <c r="C12" s="569"/>
      <c r="D12" s="569"/>
      <c r="E12" s="569"/>
      <c r="F12" s="569"/>
      <c r="G12" s="569"/>
      <c r="H12" s="568"/>
      <c r="I12" s="569"/>
      <c r="J12" s="568"/>
      <c r="K12" s="310" t="s">
        <v>56</v>
      </c>
      <c r="L12" s="314" t="s">
        <v>628</v>
      </c>
      <c r="M12" s="313"/>
      <c r="N12" s="313"/>
      <c r="O12" s="313"/>
      <c r="P12" s="307"/>
      <c r="Q12" s="574"/>
    </row>
    <row r="13" spans="1:17" s="309" customFormat="1" ht="160.5" customHeight="1" x14ac:dyDescent="0.2">
      <c r="A13" s="569"/>
      <c r="B13" s="569"/>
      <c r="C13" s="569"/>
      <c r="D13" s="569"/>
      <c r="E13" s="569"/>
      <c r="F13" s="569"/>
      <c r="G13" s="569"/>
      <c r="H13" s="568"/>
      <c r="I13" s="569"/>
      <c r="J13" s="568"/>
      <c r="K13" s="315" t="s">
        <v>57</v>
      </c>
      <c r="L13" s="316"/>
      <c r="M13" s="313"/>
      <c r="N13" s="313"/>
      <c r="O13" s="313"/>
      <c r="P13" s="307"/>
      <c r="Q13" s="574"/>
    </row>
    <row r="14" spans="1:17" s="309" customFormat="1" ht="26.25" customHeight="1" x14ac:dyDescent="0.2">
      <c r="A14" s="569"/>
      <c r="B14" s="569"/>
      <c r="C14" s="569"/>
      <c r="D14" s="569"/>
      <c r="E14" s="569"/>
      <c r="F14" s="569"/>
      <c r="G14" s="569"/>
      <c r="H14" s="569"/>
      <c r="I14" s="569"/>
      <c r="J14" s="569"/>
      <c r="K14" s="317" t="s">
        <v>51</v>
      </c>
      <c r="L14" s="270">
        <v>0.13</v>
      </c>
      <c r="M14" s="270"/>
      <c r="N14" s="270"/>
      <c r="O14" s="270"/>
      <c r="P14" s="270">
        <f>SUM(L14:O14)</f>
        <v>0.13</v>
      </c>
      <c r="Q14" s="574"/>
    </row>
    <row r="15" spans="1:17" s="309" customFormat="1" ht="26.25" customHeight="1" x14ac:dyDescent="0.2">
      <c r="A15" s="569"/>
      <c r="B15" s="569"/>
      <c r="C15" s="569"/>
      <c r="D15" s="569"/>
      <c r="E15" s="569"/>
      <c r="F15" s="569"/>
      <c r="G15" s="569"/>
      <c r="H15" s="569"/>
      <c r="I15" s="569"/>
      <c r="J15" s="569"/>
      <c r="K15" s="317" t="s">
        <v>52</v>
      </c>
      <c r="L15" s="270">
        <v>0.13</v>
      </c>
      <c r="M15" s="270"/>
      <c r="N15" s="270"/>
      <c r="O15" s="270"/>
      <c r="P15" s="318">
        <f>SUM(L15:O15)</f>
        <v>0.13</v>
      </c>
      <c r="Q15" s="574"/>
    </row>
    <row r="16" spans="1:17" s="309" customFormat="1" ht="26.25" customHeight="1" x14ac:dyDescent="0.2">
      <c r="A16" s="569"/>
      <c r="B16" s="569"/>
      <c r="C16" s="569"/>
      <c r="D16" s="569"/>
      <c r="E16" s="569"/>
      <c r="F16" s="569"/>
      <c r="G16" s="569"/>
      <c r="H16" s="569"/>
      <c r="I16" s="569"/>
      <c r="J16" s="569"/>
      <c r="K16" s="317" t="s">
        <v>53</v>
      </c>
      <c r="L16" s="319">
        <f>+L15/L14</f>
        <v>1</v>
      </c>
      <c r="M16" s="319"/>
      <c r="N16" s="319"/>
      <c r="O16" s="319"/>
      <c r="P16" s="312">
        <f>+P15/P14</f>
        <v>1</v>
      </c>
      <c r="Q16" s="574"/>
    </row>
    <row r="17" spans="1:17" s="309" customFormat="1" ht="26.25" customHeight="1" x14ac:dyDescent="0.2">
      <c r="A17" s="569"/>
      <c r="B17" s="307" t="s">
        <v>36</v>
      </c>
      <c r="C17" s="307" t="s">
        <v>37</v>
      </c>
      <c r="D17" s="307" t="s">
        <v>583</v>
      </c>
      <c r="E17" s="307" t="s">
        <v>570</v>
      </c>
      <c r="F17" s="307" t="s">
        <v>39</v>
      </c>
      <c r="G17" s="307" t="s">
        <v>40</v>
      </c>
      <c r="H17" s="307" t="s">
        <v>41</v>
      </c>
      <c r="I17" s="307" t="s">
        <v>3</v>
      </c>
      <c r="J17" s="307" t="s">
        <v>0</v>
      </c>
      <c r="K17" s="308" t="s">
        <v>42</v>
      </c>
      <c r="L17" s="307" t="s">
        <v>43</v>
      </c>
      <c r="M17" s="307" t="s">
        <v>44</v>
      </c>
      <c r="N17" s="307" t="s">
        <v>45</v>
      </c>
      <c r="O17" s="307" t="s">
        <v>46</v>
      </c>
      <c r="P17" s="307" t="s">
        <v>47</v>
      </c>
      <c r="Q17" s="307" t="s">
        <v>48</v>
      </c>
    </row>
    <row r="18" spans="1:17" s="323" customFormat="1" ht="18" customHeight="1" x14ac:dyDescent="0.25">
      <c r="A18" s="569"/>
      <c r="B18" s="569" t="s">
        <v>621</v>
      </c>
      <c r="C18" s="569" t="s">
        <v>49</v>
      </c>
      <c r="D18" s="569" t="s">
        <v>49</v>
      </c>
      <c r="E18" s="569" t="s">
        <v>50</v>
      </c>
      <c r="F18" s="569" t="s">
        <v>622</v>
      </c>
      <c r="G18" s="569" t="s">
        <v>629</v>
      </c>
      <c r="H18" s="585">
        <v>0.05</v>
      </c>
      <c r="I18" s="569" t="s">
        <v>630</v>
      </c>
      <c r="J18" s="568" t="s">
        <v>625</v>
      </c>
      <c r="K18" s="320" t="s">
        <v>51</v>
      </c>
      <c r="L18" s="321">
        <v>18</v>
      </c>
      <c r="M18" s="322"/>
      <c r="N18" s="270"/>
      <c r="O18" s="270"/>
      <c r="P18" s="321">
        <v>18</v>
      </c>
      <c r="Q18" s="573" t="s">
        <v>626</v>
      </c>
    </row>
    <row r="19" spans="1:17" s="323" customFormat="1" ht="18" customHeight="1" x14ac:dyDescent="0.25">
      <c r="A19" s="569"/>
      <c r="B19" s="569"/>
      <c r="C19" s="569"/>
      <c r="D19" s="569"/>
      <c r="E19" s="569"/>
      <c r="F19" s="569"/>
      <c r="G19" s="569"/>
      <c r="H19" s="585"/>
      <c r="I19" s="569"/>
      <c r="J19" s="568"/>
      <c r="K19" s="320" t="s">
        <v>52</v>
      </c>
      <c r="L19" s="321">
        <v>18</v>
      </c>
      <c r="M19" s="270"/>
      <c r="N19" s="270"/>
      <c r="O19" s="270"/>
      <c r="P19" s="321">
        <v>18</v>
      </c>
      <c r="Q19" s="574"/>
    </row>
    <row r="20" spans="1:17" ht="18" customHeight="1" x14ac:dyDescent="0.2">
      <c r="A20" s="569"/>
      <c r="B20" s="569"/>
      <c r="C20" s="569"/>
      <c r="D20" s="569"/>
      <c r="E20" s="569"/>
      <c r="F20" s="569"/>
      <c r="G20" s="569"/>
      <c r="H20" s="585"/>
      <c r="I20" s="569"/>
      <c r="J20" s="568"/>
      <c r="K20" s="320" t="s">
        <v>53</v>
      </c>
      <c r="L20" s="324">
        <f>+L19/L18</f>
        <v>1</v>
      </c>
      <c r="M20" s="324"/>
      <c r="N20" s="324"/>
      <c r="O20" s="324"/>
      <c r="P20" s="312">
        <f>+P19/P18</f>
        <v>1</v>
      </c>
      <c r="Q20" s="574"/>
    </row>
    <row r="21" spans="1:17" ht="18" customHeight="1" x14ac:dyDescent="0.2">
      <c r="A21" s="569"/>
      <c r="B21" s="569"/>
      <c r="C21" s="569"/>
      <c r="D21" s="569"/>
      <c r="E21" s="569"/>
      <c r="F21" s="569"/>
      <c r="G21" s="569"/>
      <c r="H21" s="585"/>
      <c r="I21" s="569"/>
      <c r="J21" s="568"/>
      <c r="K21" s="310" t="s">
        <v>54</v>
      </c>
      <c r="L21" s="270">
        <f>+L18-L19</f>
        <v>0</v>
      </c>
      <c r="M21" s="270">
        <f>+M18-M19</f>
        <v>0</v>
      </c>
      <c r="N21" s="270">
        <f>+N18-N19</f>
        <v>0</v>
      </c>
      <c r="O21" s="270">
        <f>+O18-O19</f>
        <v>0</v>
      </c>
      <c r="P21" s="270">
        <f>+P18-P19</f>
        <v>0</v>
      </c>
      <c r="Q21" s="574"/>
    </row>
    <row r="22" spans="1:17" ht="27.75" customHeight="1" x14ac:dyDescent="0.2">
      <c r="A22" s="569"/>
      <c r="B22" s="569"/>
      <c r="C22" s="569"/>
      <c r="D22" s="569"/>
      <c r="E22" s="569"/>
      <c r="F22" s="569"/>
      <c r="G22" s="569"/>
      <c r="H22" s="585"/>
      <c r="I22" s="569"/>
      <c r="J22" s="568"/>
      <c r="K22" s="310" t="s">
        <v>55</v>
      </c>
      <c r="L22" s="314" t="s">
        <v>631</v>
      </c>
      <c r="M22" s="308"/>
      <c r="N22" s="308"/>
      <c r="O22" s="308"/>
      <c r="P22" s="308"/>
      <c r="Q22" s="574"/>
    </row>
    <row r="23" spans="1:17" ht="145.5" customHeight="1" x14ac:dyDescent="0.2">
      <c r="A23" s="569"/>
      <c r="B23" s="569"/>
      <c r="C23" s="569"/>
      <c r="D23" s="569"/>
      <c r="E23" s="569"/>
      <c r="F23" s="569"/>
      <c r="G23" s="569"/>
      <c r="H23" s="585"/>
      <c r="I23" s="569"/>
      <c r="J23" s="568"/>
      <c r="K23" s="310" t="s">
        <v>56</v>
      </c>
      <c r="L23" s="314" t="s">
        <v>632</v>
      </c>
      <c r="M23" s="308"/>
      <c r="N23" s="308"/>
      <c r="O23" s="308"/>
      <c r="P23" s="308"/>
      <c r="Q23" s="574"/>
    </row>
    <row r="24" spans="1:17" ht="101.25" customHeight="1" x14ac:dyDescent="0.2">
      <c r="A24" s="569"/>
      <c r="B24" s="569"/>
      <c r="C24" s="569"/>
      <c r="D24" s="569"/>
      <c r="E24" s="569"/>
      <c r="F24" s="569"/>
      <c r="G24" s="569"/>
      <c r="H24" s="585"/>
      <c r="I24" s="569"/>
      <c r="J24" s="568"/>
      <c r="K24" s="315" t="s">
        <v>57</v>
      </c>
      <c r="L24" s="308"/>
      <c r="M24" s="308"/>
      <c r="N24" s="308"/>
      <c r="O24" s="308"/>
      <c r="P24" s="308"/>
      <c r="Q24" s="574"/>
    </row>
    <row r="25" spans="1:17" s="309" customFormat="1" ht="26.25" customHeight="1" x14ac:dyDescent="0.2">
      <c r="A25" s="569"/>
      <c r="B25" s="569"/>
      <c r="C25" s="569"/>
      <c r="D25" s="569"/>
      <c r="E25" s="569"/>
      <c r="F25" s="569"/>
      <c r="G25" s="569"/>
      <c r="H25" s="569"/>
      <c r="I25" s="569"/>
      <c r="J25" s="569"/>
      <c r="K25" s="317" t="s">
        <v>51</v>
      </c>
      <c r="L25" s="270">
        <v>0.01</v>
      </c>
      <c r="M25" s="270"/>
      <c r="N25" s="270"/>
      <c r="O25" s="270"/>
      <c r="P25" s="321">
        <v>1</v>
      </c>
      <c r="Q25" s="574"/>
    </row>
    <row r="26" spans="1:17" s="309" customFormat="1" ht="26.25" customHeight="1" x14ac:dyDescent="0.2">
      <c r="A26" s="569"/>
      <c r="B26" s="569"/>
      <c r="C26" s="569"/>
      <c r="D26" s="569"/>
      <c r="E26" s="569"/>
      <c r="F26" s="569"/>
      <c r="G26" s="569"/>
      <c r="H26" s="569"/>
      <c r="I26" s="569"/>
      <c r="J26" s="569"/>
      <c r="K26" s="317" t="s">
        <v>52</v>
      </c>
      <c r="L26" s="270">
        <v>0.01</v>
      </c>
      <c r="M26" s="270"/>
      <c r="N26" s="270"/>
      <c r="O26" s="270"/>
      <c r="P26" s="321">
        <v>1</v>
      </c>
      <c r="Q26" s="574"/>
    </row>
    <row r="27" spans="1:17" s="309" customFormat="1" ht="26.25" customHeight="1" x14ac:dyDescent="0.2">
      <c r="A27" s="569"/>
      <c r="B27" s="569"/>
      <c r="C27" s="569"/>
      <c r="D27" s="569"/>
      <c r="E27" s="569"/>
      <c r="F27" s="569"/>
      <c r="G27" s="569"/>
      <c r="H27" s="569"/>
      <c r="I27" s="569"/>
      <c r="J27" s="569"/>
      <c r="K27" s="317" t="s">
        <v>53</v>
      </c>
      <c r="L27" s="270">
        <f>+L26/L25</f>
        <v>1</v>
      </c>
      <c r="M27" s="270"/>
      <c r="N27" s="270"/>
      <c r="O27" s="270"/>
      <c r="P27" s="270">
        <f>+P26/P25</f>
        <v>1</v>
      </c>
      <c r="Q27" s="574"/>
    </row>
    <row r="28" spans="1:17" s="309" customFormat="1" ht="26.25" customHeight="1" x14ac:dyDescent="0.2">
      <c r="A28" s="569"/>
      <c r="B28" s="307" t="s">
        <v>36</v>
      </c>
      <c r="C28" s="307" t="s">
        <v>37</v>
      </c>
      <c r="D28" s="307" t="s">
        <v>583</v>
      </c>
      <c r="E28" s="307" t="s">
        <v>570</v>
      </c>
      <c r="F28" s="307" t="s">
        <v>39</v>
      </c>
      <c r="G28" s="307" t="s">
        <v>40</v>
      </c>
      <c r="H28" s="307" t="s">
        <v>41</v>
      </c>
      <c r="I28" s="307" t="s">
        <v>3</v>
      </c>
      <c r="J28" s="307" t="s">
        <v>0</v>
      </c>
      <c r="K28" s="308" t="s">
        <v>42</v>
      </c>
      <c r="L28" s="307" t="s">
        <v>43</v>
      </c>
      <c r="M28" s="307" t="s">
        <v>44</v>
      </c>
      <c r="N28" s="307" t="s">
        <v>45</v>
      </c>
      <c r="O28" s="307" t="s">
        <v>46</v>
      </c>
      <c r="P28" s="307" t="s">
        <v>47</v>
      </c>
      <c r="Q28" s="307" t="s">
        <v>48</v>
      </c>
    </row>
    <row r="29" spans="1:17" s="323" customFormat="1" ht="18" customHeight="1" x14ac:dyDescent="0.25">
      <c r="A29" s="569"/>
      <c r="B29" s="570" t="s">
        <v>621</v>
      </c>
      <c r="C29" s="570" t="s">
        <v>49</v>
      </c>
      <c r="D29" s="570" t="s">
        <v>49</v>
      </c>
      <c r="E29" s="570" t="s">
        <v>50</v>
      </c>
      <c r="F29" s="570" t="s">
        <v>622</v>
      </c>
      <c r="G29" s="569" t="s">
        <v>633</v>
      </c>
      <c r="H29" s="585">
        <v>0.05</v>
      </c>
      <c r="I29" s="569" t="s">
        <v>634</v>
      </c>
      <c r="J29" s="568" t="s">
        <v>625</v>
      </c>
      <c r="K29" s="320" t="s">
        <v>51</v>
      </c>
      <c r="L29" s="311">
        <v>4</v>
      </c>
      <c r="M29" s="326"/>
      <c r="N29" s="326"/>
      <c r="O29" s="326"/>
      <c r="P29" s="321">
        <f>SUM(L29:O29)</f>
        <v>4</v>
      </c>
      <c r="Q29" s="573" t="s">
        <v>626</v>
      </c>
    </row>
    <row r="30" spans="1:17" s="323" customFormat="1" ht="18" customHeight="1" x14ac:dyDescent="0.25">
      <c r="A30" s="569"/>
      <c r="B30" s="571"/>
      <c r="C30" s="571"/>
      <c r="D30" s="571"/>
      <c r="E30" s="571"/>
      <c r="F30" s="571"/>
      <c r="G30" s="569"/>
      <c r="H30" s="585"/>
      <c r="I30" s="569"/>
      <c r="J30" s="568"/>
      <c r="K30" s="320" t="s">
        <v>52</v>
      </c>
      <c r="L30" s="311">
        <v>4</v>
      </c>
      <c r="M30" s="326"/>
      <c r="N30" s="326"/>
      <c r="O30" s="326"/>
      <c r="P30" s="321">
        <f>SUM(L30:O30)</f>
        <v>4</v>
      </c>
      <c r="Q30" s="574"/>
    </row>
    <row r="31" spans="1:17" ht="18" customHeight="1" x14ac:dyDescent="0.2">
      <c r="A31" s="569"/>
      <c r="B31" s="571"/>
      <c r="C31" s="571"/>
      <c r="D31" s="571"/>
      <c r="E31" s="571"/>
      <c r="F31" s="571"/>
      <c r="G31" s="569"/>
      <c r="H31" s="585"/>
      <c r="I31" s="569"/>
      <c r="J31" s="568"/>
      <c r="K31" s="320" t="s">
        <v>53</v>
      </c>
      <c r="L31" s="312">
        <f>+L30/L29</f>
        <v>1</v>
      </c>
      <c r="M31" s="312"/>
      <c r="N31" s="312"/>
      <c r="O31" s="312"/>
      <c r="P31" s="312">
        <f>+P30/P29</f>
        <v>1</v>
      </c>
      <c r="Q31" s="574"/>
    </row>
    <row r="32" spans="1:17" ht="18" customHeight="1" x14ac:dyDescent="0.2">
      <c r="A32" s="569"/>
      <c r="B32" s="571"/>
      <c r="C32" s="571"/>
      <c r="D32" s="571"/>
      <c r="E32" s="571"/>
      <c r="F32" s="571"/>
      <c r="G32" s="569"/>
      <c r="H32" s="585"/>
      <c r="I32" s="569"/>
      <c r="J32" s="568"/>
      <c r="K32" s="320" t="s">
        <v>635</v>
      </c>
      <c r="L32" s="270">
        <f>+L29-L30</f>
        <v>0</v>
      </c>
      <c r="M32" s="270"/>
      <c r="N32" s="270"/>
      <c r="O32" s="270"/>
      <c r="P32" s="270">
        <f>+P29-P30</f>
        <v>0</v>
      </c>
      <c r="Q32" s="574"/>
    </row>
    <row r="33" spans="1:17" ht="37.5" customHeight="1" x14ac:dyDescent="0.2">
      <c r="A33" s="569"/>
      <c r="B33" s="571"/>
      <c r="C33" s="571"/>
      <c r="D33" s="571"/>
      <c r="E33" s="571"/>
      <c r="F33" s="571"/>
      <c r="G33" s="569"/>
      <c r="H33" s="585"/>
      <c r="I33" s="569"/>
      <c r="J33" s="568"/>
      <c r="K33" s="310" t="s">
        <v>55</v>
      </c>
      <c r="L33" s="314" t="s">
        <v>636</v>
      </c>
      <c r="M33" s="308"/>
      <c r="N33" s="308"/>
      <c r="O33" s="308"/>
      <c r="P33" s="308"/>
      <c r="Q33" s="574"/>
    </row>
    <row r="34" spans="1:17" ht="103.5" customHeight="1" x14ac:dyDescent="0.2">
      <c r="A34" s="569"/>
      <c r="B34" s="571"/>
      <c r="C34" s="571"/>
      <c r="D34" s="571"/>
      <c r="E34" s="571"/>
      <c r="F34" s="571"/>
      <c r="G34" s="569"/>
      <c r="H34" s="585"/>
      <c r="I34" s="569"/>
      <c r="J34" s="568"/>
      <c r="K34" s="310" t="s">
        <v>56</v>
      </c>
      <c r="L34" s="314" t="s">
        <v>637</v>
      </c>
      <c r="M34" s="308"/>
      <c r="N34" s="308"/>
      <c r="O34" s="308"/>
      <c r="P34" s="308"/>
      <c r="Q34" s="574"/>
    </row>
    <row r="35" spans="1:17" ht="101.25" customHeight="1" x14ac:dyDescent="0.2">
      <c r="A35" s="569"/>
      <c r="B35" s="572"/>
      <c r="C35" s="572"/>
      <c r="D35" s="572"/>
      <c r="E35" s="572"/>
      <c r="F35" s="572"/>
      <c r="G35" s="569"/>
      <c r="H35" s="585"/>
      <c r="I35" s="569"/>
      <c r="J35" s="568"/>
      <c r="K35" s="315" t="s">
        <v>57</v>
      </c>
      <c r="L35" s="308"/>
      <c r="M35" s="308"/>
      <c r="N35" s="308"/>
      <c r="O35" s="308"/>
      <c r="P35" s="308"/>
      <c r="Q35" s="574"/>
    </row>
    <row r="36" spans="1:17" s="309" customFormat="1" ht="26.25" customHeight="1" x14ac:dyDescent="0.2">
      <c r="A36" s="569"/>
      <c r="B36" s="569"/>
      <c r="C36" s="569"/>
      <c r="D36" s="569"/>
      <c r="E36" s="569"/>
      <c r="F36" s="569"/>
      <c r="G36" s="569"/>
      <c r="H36" s="569"/>
      <c r="I36" s="569"/>
      <c r="J36" s="569"/>
      <c r="K36" s="317" t="s">
        <v>51</v>
      </c>
      <c r="L36" s="327">
        <v>2E-3</v>
      </c>
      <c r="M36" s="270">
        <f t="shared" ref="M36:O37" si="0">+M29*$H$29</f>
        <v>0</v>
      </c>
      <c r="N36" s="270">
        <f t="shared" si="0"/>
        <v>0</v>
      </c>
      <c r="O36" s="270">
        <f t="shared" si="0"/>
        <v>0</v>
      </c>
      <c r="P36" s="327">
        <v>2E-3</v>
      </c>
      <c r="Q36" s="574"/>
    </row>
    <row r="37" spans="1:17" s="309" customFormat="1" ht="26.25" customHeight="1" x14ac:dyDescent="0.2">
      <c r="A37" s="569"/>
      <c r="B37" s="569"/>
      <c r="C37" s="569"/>
      <c r="D37" s="569"/>
      <c r="E37" s="569"/>
      <c r="F37" s="569"/>
      <c r="G37" s="569"/>
      <c r="H37" s="569"/>
      <c r="I37" s="569"/>
      <c r="J37" s="569"/>
      <c r="K37" s="317" t="s">
        <v>52</v>
      </c>
      <c r="L37" s="327">
        <v>2E-3</v>
      </c>
      <c r="M37" s="270">
        <f t="shared" si="0"/>
        <v>0</v>
      </c>
      <c r="N37" s="270">
        <f t="shared" si="0"/>
        <v>0</v>
      </c>
      <c r="O37" s="270">
        <f t="shared" si="0"/>
        <v>0</v>
      </c>
      <c r="P37" s="327">
        <v>2E-3</v>
      </c>
      <c r="Q37" s="574"/>
    </row>
    <row r="38" spans="1:17" s="309" customFormat="1" ht="26.25" customHeight="1" x14ac:dyDescent="0.2">
      <c r="A38" s="569"/>
      <c r="B38" s="569"/>
      <c r="C38" s="569"/>
      <c r="D38" s="569"/>
      <c r="E38" s="569"/>
      <c r="F38" s="569"/>
      <c r="G38" s="569"/>
      <c r="H38" s="569"/>
      <c r="I38" s="569"/>
      <c r="J38" s="569"/>
      <c r="K38" s="317" t="s">
        <v>53</v>
      </c>
      <c r="L38" s="319">
        <f>+L37/L36</f>
        <v>1</v>
      </c>
      <c r="M38" s="319">
        <v>0</v>
      </c>
      <c r="N38" s="319">
        <v>0</v>
      </c>
      <c r="O38" s="319">
        <v>0</v>
      </c>
      <c r="P38" s="312">
        <v>1</v>
      </c>
      <c r="Q38" s="575"/>
    </row>
    <row r="39" spans="1:17" ht="63" customHeight="1" x14ac:dyDescent="0.2">
      <c r="A39" s="569"/>
      <c r="B39" s="307" t="s">
        <v>36</v>
      </c>
      <c r="C39" s="307" t="s">
        <v>37</v>
      </c>
      <c r="D39" s="307" t="s">
        <v>583</v>
      </c>
      <c r="E39" s="307" t="s">
        <v>570</v>
      </c>
      <c r="F39" s="307" t="s">
        <v>39</v>
      </c>
      <c r="G39" s="307" t="s">
        <v>40</v>
      </c>
      <c r="H39" s="307" t="s">
        <v>41</v>
      </c>
      <c r="I39" s="307" t="s">
        <v>3</v>
      </c>
      <c r="J39" s="307" t="s">
        <v>0</v>
      </c>
      <c r="K39" s="308" t="s">
        <v>42</v>
      </c>
      <c r="L39" s="307" t="s">
        <v>43</v>
      </c>
      <c r="M39" s="307" t="s">
        <v>44</v>
      </c>
      <c r="N39" s="307" t="s">
        <v>45</v>
      </c>
      <c r="O39" s="307" t="s">
        <v>46</v>
      </c>
      <c r="P39" s="307" t="s">
        <v>47</v>
      </c>
      <c r="Q39" s="307" t="s">
        <v>48</v>
      </c>
    </row>
    <row r="40" spans="1:17" ht="18" customHeight="1" x14ac:dyDescent="0.2">
      <c r="A40" s="569"/>
      <c r="B40" s="569" t="s">
        <v>621</v>
      </c>
      <c r="C40" s="569" t="s">
        <v>49</v>
      </c>
      <c r="D40" s="569" t="s">
        <v>49</v>
      </c>
      <c r="E40" s="569" t="s">
        <v>50</v>
      </c>
      <c r="F40" s="568" t="s">
        <v>622</v>
      </c>
      <c r="G40" s="569" t="s">
        <v>638</v>
      </c>
      <c r="H40" s="568">
        <v>0.3</v>
      </c>
      <c r="I40" s="569" t="s">
        <v>639</v>
      </c>
      <c r="J40" s="568" t="s">
        <v>640</v>
      </c>
      <c r="K40" s="310" t="s">
        <v>51</v>
      </c>
      <c r="L40" s="311">
        <v>51</v>
      </c>
      <c r="M40" s="326"/>
      <c r="N40" s="326"/>
      <c r="O40" s="326"/>
      <c r="P40" s="321">
        <f>SUM(L40:O40)</f>
        <v>51</v>
      </c>
      <c r="Q40" s="568" t="s">
        <v>626</v>
      </c>
    </row>
    <row r="41" spans="1:17" ht="18" customHeight="1" x14ac:dyDescent="0.2">
      <c r="A41" s="569"/>
      <c r="B41" s="569"/>
      <c r="C41" s="569"/>
      <c r="D41" s="569"/>
      <c r="E41" s="569"/>
      <c r="F41" s="568"/>
      <c r="G41" s="569"/>
      <c r="H41" s="568"/>
      <c r="I41" s="569"/>
      <c r="J41" s="568"/>
      <c r="K41" s="310" t="s">
        <v>52</v>
      </c>
      <c r="L41" s="311">
        <v>51</v>
      </c>
      <c r="M41" s="326"/>
      <c r="N41" s="326"/>
      <c r="O41" s="326"/>
      <c r="P41" s="321">
        <f>SUM(L41:O41)</f>
        <v>51</v>
      </c>
      <c r="Q41" s="568"/>
    </row>
    <row r="42" spans="1:17" ht="18" customHeight="1" x14ac:dyDescent="0.2">
      <c r="A42" s="569"/>
      <c r="B42" s="569"/>
      <c r="C42" s="569"/>
      <c r="D42" s="569"/>
      <c r="E42" s="569"/>
      <c r="F42" s="568"/>
      <c r="G42" s="569"/>
      <c r="H42" s="568"/>
      <c r="I42" s="569"/>
      <c r="J42" s="568"/>
      <c r="K42" s="310" t="s">
        <v>53</v>
      </c>
      <c r="L42" s="312">
        <f>+L41/L40</f>
        <v>1</v>
      </c>
      <c r="M42" s="312">
        <v>0</v>
      </c>
      <c r="N42" s="312">
        <v>0</v>
      </c>
      <c r="O42" s="312">
        <v>0</v>
      </c>
      <c r="P42" s="312">
        <f>+P41/P40</f>
        <v>1</v>
      </c>
      <c r="Q42" s="568"/>
    </row>
    <row r="43" spans="1:17" ht="18" customHeight="1" x14ac:dyDescent="0.2">
      <c r="A43" s="569"/>
      <c r="B43" s="569"/>
      <c r="C43" s="569"/>
      <c r="D43" s="569"/>
      <c r="E43" s="569"/>
      <c r="F43" s="568"/>
      <c r="G43" s="569"/>
      <c r="H43" s="568"/>
      <c r="I43" s="569"/>
      <c r="J43" s="568"/>
      <c r="K43" s="310" t="s">
        <v>54</v>
      </c>
      <c r="L43" s="270">
        <f>+L40-L41</f>
        <v>0</v>
      </c>
      <c r="M43" s="270">
        <f>+M40-M41</f>
        <v>0</v>
      </c>
      <c r="N43" s="270">
        <f>+N40-N41</f>
        <v>0</v>
      </c>
      <c r="O43" s="270">
        <f>+O40-O41</f>
        <v>0</v>
      </c>
      <c r="P43" s="270">
        <f>+P40-P41</f>
        <v>0</v>
      </c>
      <c r="Q43" s="568"/>
    </row>
    <row r="44" spans="1:17" ht="90" customHeight="1" x14ac:dyDescent="0.2">
      <c r="A44" s="569"/>
      <c r="B44" s="569"/>
      <c r="C44" s="569"/>
      <c r="D44" s="569"/>
      <c r="E44" s="569"/>
      <c r="F44" s="568"/>
      <c r="G44" s="569"/>
      <c r="H44" s="568"/>
      <c r="I44" s="569"/>
      <c r="J44" s="568"/>
      <c r="K44" s="310" t="s">
        <v>55</v>
      </c>
      <c r="L44" s="314" t="s">
        <v>641</v>
      </c>
      <c r="M44" s="313"/>
      <c r="N44" s="313"/>
      <c r="O44" s="313"/>
      <c r="P44" s="307"/>
      <c r="Q44" s="568"/>
    </row>
    <row r="45" spans="1:17" ht="318.75" x14ac:dyDescent="0.2">
      <c r="A45" s="569"/>
      <c r="B45" s="569"/>
      <c r="C45" s="569"/>
      <c r="D45" s="569"/>
      <c r="E45" s="569"/>
      <c r="F45" s="568"/>
      <c r="G45" s="569"/>
      <c r="H45" s="568"/>
      <c r="I45" s="569"/>
      <c r="J45" s="568"/>
      <c r="K45" s="310" t="s">
        <v>56</v>
      </c>
      <c r="L45" s="314" t="s">
        <v>642</v>
      </c>
      <c r="M45" s="313"/>
      <c r="N45" s="313"/>
      <c r="O45" s="313"/>
      <c r="P45" s="307"/>
      <c r="Q45" s="568"/>
    </row>
    <row r="46" spans="1:17" ht="53.25" customHeight="1" x14ac:dyDescent="0.2">
      <c r="A46" s="569"/>
      <c r="B46" s="569"/>
      <c r="C46" s="569"/>
      <c r="D46" s="569"/>
      <c r="E46" s="569"/>
      <c r="F46" s="568"/>
      <c r="G46" s="569"/>
      <c r="H46" s="568"/>
      <c r="I46" s="569"/>
      <c r="J46" s="568"/>
      <c r="K46" s="315" t="s">
        <v>57</v>
      </c>
      <c r="L46" s="313"/>
      <c r="M46" s="313"/>
      <c r="N46" s="313"/>
      <c r="O46" s="313"/>
      <c r="P46" s="307"/>
      <c r="Q46" s="568"/>
    </row>
    <row r="47" spans="1:17" ht="18" customHeight="1" x14ac:dyDescent="0.2">
      <c r="A47" s="569"/>
      <c r="B47" s="581"/>
      <c r="C47" s="581"/>
      <c r="D47" s="581"/>
      <c r="E47" s="581"/>
      <c r="F47" s="581"/>
      <c r="G47" s="581"/>
      <c r="H47" s="581"/>
      <c r="I47" s="581"/>
      <c r="J47" s="581"/>
      <c r="K47" s="320" t="s">
        <v>51</v>
      </c>
      <c r="L47" s="270">
        <v>0.15</v>
      </c>
      <c r="M47" s="270"/>
      <c r="N47" s="270"/>
      <c r="O47" s="270"/>
      <c r="P47" s="270">
        <f>SUM(L47:O47)</f>
        <v>0.15</v>
      </c>
      <c r="Q47" s="568"/>
    </row>
    <row r="48" spans="1:17" ht="18" customHeight="1" x14ac:dyDescent="0.2">
      <c r="A48" s="569"/>
      <c r="B48" s="581"/>
      <c r="C48" s="581"/>
      <c r="D48" s="581"/>
      <c r="E48" s="581"/>
      <c r="F48" s="581"/>
      <c r="G48" s="581"/>
      <c r="H48" s="581"/>
      <c r="I48" s="581"/>
      <c r="J48" s="581"/>
      <c r="K48" s="320" t="s">
        <v>52</v>
      </c>
      <c r="L48" s="270">
        <v>0.15</v>
      </c>
      <c r="M48" s="270"/>
      <c r="N48" s="270"/>
      <c r="O48" s="270"/>
      <c r="P48" s="270">
        <f>SUM(L48:O48)</f>
        <v>0.15</v>
      </c>
      <c r="Q48" s="568"/>
    </row>
    <row r="49" spans="1:17" ht="18" customHeight="1" x14ac:dyDescent="0.2">
      <c r="A49" s="569"/>
      <c r="B49" s="581"/>
      <c r="C49" s="581"/>
      <c r="D49" s="581"/>
      <c r="E49" s="581"/>
      <c r="F49" s="581"/>
      <c r="G49" s="581"/>
      <c r="H49" s="581"/>
      <c r="I49" s="581"/>
      <c r="J49" s="581"/>
      <c r="K49" s="320" t="s">
        <v>53</v>
      </c>
      <c r="L49" s="270">
        <f>L48/L47</f>
        <v>1</v>
      </c>
      <c r="M49" s="270">
        <v>0</v>
      </c>
      <c r="N49" s="270">
        <v>0</v>
      </c>
      <c r="O49" s="270">
        <v>0</v>
      </c>
      <c r="P49" s="312">
        <f>+P48/P47</f>
        <v>1</v>
      </c>
      <c r="Q49" s="568"/>
    </row>
    <row r="50" spans="1:17" ht="60" customHeight="1" x14ac:dyDescent="0.2">
      <c r="A50" s="569"/>
      <c r="B50" s="579" t="s">
        <v>36</v>
      </c>
      <c r="C50" s="579" t="s">
        <v>37</v>
      </c>
      <c r="D50" s="579" t="s">
        <v>583</v>
      </c>
      <c r="E50" s="579" t="s">
        <v>570</v>
      </c>
      <c r="F50" s="579" t="s">
        <v>39</v>
      </c>
      <c r="G50" s="579" t="s">
        <v>40</v>
      </c>
      <c r="H50" s="579" t="s">
        <v>41</v>
      </c>
      <c r="I50" s="579" t="s">
        <v>3</v>
      </c>
      <c r="J50" s="579" t="s">
        <v>0</v>
      </c>
      <c r="K50" s="580" t="s">
        <v>42</v>
      </c>
      <c r="L50" s="579" t="s">
        <v>43</v>
      </c>
      <c r="M50" s="579" t="s">
        <v>44</v>
      </c>
      <c r="N50" s="579" t="s">
        <v>45</v>
      </c>
      <c r="O50" s="579" t="s">
        <v>46</v>
      </c>
      <c r="P50" s="579" t="s">
        <v>47</v>
      </c>
      <c r="Q50" s="579" t="s">
        <v>48</v>
      </c>
    </row>
    <row r="51" spans="1:17" x14ac:dyDescent="0.2">
      <c r="A51" s="569"/>
      <c r="B51" s="579"/>
      <c r="C51" s="579"/>
      <c r="D51" s="579"/>
      <c r="E51" s="579"/>
      <c r="F51" s="579"/>
      <c r="G51" s="579"/>
      <c r="H51" s="579"/>
      <c r="I51" s="579"/>
      <c r="J51" s="579"/>
      <c r="K51" s="580"/>
      <c r="L51" s="579"/>
      <c r="M51" s="579"/>
      <c r="N51" s="579"/>
      <c r="O51" s="579"/>
      <c r="P51" s="579"/>
      <c r="Q51" s="579"/>
    </row>
    <row r="52" spans="1:17" ht="18" customHeight="1" x14ac:dyDescent="0.2">
      <c r="A52" s="569"/>
      <c r="B52" s="569" t="s">
        <v>621</v>
      </c>
      <c r="C52" s="569" t="s">
        <v>49</v>
      </c>
      <c r="D52" s="569" t="s">
        <v>49</v>
      </c>
      <c r="E52" s="569" t="s">
        <v>50</v>
      </c>
      <c r="F52" s="568" t="s">
        <v>622</v>
      </c>
      <c r="G52" s="569" t="s">
        <v>643</v>
      </c>
      <c r="H52" s="568">
        <v>0.15</v>
      </c>
      <c r="I52" s="569" t="s">
        <v>644</v>
      </c>
      <c r="J52" s="568" t="s">
        <v>640</v>
      </c>
      <c r="K52" s="310" t="s">
        <v>51</v>
      </c>
      <c r="L52" s="321">
        <v>1</v>
      </c>
      <c r="M52" s="270"/>
      <c r="N52" s="270"/>
      <c r="O52" s="270"/>
      <c r="P52" s="270">
        <f>SUM(L52:O52)</f>
        <v>1</v>
      </c>
      <c r="Q52" s="568" t="s">
        <v>626</v>
      </c>
    </row>
    <row r="53" spans="1:17" ht="18" customHeight="1" x14ac:dyDescent="0.2">
      <c r="A53" s="569"/>
      <c r="B53" s="569"/>
      <c r="C53" s="569"/>
      <c r="D53" s="569"/>
      <c r="E53" s="569"/>
      <c r="F53" s="568"/>
      <c r="G53" s="569"/>
      <c r="H53" s="568"/>
      <c r="I53" s="569"/>
      <c r="J53" s="568"/>
      <c r="K53" s="310" t="s">
        <v>52</v>
      </c>
      <c r="L53" s="321">
        <v>1</v>
      </c>
      <c r="M53" s="270"/>
      <c r="N53" s="270"/>
      <c r="O53" s="270"/>
      <c r="P53" s="270">
        <f>SUM(L53:O53)</f>
        <v>1</v>
      </c>
      <c r="Q53" s="568"/>
    </row>
    <row r="54" spans="1:17" ht="18" customHeight="1" x14ac:dyDescent="0.2">
      <c r="A54" s="569"/>
      <c r="B54" s="569"/>
      <c r="C54" s="569"/>
      <c r="D54" s="569"/>
      <c r="E54" s="569"/>
      <c r="F54" s="568"/>
      <c r="G54" s="569"/>
      <c r="H54" s="568"/>
      <c r="I54" s="569"/>
      <c r="J54" s="568"/>
      <c r="K54" s="310" t="s">
        <v>53</v>
      </c>
      <c r="L54" s="324">
        <f>+L53/L52</f>
        <v>1</v>
      </c>
      <c r="M54" s="324">
        <v>0</v>
      </c>
      <c r="N54" s="324">
        <v>0</v>
      </c>
      <c r="O54" s="324">
        <v>0</v>
      </c>
      <c r="P54" s="312">
        <f>+P53/P52</f>
        <v>1</v>
      </c>
      <c r="Q54" s="568"/>
    </row>
    <row r="55" spans="1:17" ht="18" customHeight="1" x14ac:dyDescent="0.2">
      <c r="A55" s="569"/>
      <c r="B55" s="569"/>
      <c r="C55" s="569"/>
      <c r="D55" s="569"/>
      <c r="E55" s="569"/>
      <c r="F55" s="568"/>
      <c r="G55" s="569"/>
      <c r="H55" s="568"/>
      <c r="I55" s="569"/>
      <c r="J55" s="568"/>
      <c r="K55" s="310" t="s">
        <v>54</v>
      </c>
      <c r="L55" s="270">
        <f>+L52-L53</f>
        <v>0</v>
      </c>
      <c r="M55" s="270">
        <f>+M52-M53</f>
        <v>0</v>
      </c>
      <c r="N55" s="270">
        <f>+N52-N53</f>
        <v>0</v>
      </c>
      <c r="O55" s="270">
        <f>+O52-O53</f>
        <v>0</v>
      </c>
      <c r="P55" s="270">
        <f>+P52-P53</f>
        <v>0</v>
      </c>
      <c r="Q55" s="568"/>
    </row>
    <row r="56" spans="1:17" ht="38.25" x14ac:dyDescent="0.2">
      <c r="A56" s="569"/>
      <c r="B56" s="569"/>
      <c r="C56" s="569"/>
      <c r="D56" s="569"/>
      <c r="E56" s="569"/>
      <c r="F56" s="568"/>
      <c r="G56" s="569"/>
      <c r="H56" s="568"/>
      <c r="I56" s="569"/>
      <c r="J56" s="568"/>
      <c r="K56" s="310" t="s">
        <v>55</v>
      </c>
      <c r="L56" s="314" t="s">
        <v>645</v>
      </c>
      <c r="M56" s="313"/>
      <c r="N56" s="313"/>
      <c r="O56" s="328"/>
      <c r="P56" s="307"/>
      <c r="Q56" s="568"/>
    </row>
    <row r="57" spans="1:17" ht="63.75" x14ac:dyDescent="0.2">
      <c r="A57" s="569"/>
      <c r="B57" s="569"/>
      <c r="C57" s="569"/>
      <c r="D57" s="569"/>
      <c r="E57" s="569"/>
      <c r="F57" s="568"/>
      <c r="G57" s="569"/>
      <c r="H57" s="568"/>
      <c r="I57" s="569"/>
      <c r="J57" s="568"/>
      <c r="K57" s="310" t="s">
        <v>56</v>
      </c>
      <c r="L57" s="314" t="s">
        <v>646</v>
      </c>
      <c r="M57" s="313"/>
      <c r="N57" s="313"/>
      <c r="O57" s="328"/>
      <c r="P57" s="307"/>
      <c r="Q57" s="568"/>
    </row>
    <row r="58" spans="1:17" ht="38.25" x14ac:dyDescent="0.2">
      <c r="A58" s="569"/>
      <c r="B58" s="569"/>
      <c r="C58" s="569"/>
      <c r="D58" s="569"/>
      <c r="E58" s="569"/>
      <c r="F58" s="568"/>
      <c r="G58" s="569"/>
      <c r="H58" s="568"/>
      <c r="I58" s="569"/>
      <c r="J58" s="568"/>
      <c r="K58" s="315" t="s">
        <v>57</v>
      </c>
      <c r="L58" s="313"/>
      <c r="M58" s="313"/>
      <c r="N58" s="313"/>
      <c r="O58" s="313"/>
      <c r="P58" s="307"/>
      <c r="Q58" s="568"/>
    </row>
    <row r="59" spans="1:17" ht="18" customHeight="1" x14ac:dyDescent="0.2">
      <c r="A59" s="569"/>
      <c r="B59" s="581"/>
      <c r="C59" s="581"/>
      <c r="D59" s="581"/>
      <c r="E59" s="581"/>
      <c r="F59" s="581"/>
      <c r="G59" s="581"/>
      <c r="H59" s="581"/>
      <c r="I59" s="581"/>
      <c r="J59" s="581"/>
      <c r="K59" s="320" t="s">
        <v>51</v>
      </c>
      <c r="L59" s="327">
        <v>2E-3</v>
      </c>
      <c r="M59" s="270">
        <f>M52*$H$52</f>
        <v>0</v>
      </c>
      <c r="N59" s="270">
        <f>N52*$H$52</f>
        <v>0</v>
      </c>
      <c r="O59" s="270">
        <f>O52*$H$52</f>
        <v>0</v>
      </c>
      <c r="P59" s="270">
        <f>SUM(L59:O59)</f>
        <v>2E-3</v>
      </c>
      <c r="Q59" s="568"/>
    </row>
    <row r="60" spans="1:17" ht="18" customHeight="1" x14ac:dyDescent="0.2">
      <c r="A60" s="569"/>
      <c r="B60" s="581"/>
      <c r="C60" s="581"/>
      <c r="D60" s="581"/>
      <c r="E60" s="581"/>
      <c r="F60" s="581"/>
      <c r="G60" s="581"/>
      <c r="H60" s="581"/>
      <c r="I60" s="581"/>
      <c r="J60" s="581"/>
      <c r="K60" s="320" t="s">
        <v>52</v>
      </c>
      <c r="L60" s="327">
        <v>2E-3</v>
      </c>
      <c r="M60" s="270">
        <f>+M53*$H$52</f>
        <v>0</v>
      </c>
      <c r="N60" s="270">
        <f>+N53*$H$52</f>
        <v>0</v>
      </c>
      <c r="O60" s="270">
        <f>+O53*$H$52</f>
        <v>0</v>
      </c>
      <c r="P60" s="270">
        <f>SUM(L60:O60)</f>
        <v>2E-3</v>
      </c>
      <c r="Q60" s="568"/>
    </row>
    <row r="61" spans="1:17" ht="18" customHeight="1" x14ac:dyDescent="0.2">
      <c r="A61" s="569"/>
      <c r="B61" s="581"/>
      <c r="C61" s="581"/>
      <c r="D61" s="581"/>
      <c r="E61" s="581"/>
      <c r="F61" s="581"/>
      <c r="G61" s="581"/>
      <c r="H61" s="581"/>
      <c r="I61" s="581"/>
      <c r="J61" s="581"/>
      <c r="K61" s="320" t="s">
        <v>53</v>
      </c>
      <c r="L61" s="324">
        <f>+L60/L59</f>
        <v>1</v>
      </c>
      <c r="M61" s="324" t="e">
        <f>+M60/M59</f>
        <v>#DIV/0!</v>
      </c>
      <c r="N61" s="324" t="e">
        <f>+N60/N59</f>
        <v>#DIV/0!</v>
      </c>
      <c r="O61" s="324" t="e">
        <f>+O60/O59</f>
        <v>#DIV/0!</v>
      </c>
      <c r="P61" s="312">
        <f>+P60/P59</f>
        <v>1</v>
      </c>
      <c r="Q61" s="568"/>
    </row>
    <row r="62" spans="1:17" ht="60" customHeight="1" x14ac:dyDescent="0.2">
      <c r="A62" s="569"/>
      <c r="B62" s="579" t="s">
        <v>36</v>
      </c>
      <c r="C62" s="579" t="s">
        <v>37</v>
      </c>
      <c r="D62" s="579" t="s">
        <v>583</v>
      </c>
      <c r="E62" s="579" t="s">
        <v>570</v>
      </c>
      <c r="F62" s="579" t="s">
        <v>39</v>
      </c>
      <c r="G62" s="579" t="s">
        <v>40</v>
      </c>
      <c r="H62" s="579" t="s">
        <v>41</v>
      </c>
      <c r="I62" s="579" t="s">
        <v>3</v>
      </c>
      <c r="J62" s="579" t="s">
        <v>0</v>
      </c>
      <c r="K62" s="580" t="s">
        <v>42</v>
      </c>
      <c r="L62" s="579" t="s">
        <v>43</v>
      </c>
      <c r="M62" s="579" t="s">
        <v>44</v>
      </c>
      <c r="N62" s="579" t="s">
        <v>45</v>
      </c>
      <c r="O62" s="579" t="s">
        <v>46</v>
      </c>
      <c r="P62" s="579" t="s">
        <v>47</v>
      </c>
      <c r="Q62" s="579" t="s">
        <v>48</v>
      </c>
    </row>
    <row r="63" spans="1:17" x14ac:dyDescent="0.2">
      <c r="A63" s="569"/>
      <c r="B63" s="579"/>
      <c r="C63" s="579"/>
      <c r="D63" s="579"/>
      <c r="E63" s="579"/>
      <c r="F63" s="579"/>
      <c r="G63" s="579"/>
      <c r="H63" s="579"/>
      <c r="I63" s="579"/>
      <c r="J63" s="579"/>
      <c r="K63" s="580"/>
      <c r="L63" s="579"/>
      <c r="M63" s="579"/>
      <c r="N63" s="579"/>
      <c r="O63" s="579"/>
      <c r="P63" s="579"/>
      <c r="Q63" s="579"/>
    </row>
    <row r="64" spans="1:17" ht="18" customHeight="1" x14ac:dyDescent="0.2">
      <c r="A64" s="569"/>
      <c r="B64" s="569" t="s">
        <v>621</v>
      </c>
      <c r="C64" s="569" t="s">
        <v>49</v>
      </c>
      <c r="D64" s="569" t="s">
        <v>49</v>
      </c>
      <c r="E64" s="569" t="s">
        <v>50</v>
      </c>
      <c r="F64" s="568" t="s">
        <v>622</v>
      </c>
      <c r="G64" s="569" t="s">
        <v>647</v>
      </c>
      <c r="H64" s="568">
        <v>0.05</v>
      </c>
      <c r="I64" s="569" t="s">
        <v>648</v>
      </c>
      <c r="J64" s="568" t="s">
        <v>640</v>
      </c>
      <c r="K64" s="310" t="s">
        <v>51</v>
      </c>
      <c r="L64" s="321">
        <v>6</v>
      </c>
      <c r="M64" s="321"/>
      <c r="N64" s="321"/>
      <c r="O64" s="321"/>
      <c r="P64" s="270">
        <f>SUM(L64:O64)</f>
        <v>6</v>
      </c>
      <c r="Q64" s="568" t="s">
        <v>626</v>
      </c>
    </row>
    <row r="65" spans="1:17" ht="18" customHeight="1" x14ac:dyDescent="0.2">
      <c r="A65" s="569"/>
      <c r="B65" s="569"/>
      <c r="C65" s="569"/>
      <c r="D65" s="569"/>
      <c r="E65" s="569"/>
      <c r="F65" s="568"/>
      <c r="G65" s="569"/>
      <c r="H65" s="568"/>
      <c r="I65" s="569"/>
      <c r="J65" s="568"/>
      <c r="K65" s="310" t="s">
        <v>52</v>
      </c>
      <c r="L65" s="321">
        <v>6</v>
      </c>
      <c r="M65" s="321"/>
      <c r="N65" s="321"/>
      <c r="O65" s="321"/>
      <c r="P65" s="270">
        <f>SUM(L65:O65)</f>
        <v>6</v>
      </c>
      <c r="Q65" s="568"/>
    </row>
    <row r="66" spans="1:17" ht="18" customHeight="1" x14ac:dyDescent="0.2">
      <c r="A66" s="569"/>
      <c r="B66" s="569"/>
      <c r="C66" s="569"/>
      <c r="D66" s="569"/>
      <c r="E66" s="569"/>
      <c r="F66" s="568"/>
      <c r="G66" s="569"/>
      <c r="H66" s="568"/>
      <c r="I66" s="569"/>
      <c r="J66" s="568"/>
      <c r="K66" s="310" t="s">
        <v>53</v>
      </c>
      <c r="L66" s="324">
        <f>+L65/L64</f>
        <v>1</v>
      </c>
      <c r="M66" s="324">
        <v>0</v>
      </c>
      <c r="N66" s="324">
        <v>0</v>
      </c>
      <c r="O66" s="324">
        <v>0</v>
      </c>
      <c r="P66" s="312">
        <f>+P65/P64</f>
        <v>1</v>
      </c>
      <c r="Q66" s="568"/>
    </row>
    <row r="67" spans="1:17" ht="18" customHeight="1" x14ac:dyDescent="0.2">
      <c r="A67" s="569"/>
      <c r="B67" s="569"/>
      <c r="C67" s="569"/>
      <c r="D67" s="569"/>
      <c r="E67" s="569"/>
      <c r="F67" s="568"/>
      <c r="G67" s="569"/>
      <c r="H67" s="568"/>
      <c r="I67" s="569"/>
      <c r="J67" s="568"/>
      <c r="K67" s="310" t="s">
        <v>54</v>
      </c>
      <c r="L67" s="270">
        <f>+L64-L65</f>
        <v>0</v>
      </c>
      <c r="M67" s="270">
        <f>+M64-M65</f>
        <v>0</v>
      </c>
      <c r="N67" s="270">
        <f>+N64-N65</f>
        <v>0</v>
      </c>
      <c r="O67" s="270">
        <f>+O64-O65</f>
        <v>0</v>
      </c>
      <c r="P67" s="270">
        <f>+P64-P65</f>
        <v>0</v>
      </c>
      <c r="Q67" s="568"/>
    </row>
    <row r="68" spans="1:17" ht="19.5" customHeight="1" x14ac:dyDescent="0.2">
      <c r="A68" s="569"/>
      <c r="B68" s="569"/>
      <c r="C68" s="569"/>
      <c r="D68" s="569"/>
      <c r="E68" s="569"/>
      <c r="F68" s="568"/>
      <c r="G68" s="569"/>
      <c r="H68" s="568"/>
      <c r="I68" s="569"/>
      <c r="J68" s="568"/>
      <c r="K68" s="310" t="s">
        <v>55</v>
      </c>
      <c r="L68" s="314" t="s">
        <v>649</v>
      </c>
      <c r="M68" s="313"/>
      <c r="N68" s="313"/>
      <c r="O68" s="328"/>
      <c r="P68" s="307"/>
      <c r="Q68" s="568"/>
    </row>
    <row r="69" spans="1:17" ht="25.5" x14ac:dyDescent="0.2">
      <c r="A69" s="569"/>
      <c r="B69" s="569"/>
      <c r="C69" s="569"/>
      <c r="D69" s="569"/>
      <c r="E69" s="569"/>
      <c r="F69" s="568"/>
      <c r="G69" s="569"/>
      <c r="H69" s="568"/>
      <c r="I69" s="569"/>
      <c r="J69" s="568"/>
      <c r="K69" s="310" t="s">
        <v>56</v>
      </c>
      <c r="L69" s="314" t="s">
        <v>650</v>
      </c>
      <c r="M69" s="313"/>
      <c r="N69" s="313"/>
      <c r="O69" s="328"/>
      <c r="P69" s="307"/>
      <c r="Q69" s="568"/>
    </row>
    <row r="70" spans="1:17" ht="65.25" customHeight="1" x14ac:dyDescent="0.2">
      <c r="A70" s="569"/>
      <c r="B70" s="569"/>
      <c r="C70" s="569"/>
      <c r="D70" s="569"/>
      <c r="E70" s="569"/>
      <c r="F70" s="568"/>
      <c r="G70" s="569"/>
      <c r="H70" s="568"/>
      <c r="I70" s="569"/>
      <c r="J70" s="568"/>
      <c r="K70" s="315" t="s">
        <v>57</v>
      </c>
      <c r="L70" s="313"/>
      <c r="M70" s="313"/>
      <c r="N70" s="313"/>
      <c r="O70" s="313"/>
      <c r="P70" s="307"/>
      <c r="Q70" s="568"/>
    </row>
    <row r="71" spans="1:17" ht="18" customHeight="1" x14ac:dyDescent="0.2">
      <c r="A71" s="569"/>
      <c r="B71" s="581"/>
      <c r="C71" s="581"/>
      <c r="D71" s="581"/>
      <c r="E71" s="581"/>
      <c r="F71" s="581"/>
      <c r="G71" s="581"/>
      <c r="H71" s="581"/>
      <c r="I71" s="581"/>
      <c r="J71" s="581"/>
      <c r="K71" s="320" t="s">
        <v>51</v>
      </c>
      <c r="L71" s="327">
        <v>3.0000000000000001E-3</v>
      </c>
      <c r="M71" s="270">
        <f t="shared" ref="M71:O72" si="1">+M64*$H$64</f>
        <v>0</v>
      </c>
      <c r="N71" s="270">
        <f t="shared" si="1"/>
        <v>0</v>
      </c>
      <c r="O71" s="270">
        <f t="shared" si="1"/>
        <v>0</v>
      </c>
      <c r="P71" s="327">
        <v>3.0000000000000001E-3</v>
      </c>
      <c r="Q71" s="568"/>
    </row>
    <row r="72" spans="1:17" ht="18" customHeight="1" x14ac:dyDescent="0.2">
      <c r="A72" s="569"/>
      <c r="B72" s="581"/>
      <c r="C72" s="581"/>
      <c r="D72" s="581"/>
      <c r="E72" s="581"/>
      <c r="F72" s="581"/>
      <c r="G72" s="581"/>
      <c r="H72" s="581"/>
      <c r="I72" s="581"/>
      <c r="J72" s="581"/>
      <c r="K72" s="320" t="s">
        <v>52</v>
      </c>
      <c r="L72" s="327">
        <v>3.0000000000000001E-3</v>
      </c>
      <c r="M72" s="270">
        <f t="shared" si="1"/>
        <v>0</v>
      </c>
      <c r="N72" s="270">
        <f t="shared" si="1"/>
        <v>0</v>
      </c>
      <c r="O72" s="270">
        <f t="shared" si="1"/>
        <v>0</v>
      </c>
      <c r="P72" s="270">
        <f>SUM(L72:O72)</f>
        <v>3.0000000000000001E-3</v>
      </c>
      <c r="Q72" s="568"/>
    </row>
    <row r="73" spans="1:17" ht="18" customHeight="1" x14ac:dyDescent="0.2">
      <c r="A73" s="569"/>
      <c r="B73" s="581"/>
      <c r="C73" s="581"/>
      <c r="D73" s="581"/>
      <c r="E73" s="581"/>
      <c r="F73" s="581"/>
      <c r="G73" s="581"/>
      <c r="H73" s="581"/>
      <c r="I73" s="581"/>
      <c r="J73" s="581"/>
      <c r="K73" s="320" t="s">
        <v>53</v>
      </c>
      <c r="L73" s="324">
        <f>+L72/L71</f>
        <v>1</v>
      </c>
      <c r="M73" s="324">
        <v>0</v>
      </c>
      <c r="N73" s="324">
        <v>0</v>
      </c>
      <c r="O73" s="324">
        <v>0</v>
      </c>
      <c r="P73" s="312">
        <f>+P72/P71</f>
        <v>1</v>
      </c>
      <c r="Q73" s="568"/>
    </row>
    <row r="74" spans="1:17" ht="60" customHeight="1" x14ac:dyDescent="0.2">
      <c r="A74" s="569"/>
      <c r="B74" s="307" t="s">
        <v>36</v>
      </c>
      <c r="C74" s="307" t="s">
        <v>37</v>
      </c>
      <c r="D74" s="307" t="s">
        <v>583</v>
      </c>
      <c r="E74" s="307" t="s">
        <v>570</v>
      </c>
      <c r="F74" s="307" t="s">
        <v>39</v>
      </c>
      <c r="G74" s="307" t="s">
        <v>40</v>
      </c>
      <c r="H74" s="307" t="s">
        <v>41</v>
      </c>
      <c r="I74" s="307" t="s">
        <v>3</v>
      </c>
      <c r="J74" s="307" t="s">
        <v>0</v>
      </c>
      <c r="K74" s="308" t="s">
        <v>42</v>
      </c>
      <c r="L74" s="307" t="s">
        <v>43</v>
      </c>
      <c r="M74" s="307" t="s">
        <v>44</v>
      </c>
      <c r="N74" s="307" t="s">
        <v>45</v>
      </c>
      <c r="O74" s="307" t="s">
        <v>46</v>
      </c>
      <c r="P74" s="307" t="s">
        <v>47</v>
      </c>
      <c r="Q74" s="568" t="s">
        <v>626</v>
      </c>
    </row>
    <row r="75" spans="1:17" ht="18" customHeight="1" x14ac:dyDescent="0.2">
      <c r="A75" s="569"/>
      <c r="B75" s="570" t="s">
        <v>621</v>
      </c>
      <c r="C75" s="570" t="s">
        <v>49</v>
      </c>
      <c r="D75" s="570" t="s">
        <v>49</v>
      </c>
      <c r="E75" s="570" t="s">
        <v>50</v>
      </c>
      <c r="F75" s="573" t="s">
        <v>622</v>
      </c>
      <c r="G75" s="570" t="s">
        <v>651</v>
      </c>
      <c r="H75" s="573">
        <v>0.1</v>
      </c>
      <c r="I75" s="576" t="s">
        <v>228</v>
      </c>
      <c r="J75" s="573" t="s">
        <v>229</v>
      </c>
      <c r="K75" s="310" t="s">
        <v>51</v>
      </c>
      <c r="L75" s="270">
        <v>0.25</v>
      </c>
      <c r="M75" s="322">
        <v>0.25</v>
      </c>
      <c r="N75" s="270">
        <v>0.25</v>
      </c>
      <c r="O75" s="270">
        <v>0.25</v>
      </c>
      <c r="P75" s="270">
        <f>SUM(L75:O75)</f>
        <v>1</v>
      </c>
      <c r="Q75" s="568"/>
    </row>
    <row r="76" spans="1:17" ht="18" customHeight="1" x14ac:dyDescent="0.2">
      <c r="A76" s="569"/>
      <c r="B76" s="571"/>
      <c r="C76" s="571"/>
      <c r="D76" s="571"/>
      <c r="E76" s="571"/>
      <c r="F76" s="574"/>
      <c r="G76" s="571"/>
      <c r="H76" s="574"/>
      <c r="I76" s="577"/>
      <c r="J76" s="574"/>
      <c r="K76" s="310" t="s">
        <v>52</v>
      </c>
      <c r="L76" s="270">
        <v>0.25</v>
      </c>
      <c r="M76" s="270">
        <v>0</v>
      </c>
      <c r="N76" s="270">
        <v>0</v>
      </c>
      <c r="O76" s="270">
        <v>0</v>
      </c>
      <c r="P76" s="270">
        <f>SUM(L76:O76)</f>
        <v>0.25</v>
      </c>
      <c r="Q76" s="568"/>
    </row>
    <row r="77" spans="1:17" ht="18" customHeight="1" x14ac:dyDescent="0.2">
      <c r="A77" s="569"/>
      <c r="B77" s="571"/>
      <c r="C77" s="571"/>
      <c r="D77" s="571"/>
      <c r="E77" s="571"/>
      <c r="F77" s="574"/>
      <c r="G77" s="571"/>
      <c r="H77" s="574"/>
      <c r="I77" s="577"/>
      <c r="J77" s="574"/>
      <c r="K77" s="310" t="s">
        <v>53</v>
      </c>
      <c r="L77" s="324">
        <f>+L76/L75</f>
        <v>1</v>
      </c>
      <c r="M77" s="324">
        <f>+M76/M75</f>
        <v>0</v>
      </c>
      <c r="N77" s="324">
        <f>+N76/N75</f>
        <v>0</v>
      </c>
      <c r="O77" s="324">
        <f>+O76/O75</f>
        <v>0</v>
      </c>
      <c r="P77" s="312">
        <f>+P76/P75</f>
        <v>0.25</v>
      </c>
      <c r="Q77" s="568"/>
    </row>
    <row r="78" spans="1:17" ht="18" customHeight="1" x14ac:dyDescent="0.2">
      <c r="A78" s="569"/>
      <c r="B78" s="571"/>
      <c r="C78" s="571"/>
      <c r="D78" s="571"/>
      <c r="E78" s="571"/>
      <c r="F78" s="574"/>
      <c r="G78" s="571"/>
      <c r="H78" s="574"/>
      <c r="I78" s="577"/>
      <c r="J78" s="574"/>
      <c r="K78" s="310" t="s">
        <v>54</v>
      </c>
      <c r="L78" s="270">
        <f>+L75-L76</f>
        <v>0</v>
      </c>
      <c r="M78" s="270">
        <f>+M75-M76</f>
        <v>0.25</v>
      </c>
      <c r="N78" s="270">
        <f>+N75-N76</f>
        <v>0.25</v>
      </c>
      <c r="O78" s="270">
        <f>+O75-O76</f>
        <v>0.25</v>
      </c>
      <c r="P78" s="270">
        <f>+P75-P76</f>
        <v>0.75</v>
      </c>
      <c r="Q78" s="568"/>
    </row>
    <row r="79" spans="1:17" ht="51" x14ac:dyDescent="0.2">
      <c r="A79" s="569"/>
      <c r="B79" s="571"/>
      <c r="C79" s="571"/>
      <c r="D79" s="571"/>
      <c r="E79" s="571"/>
      <c r="F79" s="574"/>
      <c r="G79" s="571"/>
      <c r="H79" s="574"/>
      <c r="I79" s="577"/>
      <c r="J79" s="574"/>
      <c r="K79" s="310" t="s">
        <v>55</v>
      </c>
      <c r="L79" s="314" t="s">
        <v>652</v>
      </c>
      <c r="M79" s="313"/>
      <c r="N79" s="313"/>
      <c r="O79" s="313"/>
      <c r="P79" s="316"/>
      <c r="Q79" s="568"/>
    </row>
    <row r="80" spans="1:17" ht="216.75" x14ac:dyDescent="0.2">
      <c r="A80" s="569"/>
      <c r="B80" s="571"/>
      <c r="C80" s="571"/>
      <c r="D80" s="571"/>
      <c r="E80" s="571"/>
      <c r="F80" s="574"/>
      <c r="G80" s="571"/>
      <c r="H80" s="574"/>
      <c r="I80" s="577"/>
      <c r="J80" s="574"/>
      <c r="K80" s="310" t="s">
        <v>56</v>
      </c>
      <c r="L80" s="313" t="s">
        <v>653</v>
      </c>
      <c r="M80" s="313"/>
      <c r="N80" s="313"/>
      <c r="O80" s="313"/>
      <c r="P80" s="316"/>
      <c r="Q80" s="568"/>
    </row>
    <row r="81" spans="1:17" ht="38.25" x14ac:dyDescent="0.2">
      <c r="A81" s="569"/>
      <c r="B81" s="571"/>
      <c r="C81" s="571"/>
      <c r="D81" s="571"/>
      <c r="E81" s="571"/>
      <c r="F81" s="574"/>
      <c r="G81" s="571"/>
      <c r="H81" s="574"/>
      <c r="I81" s="577"/>
      <c r="J81" s="574"/>
      <c r="K81" s="315" t="s">
        <v>57</v>
      </c>
      <c r="L81" s="313" t="s">
        <v>654</v>
      </c>
      <c r="M81" s="313"/>
      <c r="N81" s="313"/>
      <c r="O81" s="313"/>
      <c r="P81" s="316"/>
      <c r="Q81" s="568"/>
    </row>
    <row r="82" spans="1:17" ht="18.75" customHeight="1" x14ac:dyDescent="0.2">
      <c r="A82" s="569"/>
      <c r="B82" s="571"/>
      <c r="C82" s="571"/>
      <c r="D82" s="571"/>
      <c r="E82" s="571"/>
      <c r="F82" s="574"/>
      <c r="G82" s="571"/>
      <c r="H82" s="574"/>
      <c r="I82" s="577"/>
      <c r="J82" s="574"/>
      <c r="K82" s="320" t="s">
        <v>51</v>
      </c>
      <c r="L82" s="329">
        <f t="shared" ref="L82:O83" si="2">+L75*$H$75</f>
        <v>2.5000000000000001E-2</v>
      </c>
      <c r="M82" s="329">
        <f t="shared" si="2"/>
        <v>2.5000000000000001E-2</v>
      </c>
      <c r="N82" s="329">
        <f t="shared" si="2"/>
        <v>2.5000000000000001E-2</v>
      </c>
      <c r="O82" s="329">
        <f t="shared" si="2"/>
        <v>2.5000000000000001E-2</v>
      </c>
      <c r="P82" s="329">
        <f>SUM(L82:O82)</f>
        <v>0.1</v>
      </c>
      <c r="Q82" s="568"/>
    </row>
    <row r="83" spans="1:17" ht="18.75" customHeight="1" x14ac:dyDescent="0.2">
      <c r="A83" s="569"/>
      <c r="B83" s="571"/>
      <c r="C83" s="571"/>
      <c r="D83" s="571"/>
      <c r="E83" s="571"/>
      <c r="F83" s="574"/>
      <c r="G83" s="571"/>
      <c r="H83" s="574"/>
      <c r="I83" s="577"/>
      <c r="J83" s="574"/>
      <c r="K83" s="320" t="s">
        <v>52</v>
      </c>
      <c r="L83" s="329">
        <f t="shared" si="2"/>
        <v>2.5000000000000001E-2</v>
      </c>
      <c r="M83" s="329">
        <f t="shared" si="2"/>
        <v>0</v>
      </c>
      <c r="N83" s="329">
        <f t="shared" si="2"/>
        <v>0</v>
      </c>
      <c r="O83" s="329">
        <f t="shared" si="2"/>
        <v>0</v>
      </c>
      <c r="P83" s="329">
        <f>SUM(L83:O83)</f>
        <v>2.5000000000000001E-2</v>
      </c>
      <c r="Q83" s="568"/>
    </row>
    <row r="84" spans="1:17" ht="18.75" customHeight="1" x14ac:dyDescent="0.2">
      <c r="A84" s="569"/>
      <c r="B84" s="572"/>
      <c r="C84" s="572"/>
      <c r="D84" s="572"/>
      <c r="E84" s="572"/>
      <c r="F84" s="575"/>
      <c r="G84" s="572"/>
      <c r="H84" s="575"/>
      <c r="I84" s="578"/>
      <c r="J84" s="575"/>
      <c r="K84" s="320" t="s">
        <v>53</v>
      </c>
      <c r="L84" s="270">
        <f>+L83/L82</f>
        <v>1</v>
      </c>
      <c r="M84" s="270">
        <f>+M83/M82</f>
        <v>0</v>
      </c>
      <c r="N84" s="270">
        <f>+N83/N82</f>
        <v>0</v>
      </c>
      <c r="O84" s="270">
        <f>+O83/O82</f>
        <v>0</v>
      </c>
      <c r="P84" s="270">
        <f>SUM(L84:O84)</f>
        <v>1</v>
      </c>
      <c r="Q84" s="569"/>
    </row>
    <row r="85" spans="1:17" ht="18.75" customHeight="1" x14ac:dyDescent="0.2">
      <c r="A85" s="579" t="s">
        <v>615</v>
      </c>
      <c r="B85" s="579"/>
      <c r="C85" s="579"/>
      <c r="D85" s="579"/>
      <c r="E85" s="579"/>
      <c r="F85" s="579"/>
      <c r="G85" s="579"/>
      <c r="H85" s="579"/>
      <c r="I85" s="579"/>
      <c r="J85" s="579"/>
      <c r="K85" s="320" t="s">
        <v>51</v>
      </c>
      <c r="L85" s="270">
        <f t="shared" ref="L85:O86" si="3">+L14+L25+L36+L47+L59+L71+L82</f>
        <v>0.32200000000000006</v>
      </c>
      <c r="M85" s="270">
        <f t="shared" si="3"/>
        <v>2.5000000000000001E-2</v>
      </c>
      <c r="N85" s="270">
        <f t="shared" si="3"/>
        <v>2.5000000000000001E-2</v>
      </c>
      <c r="O85" s="270">
        <f t="shared" si="3"/>
        <v>2.5000000000000001E-2</v>
      </c>
      <c r="P85" s="270">
        <f>SUM(L85:O85)</f>
        <v>0.39700000000000013</v>
      </c>
      <c r="Q85" s="569"/>
    </row>
    <row r="86" spans="1:17" ht="18.75" customHeight="1" x14ac:dyDescent="0.2">
      <c r="A86" s="579"/>
      <c r="B86" s="579"/>
      <c r="C86" s="579"/>
      <c r="D86" s="579"/>
      <c r="E86" s="579"/>
      <c r="F86" s="579"/>
      <c r="G86" s="579"/>
      <c r="H86" s="579"/>
      <c r="I86" s="579"/>
      <c r="J86" s="579"/>
      <c r="K86" s="320" t="s">
        <v>52</v>
      </c>
      <c r="L86" s="270">
        <f t="shared" si="3"/>
        <v>0.32200000000000006</v>
      </c>
      <c r="M86" s="270">
        <f t="shared" si="3"/>
        <v>0</v>
      </c>
      <c r="N86" s="270">
        <f t="shared" si="3"/>
        <v>0</v>
      </c>
      <c r="O86" s="270">
        <f t="shared" si="3"/>
        <v>0</v>
      </c>
      <c r="P86" s="270">
        <f>SUM(L86:O86)</f>
        <v>0.32200000000000006</v>
      </c>
      <c r="Q86" s="569"/>
    </row>
    <row r="87" spans="1:17" ht="18.75" customHeight="1" x14ac:dyDescent="0.2">
      <c r="A87" s="579"/>
      <c r="B87" s="579"/>
      <c r="C87" s="579"/>
      <c r="D87" s="579"/>
      <c r="E87" s="579"/>
      <c r="F87" s="579"/>
      <c r="G87" s="579"/>
      <c r="H87" s="579"/>
      <c r="I87" s="579"/>
      <c r="J87" s="579"/>
      <c r="K87" s="320" t="s">
        <v>53</v>
      </c>
      <c r="L87" s="270">
        <f>L86/L85</f>
        <v>1</v>
      </c>
      <c r="M87" s="270">
        <f>M86/M85</f>
        <v>0</v>
      </c>
      <c r="N87" s="270">
        <f>N86/N85</f>
        <v>0</v>
      </c>
      <c r="O87" s="270">
        <f>O86/O85</f>
        <v>0</v>
      </c>
      <c r="P87" s="270">
        <f>P86/P85</f>
        <v>0.81108312342569255</v>
      </c>
      <c r="Q87" s="569"/>
    </row>
    <row r="88" spans="1:17" ht="409.6" hidden="1" customHeight="1" x14ac:dyDescent="0.2">
      <c r="A88" s="330"/>
      <c r="B88" s="331"/>
      <c r="C88" s="331"/>
      <c r="D88" s="331"/>
      <c r="E88" s="331"/>
      <c r="F88" s="332"/>
      <c r="G88" s="331"/>
      <c r="H88" s="332"/>
      <c r="I88" s="331"/>
      <c r="J88" s="332"/>
      <c r="K88" s="333" t="s">
        <v>57</v>
      </c>
      <c r="L88" s="334"/>
      <c r="M88" s="334"/>
      <c r="N88" s="334"/>
      <c r="O88" s="334"/>
      <c r="P88" s="335"/>
    </row>
    <row r="89" spans="1:17" ht="409.6" hidden="1" customHeight="1" x14ac:dyDescent="0.2">
      <c r="A89" s="581"/>
      <c r="B89" s="581"/>
      <c r="C89" s="581"/>
      <c r="D89" s="581"/>
      <c r="E89" s="581"/>
      <c r="F89" s="581"/>
      <c r="G89" s="581"/>
      <c r="H89" s="581"/>
      <c r="I89" s="581"/>
      <c r="J89" s="581"/>
      <c r="K89" s="320" t="s">
        <v>51</v>
      </c>
      <c r="L89" s="270" t="e">
        <f>+#REF!*#REF!</f>
        <v>#REF!</v>
      </c>
      <c r="M89" s="270" t="e">
        <f>+#REF!*#REF!</f>
        <v>#REF!</v>
      </c>
      <c r="N89" s="270" t="e">
        <f>+#REF!*#REF!</f>
        <v>#REF!</v>
      </c>
      <c r="O89" s="270" t="e">
        <f>+#REF!*#REF!</f>
        <v>#REF!</v>
      </c>
      <c r="P89" s="270" t="e">
        <f>+#REF!</f>
        <v>#REF!</v>
      </c>
    </row>
    <row r="90" spans="1:17" ht="409.6" hidden="1" customHeight="1" x14ac:dyDescent="0.2">
      <c r="A90" s="581"/>
      <c r="B90" s="581"/>
      <c r="C90" s="581"/>
      <c r="D90" s="581"/>
      <c r="E90" s="581"/>
      <c r="F90" s="581"/>
      <c r="G90" s="581"/>
      <c r="H90" s="581"/>
      <c r="I90" s="581"/>
      <c r="J90" s="581"/>
      <c r="K90" s="320" t="s">
        <v>52</v>
      </c>
      <c r="L90" s="270" t="e">
        <f>+#REF!*#REF!</f>
        <v>#REF!</v>
      </c>
      <c r="M90" s="270" t="e">
        <f>+#REF!*#REF!</f>
        <v>#REF!</v>
      </c>
      <c r="N90" s="270" t="e">
        <f>+#REF!*#REF!</f>
        <v>#REF!</v>
      </c>
      <c r="O90" s="270" t="e">
        <f>+#REF!*#REF!</f>
        <v>#REF!</v>
      </c>
      <c r="P90" s="270" t="e">
        <f>+#REF!</f>
        <v>#REF!</v>
      </c>
    </row>
    <row r="91" spans="1:17" ht="409.6" hidden="1" customHeight="1" x14ac:dyDescent="0.2">
      <c r="A91" s="581"/>
      <c r="B91" s="581"/>
      <c r="C91" s="581"/>
      <c r="D91" s="581"/>
      <c r="E91" s="581"/>
      <c r="F91" s="581"/>
      <c r="G91" s="581"/>
      <c r="H91" s="581"/>
      <c r="I91" s="581"/>
      <c r="J91" s="581"/>
      <c r="K91" s="320" t="s">
        <v>53</v>
      </c>
      <c r="L91" s="308"/>
      <c r="M91" s="308"/>
      <c r="N91" s="308"/>
      <c r="O91" s="308"/>
      <c r="P91" s="308"/>
    </row>
    <row r="92" spans="1:17" ht="409.6" hidden="1" customHeight="1" x14ac:dyDescent="0.2">
      <c r="A92" s="581"/>
      <c r="B92" s="581"/>
      <c r="C92" s="581"/>
      <c r="D92" s="581"/>
      <c r="E92" s="581"/>
      <c r="F92" s="581"/>
      <c r="G92" s="581"/>
      <c r="H92" s="581"/>
      <c r="I92" s="581"/>
      <c r="J92" s="581"/>
      <c r="K92" s="320"/>
      <c r="L92" s="308"/>
      <c r="M92" s="308"/>
      <c r="N92" s="308"/>
      <c r="O92" s="308"/>
      <c r="P92" s="308"/>
    </row>
    <row r="93" spans="1:17" x14ac:dyDescent="0.2"/>
    <row r="94" spans="1:17" ht="46.5" customHeight="1" x14ac:dyDescent="0.2">
      <c r="A94" s="582" t="s">
        <v>655</v>
      </c>
      <c r="B94" s="583"/>
      <c r="C94" s="582" t="s">
        <v>656</v>
      </c>
      <c r="D94" s="583"/>
      <c r="E94" s="584" t="s">
        <v>657</v>
      </c>
      <c r="F94" s="584"/>
    </row>
    <row r="95" spans="1:17" x14ac:dyDescent="0.2"/>
    <row r="96" spans="1:17"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sheetData>
  <mergeCells count="122">
    <mergeCell ref="A1:B4"/>
    <mergeCell ref="C1:M2"/>
    <mergeCell ref="N1:Q1"/>
    <mergeCell ref="N2:Q2"/>
    <mergeCell ref="C3:M4"/>
    <mergeCell ref="N3:Q3"/>
    <mergeCell ref="N4:Q4"/>
    <mergeCell ref="A5:Q5"/>
    <mergeCell ref="A7:A84"/>
    <mergeCell ref="B7:B13"/>
    <mergeCell ref="C7:C13"/>
    <mergeCell ref="D7:D13"/>
    <mergeCell ref="E7:E13"/>
    <mergeCell ref="F7:F13"/>
    <mergeCell ref="G7:G13"/>
    <mergeCell ref="H7:H13"/>
    <mergeCell ref="I7:I13"/>
    <mergeCell ref="J7:J13"/>
    <mergeCell ref="Q7:Q16"/>
    <mergeCell ref="B14:J16"/>
    <mergeCell ref="B18:B24"/>
    <mergeCell ref="C18:C24"/>
    <mergeCell ref="D18:D24"/>
    <mergeCell ref="E18:E24"/>
    <mergeCell ref="F18:F24"/>
    <mergeCell ref="G18:G24"/>
    <mergeCell ref="H18:H24"/>
    <mergeCell ref="I18:I24"/>
    <mergeCell ref="J18:J24"/>
    <mergeCell ref="Q18:Q27"/>
    <mergeCell ref="B25:J27"/>
    <mergeCell ref="B29:B35"/>
    <mergeCell ref="C29:C35"/>
    <mergeCell ref="D29:D35"/>
    <mergeCell ref="E29:E35"/>
    <mergeCell ref="F29:F35"/>
    <mergeCell ref="G29:G35"/>
    <mergeCell ref="G40:G46"/>
    <mergeCell ref="H40:H46"/>
    <mergeCell ref="I40:I46"/>
    <mergeCell ref="J40:J46"/>
    <mergeCell ref="Q40:Q49"/>
    <mergeCell ref="B47:J49"/>
    <mergeCell ref="H29:H35"/>
    <mergeCell ref="I29:I35"/>
    <mergeCell ref="J29:J35"/>
    <mergeCell ref="Q29:Q38"/>
    <mergeCell ref="B36:J38"/>
    <mergeCell ref="B40:B46"/>
    <mergeCell ref="C40:C46"/>
    <mergeCell ref="D40:D46"/>
    <mergeCell ref="E40:E46"/>
    <mergeCell ref="F40:F46"/>
    <mergeCell ref="N50:N51"/>
    <mergeCell ref="O50:O51"/>
    <mergeCell ref="P50:P51"/>
    <mergeCell ref="Q50:Q51"/>
    <mergeCell ref="B52:B58"/>
    <mergeCell ref="C52:C58"/>
    <mergeCell ref="D52:D58"/>
    <mergeCell ref="E52:E58"/>
    <mergeCell ref="F52:F58"/>
    <mergeCell ref="G52:G58"/>
    <mergeCell ref="H50:H51"/>
    <mergeCell ref="I50:I51"/>
    <mergeCell ref="J50:J51"/>
    <mergeCell ref="K50:K51"/>
    <mergeCell ref="L50:L51"/>
    <mergeCell ref="M50:M51"/>
    <mergeCell ref="B50:B51"/>
    <mergeCell ref="C50:C51"/>
    <mergeCell ref="D50:D51"/>
    <mergeCell ref="E50:E51"/>
    <mergeCell ref="F50:F51"/>
    <mergeCell ref="G50:G51"/>
    <mergeCell ref="H52:H58"/>
    <mergeCell ref="I52:I58"/>
    <mergeCell ref="J52:J58"/>
    <mergeCell ref="Q52:Q61"/>
    <mergeCell ref="B59:J61"/>
    <mergeCell ref="B62:B63"/>
    <mergeCell ref="C62:C63"/>
    <mergeCell ref="D62:D63"/>
    <mergeCell ref="E62:E63"/>
    <mergeCell ref="F62:F63"/>
    <mergeCell ref="G64:G70"/>
    <mergeCell ref="H64:H70"/>
    <mergeCell ref="I64:I70"/>
    <mergeCell ref="J64:J70"/>
    <mergeCell ref="Q64:Q73"/>
    <mergeCell ref="B71:J73"/>
    <mergeCell ref="M62:M63"/>
    <mergeCell ref="N62:N63"/>
    <mergeCell ref="O62:O63"/>
    <mergeCell ref="P62:P63"/>
    <mergeCell ref="Q62:Q63"/>
    <mergeCell ref="B64:B70"/>
    <mergeCell ref="C64:C70"/>
    <mergeCell ref="D64:D70"/>
    <mergeCell ref="E64:E70"/>
    <mergeCell ref="F64:F70"/>
    <mergeCell ref="G62:G63"/>
    <mergeCell ref="H62:H63"/>
    <mergeCell ref="I62:I63"/>
    <mergeCell ref="J62:J63"/>
    <mergeCell ref="K62:K63"/>
    <mergeCell ref="L62:L63"/>
    <mergeCell ref="A85:J87"/>
    <mergeCell ref="A89:J92"/>
    <mergeCell ref="A94:B94"/>
    <mergeCell ref="C94:D94"/>
    <mergeCell ref="E94:F94"/>
    <mergeCell ref="Q74:Q87"/>
    <mergeCell ref="B75:B84"/>
    <mergeCell ref="C75:C84"/>
    <mergeCell ref="D75:D84"/>
    <mergeCell ref="E75:E84"/>
    <mergeCell ref="F75:F84"/>
    <mergeCell ref="G75:G84"/>
    <mergeCell ref="H75:H84"/>
    <mergeCell ref="I75:I84"/>
    <mergeCell ref="J75:J84"/>
  </mergeCells>
  <conditionalFormatting sqref="L77:O77 P38 L42:M42 L54:M54 L9:M9 L31:M31 P16">
    <cfRule type="cellIs" dxfId="110" priority="4" stopIfTrue="1" operator="between">
      <formula>0.9</formula>
      <formula>1</formula>
    </cfRule>
    <cfRule type="cellIs" dxfId="109" priority="5" stopIfTrue="1" operator="between">
      <formula>0.71</formula>
      <formula>0.89</formula>
    </cfRule>
    <cfRule type="cellIs" dxfId="108" priority="6" stopIfTrue="1" operator="between">
      <formula>0</formula>
      <formula>0.7</formula>
    </cfRule>
  </conditionalFormatting>
  <conditionalFormatting sqref="L42:P42 L77:P77 P38 P49 L54:P54 P61:P73 L66:O66 L9:P9 P20 L31:P31 P16">
    <cfRule type="cellIs" dxfId="107" priority="7" stopIfTrue="1" operator="between">
      <formula>0.9</formula>
      <formula>1</formula>
    </cfRule>
    <cfRule type="cellIs" dxfId="106" priority="8" stopIfTrue="1" operator="between">
      <formula>0.71</formula>
      <formula>0.89</formula>
    </cfRule>
    <cfRule type="cellIs" dxfId="105" priority="9" stopIfTrue="1" operator="between">
      <formula>0</formula>
      <formula>0.7</formula>
    </cfRule>
  </conditionalFormatting>
  <conditionalFormatting sqref="L66:M66">
    <cfRule type="cellIs" dxfId="104" priority="1" stopIfTrue="1" operator="between">
      <formula>0.9</formula>
      <formula>1</formula>
    </cfRule>
    <cfRule type="cellIs" dxfId="103" priority="2" stopIfTrue="1" operator="between">
      <formula>0.71</formula>
      <formula>0.89</formula>
    </cfRule>
    <cfRule type="cellIs" dxfId="102" priority="3" stopIfTrue="1" operator="between">
      <formula>0</formula>
      <formula>0.7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whole" showInputMessage="1" showErrorMessage="1" errorTitle="Error en Sobre-ejecución" error="Max 100%">
          <x14:formula1>
            <xm:f>0</xm:f>
          </x14:formula1>
          <x14:formula2>
            <xm:f>1</xm:f>
          </x14:formula2>
          <xm:sqref>P77 JL77 TH77 ADD77 AMZ77 AWV77 BGR77 BQN77 CAJ77 CKF77 CUB77 DDX77 DNT77 DXP77 EHL77 ERH77 FBD77 FKZ77 FUV77 GER77 GON77 GYJ77 HIF77 HSB77 IBX77 ILT77 IVP77 JFL77 JPH77 JZD77 KIZ77 KSV77 LCR77 LMN77 LWJ77 MGF77 MQB77 MZX77 NJT77 NTP77 ODL77 ONH77 OXD77 PGZ77 PQV77 QAR77 QKN77 QUJ77 REF77 ROB77 RXX77 SHT77 SRP77 TBL77 TLH77 TVD77 UEZ77 UOV77 UYR77 VIN77 VSJ77 WCF77 WMB77 WVX77 P65613 JL65613 TH65613 ADD65613 AMZ65613 AWV65613 BGR65613 BQN65613 CAJ65613 CKF65613 CUB65613 DDX65613 DNT65613 DXP65613 EHL65613 ERH65613 FBD65613 FKZ65613 FUV65613 GER65613 GON65613 GYJ65613 HIF65613 HSB65613 IBX65613 ILT65613 IVP65613 JFL65613 JPH65613 JZD65613 KIZ65613 KSV65613 LCR65613 LMN65613 LWJ65613 MGF65613 MQB65613 MZX65613 NJT65613 NTP65613 ODL65613 ONH65613 OXD65613 PGZ65613 PQV65613 QAR65613 QKN65613 QUJ65613 REF65613 ROB65613 RXX65613 SHT65613 SRP65613 TBL65613 TLH65613 TVD65613 UEZ65613 UOV65613 UYR65613 VIN65613 VSJ65613 WCF65613 WMB65613 WVX65613 P131149 JL131149 TH131149 ADD131149 AMZ131149 AWV131149 BGR131149 BQN131149 CAJ131149 CKF131149 CUB131149 DDX131149 DNT131149 DXP131149 EHL131149 ERH131149 FBD131149 FKZ131149 FUV131149 GER131149 GON131149 GYJ131149 HIF131149 HSB131149 IBX131149 ILT131149 IVP131149 JFL131149 JPH131149 JZD131149 KIZ131149 KSV131149 LCR131149 LMN131149 LWJ131149 MGF131149 MQB131149 MZX131149 NJT131149 NTP131149 ODL131149 ONH131149 OXD131149 PGZ131149 PQV131149 QAR131149 QKN131149 QUJ131149 REF131149 ROB131149 RXX131149 SHT131149 SRP131149 TBL131149 TLH131149 TVD131149 UEZ131149 UOV131149 UYR131149 VIN131149 VSJ131149 WCF131149 WMB131149 WVX131149 P196685 JL196685 TH196685 ADD196685 AMZ196685 AWV196685 BGR196685 BQN196685 CAJ196685 CKF196685 CUB196685 DDX196685 DNT196685 DXP196685 EHL196685 ERH196685 FBD196685 FKZ196685 FUV196685 GER196685 GON196685 GYJ196685 HIF196685 HSB196685 IBX196685 ILT196685 IVP196685 JFL196685 JPH196685 JZD196685 KIZ196685 KSV196685 LCR196685 LMN196685 LWJ196685 MGF196685 MQB196685 MZX196685 NJT196685 NTP196685 ODL196685 ONH196685 OXD196685 PGZ196685 PQV196685 QAR196685 QKN196685 QUJ196685 REF196685 ROB196685 RXX196685 SHT196685 SRP196685 TBL196685 TLH196685 TVD196685 UEZ196685 UOV196685 UYR196685 VIN196685 VSJ196685 WCF196685 WMB196685 WVX196685 P262221 JL262221 TH262221 ADD262221 AMZ262221 AWV262221 BGR262221 BQN262221 CAJ262221 CKF262221 CUB262221 DDX262221 DNT262221 DXP262221 EHL262221 ERH262221 FBD262221 FKZ262221 FUV262221 GER262221 GON262221 GYJ262221 HIF262221 HSB262221 IBX262221 ILT262221 IVP262221 JFL262221 JPH262221 JZD262221 KIZ262221 KSV262221 LCR262221 LMN262221 LWJ262221 MGF262221 MQB262221 MZX262221 NJT262221 NTP262221 ODL262221 ONH262221 OXD262221 PGZ262221 PQV262221 QAR262221 QKN262221 QUJ262221 REF262221 ROB262221 RXX262221 SHT262221 SRP262221 TBL262221 TLH262221 TVD262221 UEZ262221 UOV262221 UYR262221 VIN262221 VSJ262221 WCF262221 WMB262221 WVX262221 P327757 JL327757 TH327757 ADD327757 AMZ327757 AWV327757 BGR327757 BQN327757 CAJ327757 CKF327757 CUB327757 DDX327757 DNT327757 DXP327757 EHL327757 ERH327757 FBD327757 FKZ327757 FUV327757 GER327757 GON327757 GYJ327757 HIF327757 HSB327757 IBX327757 ILT327757 IVP327757 JFL327757 JPH327757 JZD327757 KIZ327757 KSV327757 LCR327757 LMN327757 LWJ327757 MGF327757 MQB327757 MZX327757 NJT327757 NTP327757 ODL327757 ONH327757 OXD327757 PGZ327757 PQV327757 QAR327757 QKN327757 QUJ327757 REF327757 ROB327757 RXX327757 SHT327757 SRP327757 TBL327757 TLH327757 TVD327757 UEZ327757 UOV327757 UYR327757 VIN327757 VSJ327757 WCF327757 WMB327757 WVX327757 P393293 JL393293 TH393293 ADD393293 AMZ393293 AWV393293 BGR393293 BQN393293 CAJ393293 CKF393293 CUB393293 DDX393293 DNT393293 DXP393293 EHL393293 ERH393293 FBD393293 FKZ393293 FUV393293 GER393293 GON393293 GYJ393293 HIF393293 HSB393293 IBX393293 ILT393293 IVP393293 JFL393293 JPH393293 JZD393293 KIZ393293 KSV393293 LCR393293 LMN393293 LWJ393293 MGF393293 MQB393293 MZX393293 NJT393293 NTP393293 ODL393293 ONH393293 OXD393293 PGZ393293 PQV393293 QAR393293 QKN393293 QUJ393293 REF393293 ROB393293 RXX393293 SHT393293 SRP393293 TBL393293 TLH393293 TVD393293 UEZ393293 UOV393293 UYR393293 VIN393293 VSJ393293 WCF393293 WMB393293 WVX393293 P458829 JL458829 TH458829 ADD458829 AMZ458829 AWV458829 BGR458829 BQN458829 CAJ458829 CKF458829 CUB458829 DDX458829 DNT458829 DXP458829 EHL458829 ERH458829 FBD458829 FKZ458829 FUV458829 GER458829 GON458829 GYJ458829 HIF458829 HSB458829 IBX458829 ILT458829 IVP458829 JFL458829 JPH458829 JZD458829 KIZ458829 KSV458829 LCR458829 LMN458829 LWJ458829 MGF458829 MQB458829 MZX458829 NJT458829 NTP458829 ODL458829 ONH458829 OXD458829 PGZ458829 PQV458829 QAR458829 QKN458829 QUJ458829 REF458829 ROB458829 RXX458829 SHT458829 SRP458829 TBL458829 TLH458829 TVD458829 UEZ458829 UOV458829 UYR458829 VIN458829 VSJ458829 WCF458829 WMB458829 WVX458829 P524365 JL524365 TH524365 ADD524365 AMZ524365 AWV524365 BGR524365 BQN524365 CAJ524365 CKF524365 CUB524365 DDX524365 DNT524365 DXP524365 EHL524365 ERH524365 FBD524365 FKZ524365 FUV524365 GER524365 GON524365 GYJ524365 HIF524365 HSB524365 IBX524365 ILT524365 IVP524365 JFL524365 JPH524365 JZD524365 KIZ524365 KSV524365 LCR524365 LMN524365 LWJ524365 MGF524365 MQB524365 MZX524365 NJT524365 NTP524365 ODL524365 ONH524365 OXD524365 PGZ524365 PQV524365 QAR524365 QKN524365 QUJ524365 REF524365 ROB524365 RXX524365 SHT524365 SRP524365 TBL524365 TLH524365 TVD524365 UEZ524365 UOV524365 UYR524365 VIN524365 VSJ524365 WCF524365 WMB524365 WVX524365 P589901 JL589901 TH589901 ADD589901 AMZ589901 AWV589901 BGR589901 BQN589901 CAJ589901 CKF589901 CUB589901 DDX589901 DNT589901 DXP589901 EHL589901 ERH589901 FBD589901 FKZ589901 FUV589901 GER589901 GON589901 GYJ589901 HIF589901 HSB589901 IBX589901 ILT589901 IVP589901 JFL589901 JPH589901 JZD589901 KIZ589901 KSV589901 LCR589901 LMN589901 LWJ589901 MGF589901 MQB589901 MZX589901 NJT589901 NTP589901 ODL589901 ONH589901 OXD589901 PGZ589901 PQV589901 QAR589901 QKN589901 QUJ589901 REF589901 ROB589901 RXX589901 SHT589901 SRP589901 TBL589901 TLH589901 TVD589901 UEZ589901 UOV589901 UYR589901 VIN589901 VSJ589901 WCF589901 WMB589901 WVX589901 P655437 JL655437 TH655437 ADD655437 AMZ655437 AWV655437 BGR655437 BQN655437 CAJ655437 CKF655437 CUB655437 DDX655437 DNT655437 DXP655437 EHL655437 ERH655437 FBD655437 FKZ655437 FUV655437 GER655437 GON655437 GYJ655437 HIF655437 HSB655437 IBX655437 ILT655437 IVP655437 JFL655437 JPH655437 JZD655437 KIZ655437 KSV655437 LCR655437 LMN655437 LWJ655437 MGF655437 MQB655437 MZX655437 NJT655437 NTP655437 ODL655437 ONH655437 OXD655437 PGZ655437 PQV655437 QAR655437 QKN655437 QUJ655437 REF655437 ROB655437 RXX655437 SHT655437 SRP655437 TBL655437 TLH655437 TVD655437 UEZ655437 UOV655437 UYR655437 VIN655437 VSJ655437 WCF655437 WMB655437 WVX655437 P720973 JL720973 TH720973 ADD720973 AMZ720973 AWV720973 BGR720973 BQN720973 CAJ720973 CKF720973 CUB720973 DDX720973 DNT720973 DXP720973 EHL720973 ERH720973 FBD720973 FKZ720973 FUV720973 GER720973 GON720973 GYJ720973 HIF720973 HSB720973 IBX720973 ILT720973 IVP720973 JFL720973 JPH720973 JZD720973 KIZ720973 KSV720973 LCR720973 LMN720973 LWJ720973 MGF720973 MQB720973 MZX720973 NJT720973 NTP720973 ODL720973 ONH720973 OXD720973 PGZ720973 PQV720973 QAR720973 QKN720973 QUJ720973 REF720973 ROB720973 RXX720973 SHT720973 SRP720973 TBL720973 TLH720973 TVD720973 UEZ720973 UOV720973 UYR720973 VIN720973 VSJ720973 WCF720973 WMB720973 WVX720973 P786509 JL786509 TH786509 ADD786509 AMZ786509 AWV786509 BGR786509 BQN786509 CAJ786509 CKF786509 CUB786509 DDX786509 DNT786509 DXP786509 EHL786509 ERH786509 FBD786509 FKZ786509 FUV786509 GER786509 GON786509 GYJ786509 HIF786509 HSB786509 IBX786509 ILT786509 IVP786509 JFL786509 JPH786509 JZD786509 KIZ786509 KSV786509 LCR786509 LMN786509 LWJ786509 MGF786509 MQB786509 MZX786509 NJT786509 NTP786509 ODL786509 ONH786509 OXD786509 PGZ786509 PQV786509 QAR786509 QKN786509 QUJ786509 REF786509 ROB786509 RXX786509 SHT786509 SRP786509 TBL786509 TLH786509 TVD786509 UEZ786509 UOV786509 UYR786509 VIN786509 VSJ786509 WCF786509 WMB786509 WVX786509 P852045 JL852045 TH852045 ADD852045 AMZ852045 AWV852045 BGR852045 BQN852045 CAJ852045 CKF852045 CUB852045 DDX852045 DNT852045 DXP852045 EHL852045 ERH852045 FBD852045 FKZ852045 FUV852045 GER852045 GON852045 GYJ852045 HIF852045 HSB852045 IBX852045 ILT852045 IVP852045 JFL852045 JPH852045 JZD852045 KIZ852045 KSV852045 LCR852045 LMN852045 LWJ852045 MGF852045 MQB852045 MZX852045 NJT852045 NTP852045 ODL852045 ONH852045 OXD852045 PGZ852045 PQV852045 QAR852045 QKN852045 QUJ852045 REF852045 ROB852045 RXX852045 SHT852045 SRP852045 TBL852045 TLH852045 TVD852045 UEZ852045 UOV852045 UYR852045 VIN852045 VSJ852045 WCF852045 WMB852045 WVX852045 P917581 JL917581 TH917581 ADD917581 AMZ917581 AWV917581 BGR917581 BQN917581 CAJ917581 CKF917581 CUB917581 DDX917581 DNT917581 DXP917581 EHL917581 ERH917581 FBD917581 FKZ917581 FUV917581 GER917581 GON917581 GYJ917581 HIF917581 HSB917581 IBX917581 ILT917581 IVP917581 JFL917581 JPH917581 JZD917581 KIZ917581 KSV917581 LCR917581 LMN917581 LWJ917581 MGF917581 MQB917581 MZX917581 NJT917581 NTP917581 ODL917581 ONH917581 OXD917581 PGZ917581 PQV917581 QAR917581 QKN917581 QUJ917581 REF917581 ROB917581 RXX917581 SHT917581 SRP917581 TBL917581 TLH917581 TVD917581 UEZ917581 UOV917581 UYR917581 VIN917581 VSJ917581 WCF917581 WMB917581 WVX917581 P983117 JL983117 TH983117 ADD983117 AMZ983117 AWV983117 BGR983117 BQN983117 CAJ983117 CKF983117 CUB983117 DDX983117 DNT983117 DXP983117 EHL983117 ERH983117 FBD983117 FKZ983117 FUV983117 GER983117 GON983117 GYJ983117 HIF983117 HSB983117 IBX983117 ILT983117 IVP983117 JFL983117 JPH983117 JZD983117 KIZ983117 KSV983117 LCR983117 LMN983117 LWJ983117 MGF983117 MQB983117 MZX983117 NJT983117 NTP983117 ODL983117 ONH983117 OXD983117 PGZ983117 PQV983117 QAR983117 QKN983117 QUJ983117 REF983117 ROB983117 RXX983117 SHT983117 SRP983117 TBL983117 TLH983117 TVD983117 UEZ983117 UOV983117 UYR983117 VIN983117 VSJ983117 WCF983117 WMB983117 WVX983117 P54 JL54 TH54 ADD54 AMZ54 AWV54 BGR54 BQN54 CAJ54 CKF54 CUB54 DDX54 DNT54 DXP54 EHL54 ERH54 FBD54 FKZ54 FUV54 GER54 GON54 GYJ54 HIF54 HSB54 IBX54 ILT54 IVP54 JFL54 JPH54 JZD54 KIZ54 KSV54 LCR54 LMN54 LWJ54 MGF54 MQB54 MZX54 NJT54 NTP54 ODL54 ONH54 OXD54 PGZ54 PQV54 QAR54 QKN54 QUJ54 REF54 ROB54 RXX54 SHT54 SRP54 TBL54 TLH54 TVD54 UEZ54 UOV54 UYR54 VIN54 VSJ54 WCF54 WMB54 WVX54 P65590 JL65590 TH65590 ADD65590 AMZ65590 AWV65590 BGR65590 BQN65590 CAJ65590 CKF65590 CUB65590 DDX65590 DNT65590 DXP65590 EHL65590 ERH65590 FBD65590 FKZ65590 FUV65590 GER65590 GON65590 GYJ65590 HIF65590 HSB65590 IBX65590 ILT65590 IVP65590 JFL65590 JPH65590 JZD65590 KIZ65590 KSV65590 LCR65590 LMN65590 LWJ65590 MGF65590 MQB65590 MZX65590 NJT65590 NTP65590 ODL65590 ONH65590 OXD65590 PGZ65590 PQV65590 QAR65590 QKN65590 QUJ65590 REF65590 ROB65590 RXX65590 SHT65590 SRP65590 TBL65590 TLH65590 TVD65590 UEZ65590 UOV65590 UYR65590 VIN65590 VSJ65590 WCF65590 WMB65590 WVX65590 P131126 JL131126 TH131126 ADD131126 AMZ131126 AWV131126 BGR131126 BQN131126 CAJ131126 CKF131126 CUB131126 DDX131126 DNT131126 DXP131126 EHL131126 ERH131126 FBD131126 FKZ131126 FUV131126 GER131126 GON131126 GYJ131126 HIF131126 HSB131126 IBX131126 ILT131126 IVP131126 JFL131126 JPH131126 JZD131126 KIZ131126 KSV131126 LCR131126 LMN131126 LWJ131126 MGF131126 MQB131126 MZX131126 NJT131126 NTP131126 ODL131126 ONH131126 OXD131126 PGZ131126 PQV131126 QAR131126 QKN131126 QUJ131126 REF131126 ROB131126 RXX131126 SHT131126 SRP131126 TBL131126 TLH131126 TVD131126 UEZ131126 UOV131126 UYR131126 VIN131126 VSJ131126 WCF131126 WMB131126 WVX131126 P196662 JL196662 TH196662 ADD196662 AMZ196662 AWV196662 BGR196662 BQN196662 CAJ196662 CKF196662 CUB196662 DDX196662 DNT196662 DXP196662 EHL196662 ERH196662 FBD196662 FKZ196662 FUV196662 GER196662 GON196662 GYJ196662 HIF196662 HSB196662 IBX196662 ILT196662 IVP196662 JFL196662 JPH196662 JZD196662 KIZ196662 KSV196662 LCR196662 LMN196662 LWJ196662 MGF196662 MQB196662 MZX196662 NJT196662 NTP196662 ODL196662 ONH196662 OXD196662 PGZ196662 PQV196662 QAR196662 QKN196662 QUJ196662 REF196662 ROB196662 RXX196662 SHT196662 SRP196662 TBL196662 TLH196662 TVD196662 UEZ196662 UOV196662 UYR196662 VIN196662 VSJ196662 WCF196662 WMB196662 WVX196662 P262198 JL262198 TH262198 ADD262198 AMZ262198 AWV262198 BGR262198 BQN262198 CAJ262198 CKF262198 CUB262198 DDX262198 DNT262198 DXP262198 EHL262198 ERH262198 FBD262198 FKZ262198 FUV262198 GER262198 GON262198 GYJ262198 HIF262198 HSB262198 IBX262198 ILT262198 IVP262198 JFL262198 JPH262198 JZD262198 KIZ262198 KSV262198 LCR262198 LMN262198 LWJ262198 MGF262198 MQB262198 MZX262198 NJT262198 NTP262198 ODL262198 ONH262198 OXD262198 PGZ262198 PQV262198 QAR262198 QKN262198 QUJ262198 REF262198 ROB262198 RXX262198 SHT262198 SRP262198 TBL262198 TLH262198 TVD262198 UEZ262198 UOV262198 UYR262198 VIN262198 VSJ262198 WCF262198 WMB262198 WVX262198 P327734 JL327734 TH327734 ADD327734 AMZ327734 AWV327734 BGR327734 BQN327734 CAJ327734 CKF327734 CUB327734 DDX327734 DNT327734 DXP327734 EHL327734 ERH327734 FBD327734 FKZ327734 FUV327734 GER327734 GON327734 GYJ327734 HIF327734 HSB327734 IBX327734 ILT327734 IVP327734 JFL327734 JPH327734 JZD327734 KIZ327734 KSV327734 LCR327734 LMN327734 LWJ327734 MGF327734 MQB327734 MZX327734 NJT327734 NTP327734 ODL327734 ONH327734 OXD327734 PGZ327734 PQV327734 QAR327734 QKN327734 QUJ327734 REF327734 ROB327734 RXX327734 SHT327734 SRP327734 TBL327734 TLH327734 TVD327734 UEZ327734 UOV327734 UYR327734 VIN327734 VSJ327734 WCF327734 WMB327734 WVX327734 P393270 JL393270 TH393270 ADD393270 AMZ393270 AWV393270 BGR393270 BQN393270 CAJ393270 CKF393270 CUB393270 DDX393270 DNT393270 DXP393270 EHL393270 ERH393270 FBD393270 FKZ393270 FUV393270 GER393270 GON393270 GYJ393270 HIF393270 HSB393270 IBX393270 ILT393270 IVP393270 JFL393270 JPH393270 JZD393270 KIZ393270 KSV393270 LCR393270 LMN393270 LWJ393270 MGF393270 MQB393270 MZX393270 NJT393270 NTP393270 ODL393270 ONH393270 OXD393270 PGZ393270 PQV393270 QAR393270 QKN393270 QUJ393270 REF393270 ROB393270 RXX393270 SHT393270 SRP393270 TBL393270 TLH393270 TVD393270 UEZ393270 UOV393270 UYR393270 VIN393270 VSJ393270 WCF393270 WMB393270 WVX393270 P458806 JL458806 TH458806 ADD458806 AMZ458806 AWV458806 BGR458806 BQN458806 CAJ458806 CKF458806 CUB458806 DDX458806 DNT458806 DXP458806 EHL458806 ERH458806 FBD458806 FKZ458806 FUV458806 GER458806 GON458806 GYJ458806 HIF458806 HSB458806 IBX458806 ILT458806 IVP458806 JFL458806 JPH458806 JZD458806 KIZ458806 KSV458806 LCR458806 LMN458806 LWJ458806 MGF458806 MQB458806 MZX458806 NJT458806 NTP458806 ODL458806 ONH458806 OXD458806 PGZ458806 PQV458806 QAR458806 QKN458806 QUJ458806 REF458806 ROB458806 RXX458806 SHT458806 SRP458806 TBL458806 TLH458806 TVD458806 UEZ458806 UOV458806 UYR458806 VIN458806 VSJ458806 WCF458806 WMB458806 WVX458806 P524342 JL524342 TH524342 ADD524342 AMZ524342 AWV524342 BGR524342 BQN524342 CAJ524342 CKF524342 CUB524342 DDX524342 DNT524342 DXP524342 EHL524342 ERH524342 FBD524342 FKZ524342 FUV524342 GER524342 GON524342 GYJ524342 HIF524342 HSB524342 IBX524342 ILT524342 IVP524342 JFL524342 JPH524342 JZD524342 KIZ524342 KSV524342 LCR524342 LMN524342 LWJ524342 MGF524342 MQB524342 MZX524342 NJT524342 NTP524342 ODL524342 ONH524342 OXD524342 PGZ524342 PQV524342 QAR524342 QKN524342 QUJ524342 REF524342 ROB524342 RXX524342 SHT524342 SRP524342 TBL524342 TLH524342 TVD524342 UEZ524342 UOV524342 UYR524342 VIN524342 VSJ524342 WCF524342 WMB524342 WVX524342 P589878 JL589878 TH589878 ADD589878 AMZ589878 AWV589878 BGR589878 BQN589878 CAJ589878 CKF589878 CUB589878 DDX589878 DNT589878 DXP589878 EHL589878 ERH589878 FBD589878 FKZ589878 FUV589878 GER589878 GON589878 GYJ589878 HIF589878 HSB589878 IBX589878 ILT589878 IVP589878 JFL589878 JPH589878 JZD589878 KIZ589878 KSV589878 LCR589878 LMN589878 LWJ589878 MGF589878 MQB589878 MZX589878 NJT589878 NTP589878 ODL589878 ONH589878 OXD589878 PGZ589878 PQV589878 QAR589878 QKN589878 QUJ589878 REF589878 ROB589878 RXX589878 SHT589878 SRP589878 TBL589878 TLH589878 TVD589878 UEZ589878 UOV589878 UYR589878 VIN589878 VSJ589878 WCF589878 WMB589878 WVX589878 P655414 JL655414 TH655414 ADD655414 AMZ655414 AWV655414 BGR655414 BQN655414 CAJ655414 CKF655414 CUB655414 DDX655414 DNT655414 DXP655414 EHL655414 ERH655414 FBD655414 FKZ655414 FUV655414 GER655414 GON655414 GYJ655414 HIF655414 HSB655414 IBX655414 ILT655414 IVP655414 JFL655414 JPH655414 JZD655414 KIZ655414 KSV655414 LCR655414 LMN655414 LWJ655414 MGF655414 MQB655414 MZX655414 NJT655414 NTP655414 ODL655414 ONH655414 OXD655414 PGZ655414 PQV655414 QAR655414 QKN655414 QUJ655414 REF655414 ROB655414 RXX655414 SHT655414 SRP655414 TBL655414 TLH655414 TVD655414 UEZ655414 UOV655414 UYR655414 VIN655414 VSJ655414 WCF655414 WMB655414 WVX655414 P720950 JL720950 TH720950 ADD720950 AMZ720950 AWV720950 BGR720950 BQN720950 CAJ720950 CKF720950 CUB720950 DDX720950 DNT720950 DXP720950 EHL720950 ERH720950 FBD720950 FKZ720950 FUV720950 GER720950 GON720950 GYJ720950 HIF720950 HSB720950 IBX720950 ILT720950 IVP720950 JFL720950 JPH720950 JZD720950 KIZ720950 KSV720950 LCR720950 LMN720950 LWJ720950 MGF720950 MQB720950 MZX720950 NJT720950 NTP720950 ODL720950 ONH720950 OXD720950 PGZ720950 PQV720950 QAR720950 QKN720950 QUJ720950 REF720950 ROB720950 RXX720950 SHT720950 SRP720950 TBL720950 TLH720950 TVD720950 UEZ720950 UOV720950 UYR720950 VIN720950 VSJ720950 WCF720950 WMB720950 WVX720950 P786486 JL786486 TH786486 ADD786486 AMZ786486 AWV786486 BGR786486 BQN786486 CAJ786486 CKF786486 CUB786486 DDX786486 DNT786486 DXP786486 EHL786486 ERH786486 FBD786486 FKZ786486 FUV786486 GER786486 GON786486 GYJ786486 HIF786486 HSB786486 IBX786486 ILT786486 IVP786486 JFL786486 JPH786486 JZD786486 KIZ786486 KSV786486 LCR786486 LMN786486 LWJ786486 MGF786486 MQB786486 MZX786486 NJT786486 NTP786486 ODL786486 ONH786486 OXD786486 PGZ786486 PQV786486 QAR786486 QKN786486 QUJ786486 REF786486 ROB786486 RXX786486 SHT786486 SRP786486 TBL786486 TLH786486 TVD786486 UEZ786486 UOV786486 UYR786486 VIN786486 VSJ786486 WCF786486 WMB786486 WVX786486 P852022 JL852022 TH852022 ADD852022 AMZ852022 AWV852022 BGR852022 BQN852022 CAJ852022 CKF852022 CUB852022 DDX852022 DNT852022 DXP852022 EHL852022 ERH852022 FBD852022 FKZ852022 FUV852022 GER852022 GON852022 GYJ852022 HIF852022 HSB852022 IBX852022 ILT852022 IVP852022 JFL852022 JPH852022 JZD852022 KIZ852022 KSV852022 LCR852022 LMN852022 LWJ852022 MGF852022 MQB852022 MZX852022 NJT852022 NTP852022 ODL852022 ONH852022 OXD852022 PGZ852022 PQV852022 QAR852022 QKN852022 QUJ852022 REF852022 ROB852022 RXX852022 SHT852022 SRP852022 TBL852022 TLH852022 TVD852022 UEZ852022 UOV852022 UYR852022 VIN852022 VSJ852022 WCF852022 WMB852022 WVX852022 P917558 JL917558 TH917558 ADD917558 AMZ917558 AWV917558 BGR917558 BQN917558 CAJ917558 CKF917558 CUB917558 DDX917558 DNT917558 DXP917558 EHL917558 ERH917558 FBD917558 FKZ917558 FUV917558 GER917558 GON917558 GYJ917558 HIF917558 HSB917558 IBX917558 ILT917558 IVP917558 JFL917558 JPH917558 JZD917558 KIZ917558 KSV917558 LCR917558 LMN917558 LWJ917558 MGF917558 MQB917558 MZX917558 NJT917558 NTP917558 ODL917558 ONH917558 OXD917558 PGZ917558 PQV917558 QAR917558 QKN917558 QUJ917558 REF917558 ROB917558 RXX917558 SHT917558 SRP917558 TBL917558 TLH917558 TVD917558 UEZ917558 UOV917558 UYR917558 VIN917558 VSJ917558 WCF917558 WMB917558 WVX917558 P983094 JL983094 TH983094 ADD983094 AMZ983094 AWV983094 BGR983094 BQN983094 CAJ983094 CKF983094 CUB983094 DDX983094 DNT983094 DXP983094 EHL983094 ERH983094 FBD983094 FKZ983094 FUV983094 GER983094 GON983094 GYJ983094 HIF983094 HSB983094 IBX983094 ILT983094 IVP983094 JFL983094 JPH983094 JZD983094 KIZ983094 KSV983094 LCR983094 LMN983094 LWJ983094 MGF983094 MQB983094 MZX983094 NJT983094 NTP983094 ODL983094 ONH983094 OXD983094 PGZ983094 PQV983094 QAR983094 QKN983094 QUJ983094 REF983094 ROB983094 RXX983094 SHT983094 SRP983094 TBL983094 TLH983094 TVD983094 UEZ983094 UOV983094 UYR983094 VIN983094 VSJ983094 WCF983094 WMB983094 WVX983094 P73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P65609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P131145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P196681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P262217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P327753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P393289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P458825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P524361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P589897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P655433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P720969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P786505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P852041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P917577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P983113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P49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P38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P65574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P131110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P196646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P262182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P327718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P393254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P458790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P524326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P589862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P655398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P720934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P786470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P852006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P917542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P983078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L42:P42 JH42:JL42 TD42:TH42 ACZ42:ADD42 AMV42:AMZ42 AWR42:AWV42 BGN42:BGR42 BQJ42:BQN42 CAF42:CAJ42 CKB42:CKF42 CTX42:CUB42 DDT42:DDX42 DNP42:DNT42 DXL42:DXP42 EHH42:EHL42 ERD42:ERH42 FAZ42:FBD42 FKV42:FKZ42 FUR42:FUV42 GEN42:GER42 GOJ42:GON42 GYF42:GYJ42 HIB42:HIF42 HRX42:HSB42 IBT42:IBX42 ILP42:ILT42 IVL42:IVP42 JFH42:JFL42 JPD42:JPH42 JYZ42:JZD42 KIV42:KIZ42 KSR42:KSV42 LCN42:LCR42 LMJ42:LMN42 LWF42:LWJ42 MGB42:MGF42 MPX42:MQB42 MZT42:MZX42 NJP42:NJT42 NTL42:NTP42 ODH42:ODL42 OND42:ONH42 OWZ42:OXD42 PGV42:PGZ42 PQR42:PQV42 QAN42:QAR42 QKJ42:QKN42 QUF42:QUJ42 REB42:REF42 RNX42:ROB42 RXT42:RXX42 SHP42:SHT42 SRL42:SRP42 TBH42:TBL42 TLD42:TLH42 TUZ42:TVD42 UEV42:UEZ42 UOR42:UOV42 UYN42:UYR42 VIJ42:VIN42 VSF42:VSJ42 WCB42:WCF42 WLX42:WMB42 WVT42:WVX42 L65578:P65578 JH65578:JL65578 TD65578:TH65578 ACZ65578:ADD65578 AMV65578:AMZ65578 AWR65578:AWV65578 BGN65578:BGR65578 BQJ65578:BQN65578 CAF65578:CAJ65578 CKB65578:CKF65578 CTX65578:CUB65578 DDT65578:DDX65578 DNP65578:DNT65578 DXL65578:DXP65578 EHH65578:EHL65578 ERD65578:ERH65578 FAZ65578:FBD65578 FKV65578:FKZ65578 FUR65578:FUV65578 GEN65578:GER65578 GOJ65578:GON65578 GYF65578:GYJ65578 HIB65578:HIF65578 HRX65578:HSB65578 IBT65578:IBX65578 ILP65578:ILT65578 IVL65578:IVP65578 JFH65578:JFL65578 JPD65578:JPH65578 JYZ65578:JZD65578 KIV65578:KIZ65578 KSR65578:KSV65578 LCN65578:LCR65578 LMJ65578:LMN65578 LWF65578:LWJ65578 MGB65578:MGF65578 MPX65578:MQB65578 MZT65578:MZX65578 NJP65578:NJT65578 NTL65578:NTP65578 ODH65578:ODL65578 OND65578:ONH65578 OWZ65578:OXD65578 PGV65578:PGZ65578 PQR65578:PQV65578 QAN65578:QAR65578 QKJ65578:QKN65578 QUF65578:QUJ65578 REB65578:REF65578 RNX65578:ROB65578 RXT65578:RXX65578 SHP65578:SHT65578 SRL65578:SRP65578 TBH65578:TBL65578 TLD65578:TLH65578 TUZ65578:TVD65578 UEV65578:UEZ65578 UOR65578:UOV65578 UYN65578:UYR65578 VIJ65578:VIN65578 VSF65578:VSJ65578 WCB65578:WCF65578 WLX65578:WMB65578 WVT65578:WVX65578 L131114:P131114 JH131114:JL131114 TD131114:TH131114 ACZ131114:ADD131114 AMV131114:AMZ131114 AWR131114:AWV131114 BGN131114:BGR131114 BQJ131114:BQN131114 CAF131114:CAJ131114 CKB131114:CKF131114 CTX131114:CUB131114 DDT131114:DDX131114 DNP131114:DNT131114 DXL131114:DXP131114 EHH131114:EHL131114 ERD131114:ERH131114 FAZ131114:FBD131114 FKV131114:FKZ131114 FUR131114:FUV131114 GEN131114:GER131114 GOJ131114:GON131114 GYF131114:GYJ131114 HIB131114:HIF131114 HRX131114:HSB131114 IBT131114:IBX131114 ILP131114:ILT131114 IVL131114:IVP131114 JFH131114:JFL131114 JPD131114:JPH131114 JYZ131114:JZD131114 KIV131114:KIZ131114 KSR131114:KSV131114 LCN131114:LCR131114 LMJ131114:LMN131114 LWF131114:LWJ131114 MGB131114:MGF131114 MPX131114:MQB131114 MZT131114:MZX131114 NJP131114:NJT131114 NTL131114:NTP131114 ODH131114:ODL131114 OND131114:ONH131114 OWZ131114:OXD131114 PGV131114:PGZ131114 PQR131114:PQV131114 QAN131114:QAR131114 QKJ131114:QKN131114 QUF131114:QUJ131114 REB131114:REF131114 RNX131114:ROB131114 RXT131114:RXX131114 SHP131114:SHT131114 SRL131114:SRP131114 TBH131114:TBL131114 TLD131114:TLH131114 TUZ131114:TVD131114 UEV131114:UEZ131114 UOR131114:UOV131114 UYN131114:UYR131114 VIJ131114:VIN131114 VSF131114:VSJ131114 WCB131114:WCF131114 WLX131114:WMB131114 WVT131114:WVX131114 L196650:P196650 JH196650:JL196650 TD196650:TH196650 ACZ196650:ADD196650 AMV196650:AMZ196650 AWR196650:AWV196650 BGN196650:BGR196650 BQJ196650:BQN196650 CAF196650:CAJ196650 CKB196650:CKF196650 CTX196650:CUB196650 DDT196650:DDX196650 DNP196650:DNT196650 DXL196650:DXP196650 EHH196650:EHL196650 ERD196650:ERH196650 FAZ196650:FBD196650 FKV196650:FKZ196650 FUR196650:FUV196650 GEN196650:GER196650 GOJ196650:GON196650 GYF196650:GYJ196650 HIB196650:HIF196650 HRX196650:HSB196650 IBT196650:IBX196650 ILP196650:ILT196650 IVL196650:IVP196650 JFH196650:JFL196650 JPD196650:JPH196650 JYZ196650:JZD196650 KIV196650:KIZ196650 KSR196650:KSV196650 LCN196650:LCR196650 LMJ196650:LMN196650 LWF196650:LWJ196650 MGB196650:MGF196650 MPX196650:MQB196650 MZT196650:MZX196650 NJP196650:NJT196650 NTL196650:NTP196650 ODH196650:ODL196650 OND196650:ONH196650 OWZ196650:OXD196650 PGV196650:PGZ196650 PQR196650:PQV196650 QAN196650:QAR196650 QKJ196650:QKN196650 QUF196650:QUJ196650 REB196650:REF196650 RNX196650:ROB196650 RXT196650:RXX196650 SHP196650:SHT196650 SRL196650:SRP196650 TBH196650:TBL196650 TLD196650:TLH196650 TUZ196650:TVD196650 UEV196650:UEZ196650 UOR196650:UOV196650 UYN196650:UYR196650 VIJ196650:VIN196650 VSF196650:VSJ196650 WCB196650:WCF196650 WLX196650:WMB196650 WVT196650:WVX196650 L262186:P262186 JH262186:JL262186 TD262186:TH262186 ACZ262186:ADD262186 AMV262186:AMZ262186 AWR262186:AWV262186 BGN262186:BGR262186 BQJ262186:BQN262186 CAF262186:CAJ262186 CKB262186:CKF262186 CTX262186:CUB262186 DDT262186:DDX262186 DNP262186:DNT262186 DXL262186:DXP262186 EHH262186:EHL262186 ERD262186:ERH262186 FAZ262186:FBD262186 FKV262186:FKZ262186 FUR262186:FUV262186 GEN262186:GER262186 GOJ262186:GON262186 GYF262186:GYJ262186 HIB262186:HIF262186 HRX262186:HSB262186 IBT262186:IBX262186 ILP262186:ILT262186 IVL262186:IVP262186 JFH262186:JFL262186 JPD262186:JPH262186 JYZ262186:JZD262186 KIV262186:KIZ262186 KSR262186:KSV262186 LCN262186:LCR262186 LMJ262186:LMN262186 LWF262186:LWJ262186 MGB262186:MGF262186 MPX262186:MQB262186 MZT262186:MZX262186 NJP262186:NJT262186 NTL262186:NTP262186 ODH262186:ODL262186 OND262186:ONH262186 OWZ262186:OXD262186 PGV262186:PGZ262186 PQR262186:PQV262186 QAN262186:QAR262186 QKJ262186:QKN262186 QUF262186:QUJ262186 REB262186:REF262186 RNX262186:ROB262186 RXT262186:RXX262186 SHP262186:SHT262186 SRL262186:SRP262186 TBH262186:TBL262186 TLD262186:TLH262186 TUZ262186:TVD262186 UEV262186:UEZ262186 UOR262186:UOV262186 UYN262186:UYR262186 VIJ262186:VIN262186 VSF262186:VSJ262186 WCB262186:WCF262186 WLX262186:WMB262186 WVT262186:WVX262186 L327722:P327722 JH327722:JL327722 TD327722:TH327722 ACZ327722:ADD327722 AMV327722:AMZ327722 AWR327722:AWV327722 BGN327722:BGR327722 BQJ327722:BQN327722 CAF327722:CAJ327722 CKB327722:CKF327722 CTX327722:CUB327722 DDT327722:DDX327722 DNP327722:DNT327722 DXL327722:DXP327722 EHH327722:EHL327722 ERD327722:ERH327722 FAZ327722:FBD327722 FKV327722:FKZ327722 FUR327722:FUV327722 GEN327722:GER327722 GOJ327722:GON327722 GYF327722:GYJ327722 HIB327722:HIF327722 HRX327722:HSB327722 IBT327722:IBX327722 ILP327722:ILT327722 IVL327722:IVP327722 JFH327722:JFL327722 JPD327722:JPH327722 JYZ327722:JZD327722 KIV327722:KIZ327722 KSR327722:KSV327722 LCN327722:LCR327722 LMJ327722:LMN327722 LWF327722:LWJ327722 MGB327722:MGF327722 MPX327722:MQB327722 MZT327722:MZX327722 NJP327722:NJT327722 NTL327722:NTP327722 ODH327722:ODL327722 OND327722:ONH327722 OWZ327722:OXD327722 PGV327722:PGZ327722 PQR327722:PQV327722 QAN327722:QAR327722 QKJ327722:QKN327722 QUF327722:QUJ327722 REB327722:REF327722 RNX327722:ROB327722 RXT327722:RXX327722 SHP327722:SHT327722 SRL327722:SRP327722 TBH327722:TBL327722 TLD327722:TLH327722 TUZ327722:TVD327722 UEV327722:UEZ327722 UOR327722:UOV327722 UYN327722:UYR327722 VIJ327722:VIN327722 VSF327722:VSJ327722 WCB327722:WCF327722 WLX327722:WMB327722 WVT327722:WVX327722 L393258:P393258 JH393258:JL393258 TD393258:TH393258 ACZ393258:ADD393258 AMV393258:AMZ393258 AWR393258:AWV393258 BGN393258:BGR393258 BQJ393258:BQN393258 CAF393258:CAJ393258 CKB393258:CKF393258 CTX393258:CUB393258 DDT393258:DDX393258 DNP393258:DNT393258 DXL393258:DXP393258 EHH393258:EHL393258 ERD393258:ERH393258 FAZ393258:FBD393258 FKV393258:FKZ393258 FUR393258:FUV393258 GEN393258:GER393258 GOJ393258:GON393258 GYF393258:GYJ393258 HIB393258:HIF393258 HRX393258:HSB393258 IBT393258:IBX393258 ILP393258:ILT393258 IVL393258:IVP393258 JFH393258:JFL393258 JPD393258:JPH393258 JYZ393258:JZD393258 KIV393258:KIZ393258 KSR393258:KSV393258 LCN393258:LCR393258 LMJ393258:LMN393258 LWF393258:LWJ393258 MGB393258:MGF393258 MPX393258:MQB393258 MZT393258:MZX393258 NJP393258:NJT393258 NTL393258:NTP393258 ODH393258:ODL393258 OND393258:ONH393258 OWZ393258:OXD393258 PGV393258:PGZ393258 PQR393258:PQV393258 QAN393258:QAR393258 QKJ393258:QKN393258 QUF393258:QUJ393258 REB393258:REF393258 RNX393258:ROB393258 RXT393258:RXX393258 SHP393258:SHT393258 SRL393258:SRP393258 TBH393258:TBL393258 TLD393258:TLH393258 TUZ393258:TVD393258 UEV393258:UEZ393258 UOR393258:UOV393258 UYN393258:UYR393258 VIJ393258:VIN393258 VSF393258:VSJ393258 WCB393258:WCF393258 WLX393258:WMB393258 WVT393258:WVX393258 L458794:P458794 JH458794:JL458794 TD458794:TH458794 ACZ458794:ADD458794 AMV458794:AMZ458794 AWR458794:AWV458794 BGN458794:BGR458794 BQJ458794:BQN458794 CAF458794:CAJ458794 CKB458794:CKF458794 CTX458794:CUB458794 DDT458794:DDX458794 DNP458794:DNT458794 DXL458794:DXP458794 EHH458794:EHL458794 ERD458794:ERH458794 FAZ458794:FBD458794 FKV458794:FKZ458794 FUR458794:FUV458794 GEN458794:GER458794 GOJ458794:GON458794 GYF458794:GYJ458794 HIB458794:HIF458794 HRX458794:HSB458794 IBT458794:IBX458794 ILP458794:ILT458794 IVL458794:IVP458794 JFH458794:JFL458794 JPD458794:JPH458794 JYZ458794:JZD458794 KIV458794:KIZ458794 KSR458794:KSV458794 LCN458794:LCR458794 LMJ458794:LMN458794 LWF458794:LWJ458794 MGB458794:MGF458794 MPX458794:MQB458794 MZT458794:MZX458794 NJP458794:NJT458794 NTL458794:NTP458794 ODH458794:ODL458794 OND458794:ONH458794 OWZ458794:OXD458794 PGV458794:PGZ458794 PQR458794:PQV458794 QAN458794:QAR458794 QKJ458794:QKN458794 QUF458794:QUJ458794 REB458794:REF458794 RNX458794:ROB458794 RXT458794:RXX458794 SHP458794:SHT458794 SRL458794:SRP458794 TBH458794:TBL458794 TLD458794:TLH458794 TUZ458794:TVD458794 UEV458794:UEZ458794 UOR458794:UOV458794 UYN458794:UYR458794 VIJ458794:VIN458794 VSF458794:VSJ458794 WCB458794:WCF458794 WLX458794:WMB458794 WVT458794:WVX458794 L524330:P524330 JH524330:JL524330 TD524330:TH524330 ACZ524330:ADD524330 AMV524330:AMZ524330 AWR524330:AWV524330 BGN524330:BGR524330 BQJ524330:BQN524330 CAF524330:CAJ524330 CKB524330:CKF524330 CTX524330:CUB524330 DDT524330:DDX524330 DNP524330:DNT524330 DXL524330:DXP524330 EHH524330:EHL524330 ERD524330:ERH524330 FAZ524330:FBD524330 FKV524330:FKZ524330 FUR524330:FUV524330 GEN524330:GER524330 GOJ524330:GON524330 GYF524330:GYJ524330 HIB524330:HIF524330 HRX524330:HSB524330 IBT524330:IBX524330 ILP524330:ILT524330 IVL524330:IVP524330 JFH524330:JFL524330 JPD524330:JPH524330 JYZ524330:JZD524330 KIV524330:KIZ524330 KSR524330:KSV524330 LCN524330:LCR524330 LMJ524330:LMN524330 LWF524330:LWJ524330 MGB524330:MGF524330 MPX524330:MQB524330 MZT524330:MZX524330 NJP524330:NJT524330 NTL524330:NTP524330 ODH524330:ODL524330 OND524330:ONH524330 OWZ524330:OXD524330 PGV524330:PGZ524330 PQR524330:PQV524330 QAN524330:QAR524330 QKJ524330:QKN524330 QUF524330:QUJ524330 REB524330:REF524330 RNX524330:ROB524330 RXT524330:RXX524330 SHP524330:SHT524330 SRL524330:SRP524330 TBH524330:TBL524330 TLD524330:TLH524330 TUZ524330:TVD524330 UEV524330:UEZ524330 UOR524330:UOV524330 UYN524330:UYR524330 VIJ524330:VIN524330 VSF524330:VSJ524330 WCB524330:WCF524330 WLX524330:WMB524330 WVT524330:WVX524330 L589866:P589866 JH589866:JL589866 TD589866:TH589866 ACZ589866:ADD589866 AMV589866:AMZ589866 AWR589866:AWV589866 BGN589866:BGR589866 BQJ589866:BQN589866 CAF589866:CAJ589866 CKB589866:CKF589866 CTX589866:CUB589866 DDT589866:DDX589866 DNP589866:DNT589866 DXL589866:DXP589866 EHH589866:EHL589866 ERD589866:ERH589866 FAZ589866:FBD589866 FKV589866:FKZ589866 FUR589866:FUV589866 GEN589866:GER589866 GOJ589866:GON589866 GYF589866:GYJ589866 HIB589866:HIF589866 HRX589866:HSB589866 IBT589866:IBX589866 ILP589866:ILT589866 IVL589866:IVP589866 JFH589866:JFL589866 JPD589866:JPH589866 JYZ589866:JZD589866 KIV589866:KIZ589866 KSR589866:KSV589866 LCN589866:LCR589866 LMJ589866:LMN589866 LWF589866:LWJ589866 MGB589866:MGF589866 MPX589866:MQB589866 MZT589866:MZX589866 NJP589866:NJT589866 NTL589866:NTP589866 ODH589866:ODL589866 OND589866:ONH589866 OWZ589866:OXD589866 PGV589866:PGZ589866 PQR589866:PQV589866 QAN589866:QAR589866 QKJ589866:QKN589866 QUF589866:QUJ589866 REB589866:REF589866 RNX589866:ROB589866 RXT589866:RXX589866 SHP589866:SHT589866 SRL589866:SRP589866 TBH589866:TBL589866 TLD589866:TLH589866 TUZ589866:TVD589866 UEV589866:UEZ589866 UOR589866:UOV589866 UYN589866:UYR589866 VIJ589866:VIN589866 VSF589866:VSJ589866 WCB589866:WCF589866 WLX589866:WMB589866 WVT589866:WVX589866 L655402:P655402 JH655402:JL655402 TD655402:TH655402 ACZ655402:ADD655402 AMV655402:AMZ655402 AWR655402:AWV655402 BGN655402:BGR655402 BQJ655402:BQN655402 CAF655402:CAJ655402 CKB655402:CKF655402 CTX655402:CUB655402 DDT655402:DDX655402 DNP655402:DNT655402 DXL655402:DXP655402 EHH655402:EHL655402 ERD655402:ERH655402 FAZ655402:FBD655402 FKV655402:FKZ655402 FUR655402:FUV655402 GEN655402:GER655402 GOJ655402:GON655402 GYF655402:GYJ655402 HIB655402:HIF655402 HRX655402:HSB655402 IBT655402:IBX655402 ILP655402:ILT655402 IVL655402:IVP655402 JFH655402:JFL655402 JPD655402:JPH655402 JYZ655402:JZD655402 KIV655402:KIZ655402 KSR655402:KSV655402 LCN655402:LCR655402 LMJ655402:LMN655402 LWF655402:LWJ655402 MGB655402:MGF655402 MPX655402:MQB655402 MZT655402:MZX655402 NJP655402:NJT655402 NTL655402:NTP655402 ODH655402:ODL655402 OND655402:ONH655402 OWZ655402:OXD655402 PGV655402:PGZ655402 PQR655402:PQV655402 QAN655402:QAR655402 QKJ655402:QKN655402 QUF655402:QUJ655402 REB655402:REF655402 RNX655402:ROB655402 RXT655402:RXX655402 SHP655402:SHT655402 SRL655402:SRP655402 TBH655402:TBL655402 TLD655402:TLH655402 TUZ655402:TVD655402 UEV655402:UEZ655402 UOR655402:UOV655402 UYN655402:UYR655402 VIJ655402:VIN655402 VSF655402:VSJ655402 WCB655402:WCF655402 WLX655402:WMB655402 WVT655402:WVX655402 L720938:P720938 JH720938:JL720938 TD720938:TH720938 ACZ720938:ADD720938 AMV720938:AMZ720938 AWR720938:AWV720938 BGN720938:BGR720938 BQJ720938:BQN720938 CAF720938:CAJ720938 CKB720938:CKF720938 CTX720938:CUB720938 DDT720938:DDX720938 DNP720938:DNT720938 DXL720938:DXP720938 EHH720938:EHL720938 ERD720938:ERH720938 FAZ720938:FBD720938 FKV720938:FKZ720938 FUR720938:FUV720938 GEN720938:GER720938 GOJ720938:GON720938 GYF720938:GYJ720938 HIB720938:HIF720938 HRX720938:HSB720938 IBT720938:IBX720938 ILP720938:ILT720938 IVL720938:IVP720938 JFH720938:JFL720938 JPD720938:JPH720938 JYZ720938:JZD720938 KIV720938:KIZ720938 KSR720938:KSV720938 LCN720938:LCR720938 LMJ720938:LMN720938 LWF720938:LWJ720938 MGB720938:MGF720938 MPX720938:MQB720938 MZT720938:MZX720938 NJP720938:NJT720938 NTL720938:NTP720938 ODH720938:ODL720938 OND720938:ONH720938 OWZ720938:OXD720938 PGV720938:PGZ720938 PQR720938:PQV720938 QAN720938:QAR720938 QKJ720938:QKN720938 QUF720938:QUJ720938 REB720938:REF720938 RNX720938:ROB720938 RXT720938:RXX720938 SHP720938:SHT720938 SRL720938:SRP720938 TBH720938:TBL720938 TLD720938:TLH720938 TUZ720938:TVD720938 UEV720938:UEZ720938 UOR720938:UOV720938 UYN720938:UYR720938 VIJ720938:VIN720938 VSF720938:VSJ720938 WCB720938:WCF720938 WLX720938:WMB720938 WVT720938:WVX720938 L786474:P786474 JH786474:JL786474 TD786474:TH786474 ACZ786474:ADD786474 AMV786474:AMZ786474 AWR786474:AWV786474 BGN786474:BGR786474 BQJ786474:BQN786474 CAF786474:CAJ786474 CKB786474:CKF786474 CTX786474:CUB786474 DDT786474:DDX786474 DNP786474:DNT786474 DXL786474:DXP786474 EHH786474:EHL786474 ERD786474:ERH786474 FAZ786474:FBD786474 FKV786474:FKZ786474 FUR786474:FUV786474 GEN786474:GER786474 GOJ786474:GON786474 GYF786474:GYJ786474 HIB786474:HIF786474 HRX786474:HSB786474 IBT786474:IBX786474 ILP786474:ILT786474 IVL786474:IVP786474 JFH786474:JFL786474 JPD786474:JPH786474 JYZ786474:JZD786474 KIV786474:KIZ786474 KSR786474:KSV786474 LCN786474:LCR786474 LMJ786474:LMN786474 LWF786474:LWJ786474 MGB786474:MGF786474 MPX786474:MQB786474 MZT786474:MZX786474 NJP786474:NJT786474 NTL786474:NTP786474 ODH786474:ODL786474 OND786474:ONH786474 OWZ786474:OXD786474 PGV786474:PGZ786474 PQR786474:PQV786474 QAN786474:QAR786474 QKJ786474:QKN786474 QUF786474:QUJ786474 REB786474:REF786474 RNX786474:ROB786474 RXT786474:RXX786474 SHP786474:SHT786474 SRL786474:SRP786474 TBH786474:TBL786474 TLD786474:TLH786474 TUZ786474:TVD786474 UEV786474:UEZ786474 UOR786474:UOV786474 UYN786474:UYR786474 VIJ786474:VIN786474 VSF786474:VSJ786474 WCB786474:WCF786474 WLX786474:WMB786474 WVT786474:WVX786474 L852010:P852010 JH852010:JL852010 TD852010:TH852010 ACZ852010:ADD852010 AMV852010:AMZ852010 AWR852010:AWV852010 BGN852010:BGR852010 BQJ852010:BQN852010 CAF852010:CAJ852010 CKB852010:CKF852010 CTX852010:CUB852010 DDT852010:DDX852010 DNP852010:DNT852010 DXL852010:DXP852010 EHH852010:EHL852010 ERD852010:ERH852010 FAZ852010:FBD852010 FKV852010:FKZ852010 FUR852010:FUV852010 GEN852010:GER852010 GOJ852010:GON852010 GYF852010:GYJ852010 HIB852010:HIF852010 HRX852010:HSB852010 IBT852010:IBX852010 ILP852010:ILT852010 IVL852010:IVP852010 JFH852010:JFL852010 JPD852010:JPH852010 JYZ852010:JZD852010 KIV852010:KIZ852010 KSR852010:KSV852010 LCN852010:LCR852010 LMJ852010:LMN852010 LWF852010:LWJ852010 MGB852010:MGF852010 MPX852010:MQB852010 MZT852010:MZX852010 NJP852010:NJT852010 NTL852010:NTP852010 ODH852010:ODL852010 OND852010:ONH852010 OWZ852010:OXD852010 PGV852010:PGZ852010 PQR852010:PQV852010 QAN852010:QAR852010 QKJ852010:QKN852010 QUF852010:QUJ852010 REB852010:REF852010 RNX852010:ROB852010 RXT852010:RXX852010 SHP852010:SHT852010 SRL852010:SRP852010 TBH852010:TBL852010 TLD852010:TLH852010 TUZ852010:TVD852010 UEV852010:UEZ852010 UOR852010:UOV852010 UYN852010:UYR852010 VIJ852010:VIN852010 VSF852010:VSJ852010 WCB852010:WCF852010 WLX852010:WMB852010 WVT852010:WVX852010 L917546:P917546 JH917546:JL917546 TD917546:TH917546 ACZ917546:ADD917546 AMV917546:AMZ917546 AWR917546:AWV917546 BGN917546:BGR917546 BQJ917546:BQN917546 CAF917546:CAJ917546 CKB917546:CKF917546 CTX917546:CUB917546 DDT917546:DDX917546 DNP917546:DNT917546 DXL917546:DXP917546 EHH917546:EHL917546 ERD917546:ERH917546 FAZ917546:FBD917546 FKV917546:FKZ917546 FUR917546:FUV917546 GEN917546:GER917546 GOJ917546:GON917546 GYF917546:GYJ917546 HIB917546:HIF917546 HRX917546:HSB917546 IBT917546:IBX917546 ILP917546:ILT917546 IVL917546:IVP917546 JFH917546:JFL917546 JPD917546:JPH917546 JYZ917546:JZD917546 KIV917546:KIZ917546 KSR917546:KSV917546 LCN917546:LCR917546 LMJ917546:LMN917546 LWF917546:LWJ917546 MGB917546:MGF917546 MPX917546:MQB917546 MZT917546:MZX917546 NJP917546:NJT917546 NTL917546:NTP917546 ODH917546:ODL917546 OND917546:ONH917546 OWZ917546:OXD917546 PGV917546:PGZ917546 PQR917546:PQV917546 QAN917546:QAR917546 QKJ917546:QKN917546 QUF917546:QUJ917546 REB917546:REF917546 RNX917546:ROB917546 RXT917546:RXX917546 SHP917546:SHT917546 SRL917546:SRP917546 TBH917546:TBL917546 TLD917546:TLH917546 TUZ917546:TVD917546 UEV917546:UEZ917546 UOR917546:UOV917546 UYN917546:UYR917546 VIJ917546:VIN917546 VSF917546:VSJ917546 WCB917546:WCF917546 WLX917546:WMB917546 WVT917546:WVX917546 L983082:P983082 JH983082:JL983082 TD983082:TH983082 ACZ983082:ADD983082 AMV983082:AMZ983082 AWR983082:AWV983082 BGN983082:BGR983082 BQJ983082:BQN983082 CAF983082:CAJ983082 CKB983082:CKF983082 CTX983082:CUB983082 DDT983082:DDX983082 DNP983082:DNT983082 DXL983082:DXP983082 EHH983082:EHL983082 ERD983082:ERH983082 FAZ983082:FBD983082 FKV983082:FKZ983082 FUR983082:FUV983082 GEN983082:GER983082 GOJ983082:GON983082 GYF983082:GYJ983082 HIB983082:HIF983082 HRX983082:HSB983082 IBT983082:IBX983082 ILP983082:ILT983082 IVL983082:IVP983082 JFH983082:JFL983082 JPD983082:JPH983082 JYZ983082:JZD983082 KIV983082:KIZ983082 KSR983082:KSV983082 LCN983082:LCR983082 LMJ983082:LMN983082 LWF983082:LWJ983082 MGB983082:MGF983082 MPX983082:MQB983082 MZT983082:MZX983082 NJP983082:NJT983082 NTL983082:NTP983082 ODH983082:ODL983082 OND983082:ONH983082 OWZ983082:OXD983082 PGV983082:PGZ983082 PQR983082:PQV983082 QAN983082:QAR983082 QKJ983082:QKN983082 QUF983082:QUJ983082 REB983082:REF983082 RNX983082:ROB983082 RXT983082:RXX983082 SHP983082:SHT983082 SRL983082:SRP983082 TBH983082:TBL983082 TLD983082:TLH983082 TUZ983082:TVD983082 UEV983082:UEZ983082 UOR983082:UOV983082 UYN983082:UYR983082 VIJ983082:VIN983082 VSF983082:VSJ983082 WCB983082:WCF983082 WLX983082:WMB983082 WVT983082:WVX983082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P65597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P131133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P196669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P262205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P327741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P393277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P458813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P524349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P589885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P655421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P720957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P786493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P852029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P917565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P983101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P66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P65602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P131138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P196674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P262210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P327746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P393282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P458818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P524354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P589890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P655426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P720962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P786498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P852034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P917570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P983106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L9:P9 JH9:JL9 TD9:TH9 ACZ9:ADD9 AMV9:AMZ9 AWR9:AWV9 BGN9:BGR9 BQJ9:BQN9 CAF9:CAJ9 CKB9:CKF9 CTX9:CUB9 DDT9:DDX9 DNP9:DNT9 DXL9:DXP9 EHH9:EHL9 ERD9:ERH9 FAZ9:FBD9 FKV9:FKZ9 FUR9:FUV9 GEN9:GER9 GOJ9:GON9 GYF9:GYJ9 HIB9:HIF9 HRX9:HSB9 IBT9:IBX9 ILP9:ILT9 IVL9:IVP9 JFH9:JFL9 JPD9:JPH9 JYZ9:JZD9 KIV9:KIZ9 KSR9:KSV9 LCN9:LCR9 LMJ9:LMN9 LWF9:LWJ9 MGB9:MGF9 MPX9:MQB9 MZT9:MZX9 NJP9:NJT9 NTL9:NTP9 ODH9:ODL9 OND9:ONH9 OWZ9:OXD9 PGV9:PGZ9 PQR9:PQV9 QAN9:QAR9 QKJ9:QKN9 QUF9:QUJ9 REB9:REF9 RNX9:ROB9 RXT9:RXX9 SHP9:SHT9 SRL9:SRP9 TBH9:TBL9 TLD9:TLH9 TUZ9:TVD9 UEV9:UEZ9 UOR9:UOV9 UYN9:UYR9 VIJ9:VIN9 VSF9:VSJ9 WCB9:WCF9 WLX9:WMB9 WVT9:WVX9 L65545:P65545 JH65545:JL65545 TD65545:TH65545 ACZ65545:ADD65545 AMV65545:AMZ65545 AWR65545:AWV65545 BGN65545:BGR65545 BQJ65545:BQN65545 CAF65545:CAJ65545 CKB65545:CKF65545 CTX65545:CUB65545 DDT65545:DDX65545 DNP65545:DNT65545 DXL65545:DXP65545 EHH65545:EHL65545 ERD65545:ERH65545 FAZ65545:FBD65545 FKV65545:FKZ65545 FUR65545:FUV65545 GEN65545:GER65545 GOJ65545:GON65545 GYF65545:GYJ65545 HIB65545:HIF65545 HRX65545:HSB65545 IBT65545:IBX65545 ILP65545:ILT65545 IVL65545:IVP65545 JFH65545:JFL65545 JPD65545:JPH65545 JYZ65545:JZD65545 KIV65545:KIZ65545 KSR65545:KSV65545 LCN65545:LCR65545 LMJ65545:LMN65545 LWF65545:LWJ65545 MGB65545:MGF65545 MPX65545:MQB65545 MZT65545:MZX65545 NJP65545:NJT65545 NTL65545:NTP65545 ODH65545:ODL65545 OND65545:ONH65545 OWZ65545:OXD65545 PGV65545:PGZ65545 PQR65545:PQV65545 QAN65545:QAR65545 QKJ65545:QKN65545 QUF65545:QUJ65545 REB65545:REF65545 RNX65545:ROB65545 RXT65545:RXX65545 SHP65545:SHT65545 SRL65545:SRP65545 TBH65545:TBL65545 TLD65545:TLH65545 TUZ65545:TVD65545 UEV65545:UEZ65545 UOR65545:UOV65545 UYN65545:UYR65545 VIJ65545:VIN65545 VSF65545:VSJ65545 WCB65545:WCF65545 WLX65545:WMB65545 WVT65545:WVX65545 L131081:P131081 JH131081:JL131081 TD131081:TH131081 ACZ131081:ADD131081 AMV131081:AMZ131081 AWR131081:AWV131081 BGN131081:BGR131081 BQJ131081:BQN131081 CAF131081:CAJ131081 CKB131081:CKF131081 CTX131081:CUB131081 DDT131081:DDX131081 DNP131081:DNT131081 DXL131081:DXP131081 EHH131081:EHL131081 ERD131081:ERH131081 FAZ131081:FBD131081 FKV131081:FKZ131081 FUR131081:FUV131081 GEN131081:GER131081 GOJ131081:GON131081 GYF131081:GYJ131081 HIB131081:HIF131081 HRX131081:HSB131081 IBT131081:IBX131081 ILP131081:ILT131081 IVL131081:IVP131081 JFH131081:JFL131081 JPD131081:JPH131081 JYZ131081:JZD131081 KIV131081:KIZ131081 KSR131081:KSV131081 LCN131081:LCR131081 LMJ131081:LMN131081 LWF131081:LWJ131081 MGB131081:MGF131081 MPX131081:MQB131081 MZT131081:MZX131081 NJP131081:NJT131081 NTL131081:NTP131081 ODH131081:ODL131081 OND131081:ONH131081 OWZ131081:OXD131081 PGV131081:PGZ131081 PQR131081:PQV131081 QAN131081:QAR131081 QKJ131081:QKN131081 QUF131081:QUJ131081 REB131081:REF131081 RNX131081:ROB131081 RXT131081:RXX131081 SHP131081:SHT131081 SRL131081:SRP131081 TBH131081:TBL131081 TLD131081:TLH131081 TUZ131081:TVD131081 UEV131081:UEZ131081 UOR131081:UOV131081 UYN131081:UYR131081 VIJ131081:VIN131081 VSF131081:VSJ131081 WCB131081:WCF131081 WLX131081:WMB131081 WVT131081:WVX131081 L196617:P196617 JH196617:JL196617 TD196617:TH196617 ACZ196617:ADD196617 AMV196617:AMZ196617 AWR196617:AWV196617 BGN196617:BGR196617 BQJ196617:BQN196617 CAF196617:CAJ196617 CKB196617:CKF196617 CTX196617:CUB196617 DDT196617:DDX196617 DNP196617:DNT196617 DXL196617:DXP196617 EHH196617:EHL196617 ERD196617:ERH196617 FAZ196617:FBD196617 FKV196617:FKZ196617 FUR196617:FUV196617 GEN196617:GER196617 GOJ196617:GON196617 GYF196617:GYJ196617 HIB196617:HIF196617 HRX196617:HSB196617 IBT196617:IBX196617 ILP196617:ILT196617 IVL196617:IVP196617 JFH196617:JFL196617 JPD196617:JPH196617 JYZ196617:JZD196617 KIV196617:KIZ196617 KSR196617:KSV196617 LCN196617:LCR196617 LMJ196617:LMN196617 LWF196617:LWJ196617 MGB196617:MGF196617 MPX196617:MQB196617 MZT196617:MZX196617 NJP196617:NJT196617 NTL196617:NTP196617 ODH196617:ODL196617 OND196617:ONH196617 OWZ196617:OXD196617 PGV196617:PGZ196617 PQR196617:PQV196617 QAN196617:QAR196617 QKJ196617:QKN196617 QUF196617:QUJ196617 REB196617:REF196617 RNX196617:ROB196617 RXT196617:RXX196617 SHP196617:SHT196617 SRL196617:SRP196617 TBH196617:TBL196617 TLD196617:TLH196617 TUZ196617:TVD196617 UEV196617:UEZ196617 UOR196617:UOV196617 UYN196617:UYR196617 VIJ196617:VIN196617 VSF196617:VSJ196617 WCB196617:WCF196617 WLX196617:WMB196617 WVT196617:WVX196617 L262153:P262153 JH262153:JL262153 TD262153:TH262153 ACZ262153:ADD262153 AMV262153:AMZ262153 AWR262153:AWV262153 BGN262153:BGR262153 BQJ262153:BQN262153 CAF262153:CAJ262153 CKB262153:CKF262153 CTX262153:CUB262153 DDT262153:DDX262153 DNP262153:DNT262153 DXL262153:DXP262153 EHH262153:EHL262153 ERD262153:ERH262153 FAZ262153:FBD262153 FKV262153:FKZ262153 FUR262153:FUV262153 GEN262153:GER262153 GOJ262153:GON262153 GYF262153:GYJ262153 HIB262153:HIF262153 HRX262153:HSB262153 IBT262153:IBX262153 ILP262153:ILT262153 IVL262153:IVP262153 JFH262153:JFL262153 JPD262153:JPH262153 JYZ262153:JZD262153 KIV262153:KIZ262153 KSR262153:KSV262153 LCN262153:LCR262153 LMJ262153:LMN262153 LWF262153:LWJ262153 MGB262153:MGF262153 MPX262153:MQB262153 MZT262153:MZX262153 NJP262153:NJT262153 NTL262153:NTP262153 ODH262153:ODL262153 OND262153:ONH262153 OWZ262153:OXD262153 PGV262153:PGZ262153 PQR262153:PQV262153 QAN262153:QAR262153 QKJ262153:QKN262153 QUF262153:QUJ262153 REB262153:REF262153 RNX262153:ROB262153 RXT262153:RXX262153 SHP262153:SHT262153 SRL262153:SRP262153 TBH262153:TBL262153 TLD262153:TLH262153 TUZ262153:TVD262153 UEV262153:UEZ262153 UOR262153:UOV262153 UYN262153:UYR262153 VIJ262153:VIN262153 VSF262153:VSJ262153 WCB262153:WCF262153 WLX262153:WMB262153 WVT262153:WVX262153 L327689:P327689 JH327689:JL327689 TD327689:TH327689 ACZ327689:ADD327689 AMV327689:AMZ327689 AWR327689:AWV327689 BGN327689:BGR327689 BQJ327689:BQN327689 CAF327689:CAJ327689 CKB327689:CKF327689 CTX327689:CUB327689 DDT327689:DDX327689 DNP327689:DNT327689 DXL327689:DXP327689 EHH327689:EHL327689 ERD327689:ERH327689 FAZ327689:FBD327689 FKV327689:FKZ327689 FUR327689:FUV327689 GEN327689:GER327689 GOJ327689:GON327689 GYF327689:GYJ327689 HIB327689:HIF327689 HRX327689:HSB327689 IBT327689:IBX327689 ILP327689:ILT327689 IVL327689:IVP327689 JFH327689:JFL327689 JPD327689:JPH327689 JYZ327689:JZD327689 KIV327689:KIZ327689 KSR327689:KSV327689 LCN327689:LCR327689 LMJ327689:LMN327689 LWF327689:LWJ327689 MGB327689:MGF327689 MPX327689:MQB327689 MZT327689:MZX327689 NJP327689:NJT327689 NTL327689:NTP327689 ODH327689:ODL327689 OND327689:ONH327689 OWZ327689:OXD327689 PGV327689:PGZ327689 PQR327689:PQV327689 QAN327689:QAR327689 QKJ327689:QKN327689 QUF327689:QUJ327689 REB327689:REF327689 RNX327689:ROB327689 RXT327689:RXX327689 SHP327689:SHT327689 SRL327689:SRP327689 TBH327689:TBL327689 TLD327689:TLH327689 TUZ327689:TVD327689 UEV327689:UEZ327689 UOR327689:UOV327689 UYN327689:UYR327689 VIJ327689:VIN327689 VSF327689:VSJ327689 WCB327689:WCF327689 WLX327689:WMB327689 WVT327689:WVX327689 L393225:P393225 JH393225:JL393225 TD393225:TH393225 ACZ393225:ADD393225 AMV393225:AMZ393225 AWR393225:AWV393225 BGN393225:BGR393225 BQJ393225:BQN393225 CAF393225:CAJ393225 CKB393225:CKF393225 CTX393225:CUB393225 DDT393225:DDX393225 DNP393225:DNT393225 DXL393225:DXP393225 EHH393225:EHL393225 ERD393225:ERH393225 FAZ393225:FBD393225 FKV393225:FKZ393225 FUR393225:FUV393225 GEN393225:GER393225 GOJ393225:GON393225 GYF393225:GYJ393225 HIB393225:HIF393225 HRX393225:HSB393225 IBT393225:IBX393225 ILP393225:ILT393225 IVL393225:IVP393225 JFH393225:JFL393225 JPD393225:JPH393225 JYZ393225:JZD393225 KIV393225:KIZ393225 KSR393225:KSV393225 LCN393225:LCR393225 LMJ393225:LMN393225 LWF393225:LWJ393225 MGB393225:MGF393225 MPX393225:MQB393225 MZT393225:MZX393225 NJP393225:NJT393225 NTL393225:NTP393225 ODH393225:ODL393225 OND393225:ONH393225 OWZ393225:OXD393225 PGV393225:PGZ393225 PQR393225:PQV393225 QAN393225:QAR393225 QKJ393225:QKN393225 QUF393225:QUJ393225 REB393225:REF393225 RNX393225:ROB393225 RXT393225:RXX393225 SHP393225:SHT393225 SRL393225:SRP393225 TBH393225:TBL393225 TLD393225:TLH393225 TUZ393225:TVD393225 UEV393225:UEZ393225 UOR393225:UOV393225 UYN393225:UYR393225 VIJ393225:VIN393225 VSF393225:VSJ393225 WCB393225:WCF393225 WLX393225:WMB393225 WVT393225:WVX393225 L458761:P458761 JH458761:JL458761 TD458761:TH458761 ACZ458761:ADD458761 AMV458761:AMZ458761 AWR458761:AWV458761 BGN458761:BGR458761 BQJ458761:BQN458761 CAF458761:CAJ458761 CKB458761:CKF458761 CTX458761:CUB458761 DDT458761:DDX458761 DNP458761:DNT458761 DXL458761:DXP458761 EHH458761:EHL458761 ERD458761:ERH458761 FAZ458761:FBD458761 FKV458761:FKZ458761 FUR458761:FUV458761 GEN458761:GER458761 GOJ458761:GON458761 GYF458761:GYJ458761 HIB458761:HIF458761 HRX458761:HSB458761 IBT458761:IBX458761 ILP458761:ILT458761 IVL458761:IVP458761 JFH458761:JFL458761 JPD458761:JPH458761 JYZ458761:JZD458761 KIV458761:KIZ458761 KSR458761:KSV458761 LCN458761:LCR458761 LMJ458761:LMN458761 LWF458761:LWJ458761 MGB458761:MGF458761 MPX458761:MQB458761 MZT458761:MZX458761 NJP458761:NJT458761 NTL458761:NTP458761 ODH458761:ODL458761 OND458761:ONH458761 OWZ458761:OXD458761 PGV458761:PGZ458761 PQR458761:PQV458761 QAN458761:QAR458761 QKJ458761:QKN458761 QUF458761:QUJ458761 REB458761:REF458761 RNX458761:ROB458761 RXT458761:RXX458761 SHP458761:SHT458761 SRL458761:SRP458761 TBH458761:TBL458761 TLD458761:TLH458761 TUZ458761:TVD458761 UEV458761:UEZ458761 UOR458761:UOV458761 UYN458761:UYR458761 VIJ458761:VIN458761 VSF458761:VSJ458761 WCB458761:WCF458761 WLX458761:WMB458761 WVT458761:WVX458761 L524297:P524297 JH524297:JL524297 TD524297:TH524297 ACZ524297:ADD524297 AMV524297:AMZ524297 AWR524297:AWV524297 BGN524297:BGR524297 BQJ524297:BQN524297 CAF524297:CAJ524297 CKB524297:CKF524297 CTX524297:CUB524297 DDT524297:DDX524297 DNP524297:DNT524297 DXL524297:DXP524297 EHH524297:EHL524297 ERD524297:ERH524297 FAZ524297:FBD524297 FKV524297:FKZ524297 FUR524297:FUV524297 GEN524297:GER524297 GOJ524297:GON524297 GYF524297:GYJ524297 HIB524297:HIF524297 HRX524297:HSB524297 IBT524297:IBX524297 ILP524297:ILT524297 IVL524297:IVP524297 JFH524297:JFL524297 JPD524297:JPH524297 JYZ524297:JZD524297 KIV524297:KIZ524297 KSR524297:KSV524297 LCN524297:LCR524297 LMJ524297:LMN524297 LWF524297:LWJ524297 MGB524297:MGF524297 MPX524297:MQB524297 MZT524297:MZX524297 NJP524297:NJT524297 NTL524297:NTP524297 ODH524297:ODL524297 OND524297:ONH524297 OWZ524297:OXD524297 PGV524297:PGZ524297 PQR524297:PQV524297 QAN524297:QAR524297 QKJ524297:QKN524297 QUF524297:QUJ524297 REB524297:REF524297 RNX524297:ROB524297 RXT524297:RXX524297 SHP524297:SHT524297 SRL524297:SRP524297 TBH524297:TBL524297 TLD524297:TLH524297 TUZ524297:TVD524297 UEV524297:UEZ524297 UOR524297:UOV524297 UYN524297:UYR524297 VIJ524297:VIN524297 VSF524297:VSJ524297 WCB524297:WCF524297 WLX524297:WMB524297 WVT524297:WVX524297 L589833:P589833 JH589833:JL589833 TD589833:TH589833 ACZ589833:ADD589833 AMV589833:AMZ589833 AWR589833:AWV589833 BGN589833:BGR589833 BQJ589833:BQN589833 CAF589833:CAJ589833 CKB589833:CKF589833 CTX589833:CUB589833 DDT589833:DDX589833 DNP589833:DNT589833 DXL589833:DXP589833 EHH589833:EHL589833 ERD589833:ERH589833 FAZ589833:FBD589833 FKV589833:FKZ589833 FUR589833:FUV589833 GEN589833:GER589833 GOJ589833:GON589833 GYF589833:GYJ589833 HIB589833:HIF589833 HRX589833:HSB589833 IBT589833:IBX589833 ILP589833:ILT589833 IVL589833:IVP589833 JFH589833:JFL589833 JPD589833:JPH589833 JYZ589833:JZD589833 KIV589833:KIZ589833 KSR589833:KSV589833 LCN589833:LCR589833 LMJ589833:LMN589833 LWF589833:LWJ589833 MGB589833:MGF589833 MPX589833:MQB589833 MZT589833:MZX589833 NJP589833:NJT589833 NTL589833:NTP589833 ODH589833:ODL589833 OND589833:ONH589833 OWZ589833:OXD589833 PGV589833:PGZ589833 PQR589833:PQV589833 QAN589833:QAR589833 QKJ589833:QKN589833 QUF589833:QUJ589833 REB589833:REF589833 RNX589833:ROB589833 RXT589833:RXX589833 SHP589833:SHT589833 SRL589833:SRP589833 TBH589833:TBL589833 TLD589833:TLH589833 TUZ589833:TVD589833 UEV589833:UEZ589833 UOR589833:UOV589833 UYN589833:UYR589833 VIJ589833:VIN589833 VSF589833:VSJ589833 WCB589833:WCF589833 WLX589833:WMB589833 WVT589833:WVX589833 L655369:P655369 JH655369:JL655369 TD655369:TH655369 ACZ655369:ADD655369 AMV655369:AMZ655369 AWR655369:AWV655369 BGN655369:BGR655369 BQJ655369:BQN655369 CAF655369:CAJ655369 CKB655369:CKF655369 CTX655369:CUB655369 DDT655369:DDX655369 DNP655369:DNT655369 DXL655369:DXP655369 EHH655369:EHL655369 ERD655369:ERH655369 FAZ655369:FBD655369 FKV655369:FKZ655369 FUR655369:FUV655369 GEN655369:GER655369 GOJ655369:GON655369 GYF655369:GYJ655369 HIB655369:HIF655369 HRX655369:HSB655369 IBT655369:IBX655369 ILP655369:ILT655369 IVL655369:IVP655369 JFH655369:JFL655369 JPD655369:JPH655369 JYZ655369:JZD655369 KIV655369:KIZ655369 KSR655369:KSV655369 LCN655369:LCR655369 LMJ655369:LMN655369 LWF655369:LWJ655369 MGB655369:MGF655369 MPX655369:MQB655369 MZT655369:MZX655369 NJP655369:NJT655369 NTL655369:NTP655369 ODH655369:ODL655369 OND655369:ONH655369 OWZ655369:OXD655369 PGV655369:PGZ655369 PQR655369:PQV655369 QAN655369:QAR655369 QKJ655369:QKN655369 QUF655369:QUJ655369 REB655369:REF655369 RNX655369:ROB655369 RXT655369:RXX655369 SHP655369:SHT655369 SRL655369:SRP655369 TBH655369:TBL655369 TLD655369:TLH655369 TUZ655369:TVD655369 UEV655369:UEZ655369 UOR655369:UOV655369 UYN655369:UYR655369 VIJ655369:VIN655369 VSF655369:VSJ655369 WCB655369:WCF655369 WLX655369:WMB655369 WVT655369:WVX655369 L720905:P720905 JH720905:JL720905 TD720905:TH720905 ACZ720905:ADD720905 AMV720905:AMZ720905 AWR720905:AWV720905 BGN720905:BGR720905 BQJ720905:BQN720905 CAF720905:CAJ720905 CKB720905:CKF720905 CTX720905:CUB720905 DDT720905:DDX720905 DNP720905:DNT720905 DXL720905:DXP720905 EHH720905:EHL720905 ERD720905:ERH720905 FAZ720905:FBD720905 FKV720905:FKZ720905 FUR720905:FUV720905 GEN720905:GER720905 GOJ720905:GON720905 GYF720905:GYJ720905 HIB720905:HIF720905 HRX720905:HSB720905 IBT720905:IBX720905 ILP720905:ILT720905 IVL720905:IVP720905 JFH720905:JFL720905 JPD720905:JPH720905 JYZ720905:JZD720905 KIV720905:KIZ720905 KSR720905:KSV720905 LCN720905:LCR720905 LMJ720905:LMN720905 LWF720905:LWJ720905 MGB720905:MGF720905 MPX720905:MQB720905 MZT720905:MZX720905 NJP720905:NJT720905 NTL720905:NTP720905 ODH720905:ODL720905 OND720905:ONH720905 OWZ720905:OXD720905 PGV720905:PGZ720905 PQR720905:PQV720905 QAN720905:QAR720905 QKJ720905:QKN720905 QUF720905:QUJ720905 REB720905:REF720905 RNX720905:ROB720905 RXT720905:RXX720905 SHP720905:SHT720905 SRL720905:SRP720905 TBH720905:TBL720905 TLD720905:TLH720905 TUZ720905:TVD720905 UEV720905:UEZ720905 UOR720905:UOV720905 UYN720905:UYR720905 VIJ720905:VIN720905 VSF720905:VSJ720905 WCB720905:WCF720905 WLX720905:WMB720905 WVT720905:WVX720905 L786441:P786441 JH786441:JL786441 TD786441:TH786441 ACZ786441:ADD786441 AMV786441:AMZ786441 AWR786441:AWV786441 BGN786441:BGR786441 BQJ786441:BQN786441 CAF786441:CAJ786441 CKB786441:CKF786441 CTX786441:CUB786441 DDT786441:DDX786441 DNP786441:DNT786441 DXL786441:DXP786441 EHH786441:EHL786441 ERD786441:ERH786441 FAZ786441:FBD786441 FKV786441:FKZ786441 FUR786441:FUV786441 GEN786441:GER786441 GOJ786441:GON786441 GYF786441:GYJ786441 HIB786441:HIF786441 HRX786441:HSB786441 IBT786441:IBX786441 ILP786441:ILT786441 IVL786441:IVP786441 JFH786441:JFL786441 JPD786441:JPH786441 JYZ786441:JZD786441 KIV786441:KIZ786441 KSR786441:KSV786441 LCN786441:LCR786441 LMJ786441:LMN786441 LWF786441:LWJ786441 MGB786441:MGF786441 MPX786441:MQB786441 MZT786441:MZX786441 NJP786441:NJT786441 NTL786441:NTP786441 ODH786441:ODL786441 OND786441:ONH786441 OWZ786441:OXD786441 PGV786441:PGZ786441 PQR786441:PQV786441 QAN786441:QAR786441 QKJ786441:QKN786441 QUF786441:QUJ786441 REB786441:REF786441 RNX786441:ROB786441 RXT786441:RXX786441 SHP786441:SHT786441 SRL786441:SRP786441 TBH786441:TBL786441 TLD786441:TLH786441 TUZ786441:TVD786441 UEV786441:UEZ786441 UOR786441:UOV786441 UYN786441:UYR786441 VIJ786441:VIN786441 VSF786441:VSJ786441 WCB786441:WCF786441 WLX786441:WMB786441 WVT786441:WVX786441 L851977:P851977 JH851977:JL851977 TD851977:TH851977 ACZ851977:ADD851977 AMV851977:AMZ851977 AWR851977:AWV851977 BGN851977:BGR851977 BQJ851977:BQN851977 CAF851977:CAJ851977 CKB851977:CKF851977 CTX851977:CUB851977 DDT851977:DDX851977 DNP851977:DNT851977 DXL851977:DXP851977 EHH851977:EHL851977 ERD851977:ERH851977 FAZ851977:FBD851977 FKV851977:FKZ851977 FUR851977:FUV851977 GEN851977:GER851977 GOJ851977:GON851977 GYF851977:GYJ851977 HIB851977:HIF851977 HRX851977:HSB851977 IBT851977:IBX851977 ILP851977:ILT851977 IVL851977:IVP851977 JFH851977:JFL851977 JPD851977:JPH851977 JYZ851977:JZD851977 KIV851977:KIZ851977 KSR851977:KSV851977 LCN851977:LCR851977 LMJ851977:LMN851977 LWF851977:LWJ851977 MGB851977:MGF851977 MPX851977:MQB851977 MZT851977:MZX851977 NJP851977:NJT851977 NTL851977:NTP851977 ODH851977:ODL851977 OND851977:ONH851977 OWZ851977:OXD851977 PGV851977:PGZ851977 PQR851977:PQV851977 QAN851977:QAR851977 QKJ851977:QKN851977 QUF851977:QUJ851977 REB851977:REF851977 RNX851977:ROB851977 RXT851977:RXX851977 SHP851977:SHT851977 SRL851977:SRP851977 TBH851977:TBL851977 TLD851977:TLH851977 TUZ851977:TVD851977 UEV851977:UEZ851977 UOR851977:UOV851977 UYN851977:UYR851977 VIJ851977:VIN851977 VSF851977:VSJ851977 WCB851977:WCF851977 WLX851977:WMB851977 WVT851977:WVX851977 L917513:P917513 JH917513:JL917513 TD917513:TH917513 ACZ917513:ADD917513 AMV917513:AMZ917513 AWR917513:AWV917513 BGN917513:BGR917513 BQJ917513:BQN917513 CAF917513:CAJ917513 CKB917513:CKF917513 CTX917513:CUB917513 DDT917513:DDX917513 DNP917513:DNT917513 DXL917513:DXP917513 EHH917513:EHL917513 ERD917513:ERH917513 FAZ917513:FBD917513 FKV917513:FKZ917513 FUR917513:FUV917513 GEN917513:GER917513 GOJ917513:GON917513 GYF917513:GYJ917513 HIB917513:HIF917513 HRX917513:HSB917513 IBT917513:IBX917513 ILP917513:ILT917513 IVL917513:IVP917513 JFH917513:JFL917513 JPD917513:JPH917513 JYZ917513:JZD917513 KIV917513:KIZ917513 KSR917513:KSV917513 LCN917513:LCR917513 LMJ917513:LMN917513 LWF917513:LWJ917513 MGB917513:MGF917513 MPX917513:MQB917513 MZT917513:MZX917513 NJP917513:NJT917513 NTL917513:NTP917513 ODH917513:ODL917513 OND917513:ONH917513 OWZ917513:OXD917513 PGV917513:PGZ917513 PQR917513:PQV917513 QAN917513:QAR917513 QKJ917513:QKN917513 QUF917513:QUJ917513 REB917513:REF917513 RNX917513:ROB917513 RXT917513:RXX917513 SHP917513:SHT917513 SRL917513:SRP917513 TBH917513:TBL917513 TLD917513:TLH917513 TUZ917513:TVD917513 UEV917513:UEZ917513 UOR917513:UOV917513 UYN917513:UYR917513 VIJ917513:VIN917513 VSF917513:VSJ917513 WCB917513:WCF917513 WLX917513:WMB917513 WVT917513:WVX917513 L983049:P983049 JH983049:JL983049 TD983049:TH983049 ACZ983049:ADD983049 AMV983049:AMZ983049 AWR983049:AWV983049 BGN983049:BGR983049 BQJ983049:BQN983049 CAF983049:CAJ983049 CKB983049:CKF983049 CTX983049:CUB983049 DDT983049:DDX983049 DNP983049:DNT983049 DXL983049:DXP983049 EHH983049:EHL983049 ERD983049:ERH983049 FAZ983049:FBD983049 FKV983049:FKZ983049 FUR983049:FUV983049 GEN983049:GER983049 GOJ983049:GON983049 GYF983049:GYJ983049 HIB983049:HIF983049 HRX983049:HSB983049 IBT983049:IBX983049 ILP983049:ILT983049 IVL983049:IVP983049 JFH983049:JFL983049 JPD983049:JPH983049 JYZ983049:JZD983049 KIV983049:KIZ983049 KSR983049:KSV983049 LCN983049:LCR983049 LMJ983049:LMN983049 LWF983049:LWJ983049 MGB983049:MGF983049 MPX983049:MQB983049 MZT983049:MZX983049 NJP983049:NJT983049 NTL983049:NTP983049 ODH983049:ODL983049 OND983049:ONH983049 OWZ983049:OXD983049 PGV983049:PGZ983049 PQR983049:PQV983049 QAN983049:QAR983049 QKJ983049:QKN983049 QUF983049:QUJ983049 REB983049:REF983049 RNX983049:ROB983049 RXT983049:RXX983049 SHP983049:SHT983049 SRL983049:SRP983049 TBH983049:TBL983049 TLD983049:TLH983049 TUZ983049:TVD983049 UEV983049:UEZ983049 UOR983049:UOV983049 UYN983049:UYR983049 VIJ983049:VIN983049 VSF983049:VSJ983049 WCB983049:WCF983049 WLX983049:WMB983049 WVT983049:WVX983049 L31:P31 JH31:JL31 TD31:TH31 ACZ31:ADD31 AMV31:AMZ31 AWR31:AWV31 BGN31:BGR31 BQJ31:BQN31 CAF31:CAJ31 CKB31:CKF31 CTX31:CUB31 DDT31:DDX31 DNP31:DNT31 DXL31:DXP31 EHH31:EHL31 ERD31:ERH31 FAZ31:FBD31 FKV31:FKZ31 FUR31:FUV31 GEN31:GER31 GOJ31:GON31 GYF31:GYJ31 HIB31:HIF31 HRX31:HSB31 IBT31:IBX31 ILP31:ILT31 IVL31:IVP31 JFH31:JFL31 JPD31:JPH31 JYZ31:JZD31 KIV31:KIZ31 KSR31:KSV31 LCN31:LCR31 LMJ31:LMN31 LWF31:LWJ31 MGB31:MGF31 MPX31:MQB31 MZT31:MZX31 NJP31:NJT31 NTL31:NTP31 ODH31:ODL31 OND31:ONH31 OWZ31:OXD31 PGV31:PGZ31 PQR31:PQV31 QAN31:QAR31 QKJ31:QKN31 QUF31:QUJ31 REB31:REF31 RNX31:ROB31 RXT31:RXX31 SHP31:SHT31 SRL31:SRP31 TBH31:TBL31 TLD31:TLH31 TUZ31:TVD31 UEV31:UEZ31 UOR31:UOV31 UYN31:UYR31 VIJ31:VIN31 VSF31:VSJ31 WCB31:WCF31 WLX31:WMB31 WVT31:WVX31 L65567:P65567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L131103:P131103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L196639:P196639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L262175:P262175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L327711:P327711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L393247:P393247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L458783:P458783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L524319:P524319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L589855:P589855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L655391:P655391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L720927:P720927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L786463:P786463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L851999:P851999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L917535:P917535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L983071:P983071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R170"/>
  <sheetViews>
    <sheetView zoomScale="25" zoomScaleNormal="25" workbookViewId="0">
      <selection activeCell="E6" sqref="E6"/>
    </sheetView>
  </sheetViews>
  <sheetFormatPr baseColWidth="10" defaultRowHeight="15" x14ac:dyDescent="0.25"/>
  <cols>
    <col min="1" max="1" width="5.42578125" customWidth="1"/>
    <col min="2" max="2" width="13.28515625" customWidth="1"/>
    <col min="3" max="3" width="20.5703125" customWidth="1"/>
    <col min="4" max="5" width="14" customWidth="1"/>
    <col min="6" max="6" width="15.5703125" customWidth="1"/>
    <col min="7" max="7" width="17.7109375" customWidth="1"/>
    <col min="8" max="8" width="26" customWidth="1"/>
    <col min="9" max="9" width="13.7109375" style="61" customWidth="1"/>
    <col min="10" max="10" width="30.5703125" style="12" customWidth="1"/>
    <col min="11" max="11" width="23.7109375" customWidth="1"/>
    <col min="12" max="12" width="18.7109375" customWidth="1"/>
    <col min="13" max="13" width="27.28515625" customWidth="1"/>
  </cols>
  <sheetData>
    <row r="1" spans="1:18" s="59" customFormat="1" ht="30" customHeight="1" x14ac:dyDescent="0.25">
      <c r="B1" s="555"/>
      <c r="C1" s="556"/>
      <c r="D1" s="512" t="s">
        <v>184</v>
      </c>
      <c r="E1" s="513"/>
      <c r="F1" s="513"/>
      <c r="G1" s="513"/>
      <c r="H1" s="513"/>
      <c r="I1" s="513"/>
      <c r="J1" s="513"/>
      <c r="K1" s="513"/>
      <c r="L1" s="513"/>
      <c r="M1" s="513"/>
      <c r="N1" s="513"/>
      <c r="O1" s="609" t="s">
        <v>185</v>
      </c>
      <c r="P1" s="610"/>
      <c r="Q1" s="610"/>
      <c r="R1" s="611"/>
    </row>
    <row r="2" spans="1:18" s="59" customFormat="1" ht="30" customHeight="1" x14ac:dyDescent="0.25">
      <c r="B2" s="557"/>
      <c r="C2" s="558"/>
      <c r="D2" s="606"/>
      <c r="E2" s="607"/>
      <c r="F2" s="607"/>
      <c r="G2" s="607"/>
      <c r="H2" s="607"/>
      <c r="I2" s="607"/>
      <c r="J2" s="607"/>
      <c r="K2" s="607"/>
      <c r="L2" s="607"/>
      <c r="M2" s="607"/>
      <c r="N2" s="607"/>
      <c r="O2" s="609" t="s">
        <v>186</v>
      </c>
      <c r="P2" s="610"/>
      <c r="Q2" s="610"/>
      <c r="R2" s="611"/>
    </row>
    <row r="3" spans="1:18" s="59" customFormat="1" ht="30" customHeight="1" x14ac:dyDescent="0.25">
      <c r="B3" s="557"/>
      <c r="C3" s="558"/>
      <c r="D3" s="512" t="s">
        <v>187</v>
      </c>
      <c r="E3" s="513"/>
      <c r="F3" s="513"/>
      <c r="G3" s="513"/>
      <c r="H3" s="513"/>
      <c r="I3" s="513"/>
      <c r="J3" s="513"/>
      <c r="K3" s="513"/>
      <c r="L3" s="513"/>
      <c r="M3" s="513"/>
      <c r="N3" s="513"/>
      <c r="O3" s="609" t="s">
        <v>188</v>
      </c>
      <c r="P3" s="610"/>
      <c r="Q3" s="610"/>
      <c r="R3" s="611"/>
    </row>
    <row r="4" spans="1:18" s="59" customFormat="1" ht="29.25" customHeight="1" thickBot="1" x14ac:dyDescent="0.3">
      <c r="B4" s="559"/>
      <c r="C4" s="560"/>
      <c r="D4" s="606"/>
      <c r="E4" s="607"/>
      <c r="F4" s="607"/>
      <c r="G4" s="607"/>
      <c r="H4" s="607"/>
      <c r="I4" s="607"/>
      <c r="J4" s="607"/>
      <c r="K4" s="607"/>
      <c r="L4" s="607"/>
      <c r="M4" s="607"/>
      <c r="N4" s="607"/>
      <c r="O4" s="609" t="s">
        <v>189</v>
      </c>
      <c r="P4" s="610"/>
      <c r="Q4" s="610"/>
      <c r="R4" s="611"/>
    </row>
    <row r="5" spans="1:18" s="59" customFormat="1" ht="39.75" customHeight="1" x14ac:dyDescent="0.25">
      <c r="B5" s="552" t="s">
        <v>190</v>
      </c>
      <c r="C5" s="553"/>
      <c r="D5" s="553"/>
      <c r="E5" s="553"/>
      <c r="F5" s="553"/>
      <c r="G5" s="553"/>
      <c r="H5" s="553"/>
      <c r="I5" s="553"/>
      <c r="J5" s="553"/>
      <c r="K5" s="553"/>
      <c r="L5" s="553"/>
      <c r="M5" s="553"/>
      <c r="N5" s="553"/>
      <c r="O5" s="553"/>
      <c r="P5" s="553"/>
      <c r="Q5" s="553"/>
      <c r="R5" s="554"/>
    </row>
    <row r="6" spans="1:18" ht="54" customHeight="1" x14ac:dyDescent="0.25">
      <c r="A6" s="60" t="s">
        <v>193</v>
      </c>
      <c r="B6" s="13" t="s">
        <v>173</v>
      </c>
      <c r="C6" s="13" t="s">
        <v>36</v>
      </c>
      <c r="D6" s="13" t="s">
        <v>37</v>
      </c>
      <c r="E6" s="14" t="s">
        <v>194</v>
      </c>
      <c r="F6" s="14" t="s">
        <v>38</v>
      </c>
      <c r="G6" s="13" t="s">
        <v>39</v>
      </c>
      <c r="H6" s="13" t="s">
        <v>40</v>
      </c>
      <c r="I6" s="13" t="s">
        <v>41</v>
      </c>
      <c r="J6" s="56" t="s">
        <v>3</v>
      </c>
      <c r="K6" s="13" t="s">
        <v>0</v>
      </c>
      <c r="L6" s="15" t="s">
        <v>42</v>
      </c>
      <c r="M6" s="13" t="s">
        <v>43</v>
      </c>
      <c r="N6" s="13" t="s">
        <v>44</v>
      </c>
      <c r="O6" s="13" t="s">
        <v>45</v>
      </c>
      <c r="P6" s="13" t="s">
        <v>46</v>
      </c>
      <c r="Q6" s="13" t="s">
        <v>47</v>
      </c>
      <c r="R6" s="16" t="s">
        <v>48</v>
      </c>
    </row>
    <row r="7" spans="1:18" ht="15" customHeight="1" x14ac:dyDescent="0.25">
      <c r="A7" s="605">
        <v>1</v>
      </c>
      <c r="B7" s="604" t="s">
        <v>172</v>
      </c>
      <c r="C7" s="602" t="s">
        <v>113</v>
      </c>
      <c r="D7" s="602" t="s">
        <v>49</v>
      </c>
      <c r="E7" s="604" t="s">
        <v>195</v>
      </c>
      <c r="F7" s="604" t="s">
        <v>50</v>
      </c>
      <c r="G7" s="540" t="s">
        <v>174</v>
      </c>
      <c r="H7" s="602" t="s">
        <v>196</v>
      </c>
      <c r="I7" s="540">
        <v>0.05</v>
      </c>
      <c r="J7" s="608" t="s">
        <v>175</v>
      </c>
      <c r="K7" s="540" t="s">
        <v>176</v>
      </c>
      <c r="L7" s="17" t="s">
        <v>51</v>
      </c>
      <c r="M7" s="18">
        <v>0.25</v>
      </c>
      <c r="N7" s="18">
        <v>0.25</v>
      </c>
      <c r="O7" s="18">
        <v>0.25</v>
      </c>
      <c r="P7" s="18">
        <v>0.25</v>
      </c>
      <c r="Q7" s="18">
        <f>SUM(M7:P7)/4</f>
        <v>0.25</v>
      </c>
      <c r="R7" s="540" t="s">
        <v>177</v>
      </c>
    </row>
    <row r="8" spans="1:18" x14ac:dyDescent="0.25">
      <c r="A8" s="605"/>
      <c r="B8" s="496"/>
      <c r="C8" s="602"/>
      <c r="D8" s="602"/>
      <c r="E8" s="496"/>
      <c r="F8" s="496"/>
      <c r="G8" s="540"/>
      <c r="H8" s="602"/>
      <c r="I8" s="540"/>
      <c r="J8" s="608"/>
      <c r="K8" s="540"/>
      <c r="L8" s="17" t="s">
        <v>52</v>
      </c>
      <c r="M8" s="18">
        <v>0.25</v>
      </c>
      <c r="N8" s="18"/>
      <c r="O8" s="18"/>
      <c r="P8" s="18"/>
      <c r="Q8" s="18">
        <f>SUM(M8:P8)/4</f>
        <v>6.25E-2</v>
      </c>
      <c r="R8" s="540"/>
    </row>
    <row r="9" spans="1:18" ht="24" x14ac:dyDescent="0.25">
      <c r="A9" s="605"/>
      <c r="B9" s="496"/>
      <c r="C9" s="602"/>
      <c r="D9" s="602"/>
      <c r="E9" s="496"/>
      <c r="F9" s="496"/>
      <c r="G9" s="540"/>
      <c r="H9" s="602"/>
      <c r="I9" s="540"/>
      <c r="J9" s="608"/>
      <c r="K9" s="540"/>
      <c r="L9" s="17" t="s">
        <v>53</v>
      </c>
      <c r="M9" s="19">
        <f>+M8/M7</f>
        <v>1</v>
      </c>
      <c r="N9" s="19">
        <f>+N8/N7</f>
        <v>0</v>
      </c>
      <c r="O9" s="19">
        <f>+O8/O7</f>
        <v>0</v>
      </c>
      <c r="P9" s="19">
        <f>+P8/P7</f>
        <v>0</v>
      </c>
      <c r="Q9" s="18">
        <f>+Q8/Q7</f>
        <v>0.25</v>
      </c>
      <c r="R9" s="540"/>
    </row>
    <row r="10" spans="1:18" x14ac:dyDescent="0.25">
      <c r="A10" s="605"/>
      <c r="B10" s="496"/>
      <c r="C10" s="602"/>
      <c r="D10" s="602"/>
      <c r="E10" s="496"/>
      <c r="F10" s="496"/>
      <c r="G10" s="540"/>
      <c r="H10" s="602"/>
      <c r="I10" s="540"/>
      <c r="J10" s="608"/>
      <c r="K10" s="540"/>
      <c r="L10" s="17" t="s">
        <v>54</v>
      </c>
      <c r="M10" s="20">
        <f>+M7-M8</f>
        <v>0</v>
      </c>
      <c r="N10" s="20">
        <f>+N7-N8</f>
        <v>0.25</v>
      </c>
      <c r="O10" s="20">
        <f>+O7-O8</f>
        <v>0.25</v>
      </c>
      <c r="P10" s="20">
        <f>+P7-P8</f>
        <v>0.25</v>
      </c>
      <c r="Q10" s="20">
        <f>+Q7-Q8</f>
        <v>0.1875</v>
      </c>
      <c r="R10" s="540"/>
    </row>
    <row r="11" spans="1:18" ht="33.75" x14ac:dyDescent="0.25">
      <c r="A11" s="605"/>
      <c r="B11" s="496"/>
      <c r="C11" s="602"/>
      <c r="D11" s="602"/>
      <c r="E11" s="496"/>
      <c r="F11" s="496"/>
      <c r="G11" s="540"/>
      <c r="H11" s="602"/>
      <c r="I11" s="540"/>
      <c r="J11" s="608"/>
      <c r="K11" s="540"/>
      <c r="L11" s="17" t="s">
        <v>55</v>
      </c>
      <c r="M11" s="21" t="s">
        <v>231</v>
      </c>
      <c r="N11" s="21"/>
      <c r="O11" s="21"/>
      <c r="P11" s="21"/>
      <c r="Q11" s="22"/>
      <c r="R11" s="540"/>
    </row>
    <row r="12" spans="1:18" ht="24" x14ac:dyDescent="0.25">
      <c r="A12" s="605"/>
      <c r="B12" s="496"/>
      <c r="C12" s="602"/>
      <c r="D12" s="602"/>
      <c r="E12" s="496"/>
      <c r="F12" s="496"/>
      <c r="G12" s="540"/>
      <c r="H12" s="602"/>
      <c r="I12" s="540"/>
      <c r="J12" s="608"/>
      <c r="K12" s="540"/>
      <c r="L12" s="17" t="s">
        <v>56</v>
      </c>
      <c r="M12" s="21" t="s">
        <v>232</v>
      </c>
      <c r="N12" s="21"/>
      <c r="O12" s="21"/>
      <c r="P12" s="21"/>
      <c r="Q12" s="22"/>
      <c r="R12" s="540"/>
    </row>
    <row r="13" spans="1:18" ht="48" x14ac:dyDescent="0.25">
      <c r="A13" s="605"/>
      <c r="B13" s="496"/>
      <c r="C13" s="602"/>
      <c r="D13" s="602"/>
      <c r="E13" s="496"/>
      <c r="F13" s="496"/>
      <c r="G13" s="540"/>
      <c r="H13" s="602"/>
      <c r="I13" s="540"/>
      <c r="J13" s="608"/>
      <c r="K13" s="540"/>
      <c r="L13" s="23" t="s">
        <v>57</v>
      </c>
      <c r="M13" s="21" t="s">
        <v>233</v>
      </c>
      <c r="N13" s="24"/>
      <c r="O13" s="24"/>
      <c r="P13" s="24"/>
      <c r="Q13" s="22"/>
      <c r="R13" s="540"/>
    </row>
    <row r="14" spans="1:18" x14ac:dyDescent="0.25">
      <c r="A14" s="605"/>
      <c r="B14" s="496"/>
      <c r="C14" s="602"/>
      <c r="D14" s="602"/>
      <c r="E14" s="496"/>
      <c r="F14" s="496"/>
      <c r="G14" s="540"/>
      <c r="H14" s="602"/>
      <c r="I14" s="540"/>
      <c r="J14" s="608"/>
      <c r="K14" s="540"/>
      <c r="L14" s="25" t="s">
        <v>51</v>
      </c>
      <c r="M14" s="18">
        <f>+M7*I7</f>
        <v>1.2500000000000001E-2</v>
      </c>
      <c r="N14" s="18">
        <f>+N7*I7</f>
        <v>1.2500000000000001E-2</v>
      </c>
      <c r="O14" s="18">
        <f>+O7*I7</f>
        <v>1.2500000000000001E-2</v>
      </c>
      <c r="P14" s="18">
        <f>+P7*I7</f>
        <v>1.2500000000000001E-2</v>
      </c>
      <c r="Q14" s="20">
        <f>SUM(M14:P14)</f>
        <v>0.05</v>
      </c>
      <c r="R14" s="540"/>
    </row>
    <row r="15" spans="1:18" x14ac:dyDescent="0.25">
      <c r="A15" s="605"/>
      <c r="B15" s="496"/>
      <c r="C15" s="602"/>
      <c r="D15" s="602"/>
      <c r="E15" s="496"/>
      <c r="F15" s="496"/>
      <c r="G15" s="540"/>
      <c r="H15" s="602"/>
      <c r="I15" s="540"/>
      <c r="J15" s="608"/>
      <c r="K15" s="540"/>
      <c r="L15" s="25" t="s">
        <v>52</v>
      </c>
      <c r="M15" s="18">
        <f>+M8*I7</f>
        <v>1.2500000000000001E-2</v>
      </c>
      <c r="N15" s="18">
        <f>+N8*I7</f>
        <v>0</v>
      </c>
      <c r="O15" s="18">
        <f>+O8*I7</f>
        <v>0</v>
      </c>
      <c r="P15" s="18">
        <f>+P8*I7</f>
        <v>0</v>
      </c>
      <c r="Q15" s="20">
        <f>SUM(M15:P15)</f>
        <v>1.2500000000000001E-2</v>
      </c>
      <c r="R15" s="540"/>
    </row>
    <row r="16" spans="1:18" x14ac:dyDescent="0.25">
      <c r="A16" s="605"/>
      <c r="B16" s="497"/>
      <c r="C16" s="602"/>
      <c r="D16" s="602"/>
      <c r="E16" s="497"/>
      <c r="F16" s="497"/>
      <c r="G16" s="540"/>
      <c r="H16" s="602"/>
      <c r="I16" s="540"/>
      <c r="J16" s="608"/>
      <c r="K16" s="540"/>
      <c r="L16" s="25" t="s">
        <v>53</v>
      </c>
      <c r="M16" s="18">
        <f>+M15/M14</f>
        <v>1</v>
      </c>
      <c r="N16" s="18">
        <f>+N15/N14</f>
        <v>0</v>
      </c>
      <c r="O16" s="18">
        <f>+O15/O14</f>
        <v>0</v>
      </c>
      <c r="P16" s="18">
        <f>+P15/P14</f>
        <v>0</v>
      </c>
      <c r="Q16" s="18">
        <f>+Q15/Q14</f>
        <v>0.25</v>
      </c>
      <c r="R16" s="540"/>
    </row>
    <row r="17" spans="1:18" ht="60" customHeight="1" x14ac:dyDescent="0.25">
      <c r="A17" s="605">
        <v>2</v>
      </c>
      <c r="B17" s="604" t="str">
        <f>+B7</f>
        <v>PROYECTO No. 907  Fortalecimiento Institucional.  O transversal</v>
      </c>
      <c r="C17" s="602" t="str">
        <f>+C7</f>
        <v>GESTIÓN INSTITUCIONAL</v>
      </c>
      <c r="D17" s="602" t="s">
        <v>49</v>
      </c>
      <c r="E17" s="604" t="s">
        <v>195</v>
      </c>
      <c r="F17" s="604" t="s">
        <v>50</v>
      </c>
      <c r="G17" s="540" t="s">
        <v>174</v>
      </c>
      <c r="H17" s="602" t="s">
        <v>192</v>
      </c>
      <c r="I17" s="540">
        <v>7.0000000000000007E-2</v>
      </c>
      <c r="J17" s="608" t="s">
        <v>191</v>
      </c>
      <c r="K17" s="540" t="s">
        <v>176</v>
      </c>
      <c r="L17" s="17" t="s">
        <v>51</v>
      </c>
      <c r="M17" s="18">
        <v>0.25</v>
      </c>
      <c r="N17" s="18">
        <v>0.25</v>
      </c>
      <c r="O17" s="18">
        <v>0.25</v>
      </c>
      <c r="P17" s="18">
        <v>0.25</v>
      </c>
      <c r="Q17" s="18">
        <f>SUM(M17:P17)/4</f>
        <v>0.25</v>
      </c>
      <c r="R17" s="540" t="s">
        <v>177</v>
      </c>
    </row>
    <row r="18" spans="1:18" x14ac:dyDescent="0.25">
      <c r="A18" s="605"/>
      <c r="B18" s="496"/>
      <c r="C18" s="602"/>
      <c r="D18" s="602"/>
      <c r="E18" s="496"/>
      <c r="F18" s="496"/>
      <c r="G18" s="540"/>
      <c r="H18" s="602"/>
      <c r="I18" s="540"/>
      <c r="J18" s="608"/>
      <c r="K18" s="540"/>
      <c r="L18" s="17" t="s">
        <v>52</v>
      </c>
      <c r="M18" s="18">
        <v>0.25</v>
      </c>
      <c r="N18" s="18"/>
      <c r="O18" s="18"/>
      <c r="P18" s="18"/>
      <c r="Q18" s="18">
        <f>SUM(M18:P18)/4</f>
        <v>6.25E-2</v>
      </c>
      <c r="R18" s="540"/>
    </row>
    <row r="19" spans="1:18" ht="24" x14ac:dyDescent="0.25">
      <c r="A19" s="605"/>
      <c r="B19" s="496"/>
      <c r="C19" s="602"/>
      <c r="D19" s="602"/>
      <c r="E19" s="496"/>
      <c r="F19" s="496"/>
      <c r="G19" s="540"/>
      <c r="H19" s="602"/>
      <c r="I19" s="540"/>
      <c r="J19" s="608"/>
      <c r="K19" s="540"/>
      <c r="L19" s="17" t="s">
        <v>53</v>
      </c>
      <c r="M19" s="19">
        <f>+M18/M17</f>
        <v>1</v>
      </c>
      <c r="N19" s="19">
        <f>+N18/N17</f>
        <v>0</v>
      </c>
      <c r="O19" s="19">
        <f>+O18/O17</f>
        <v>0</v>
      </c>
      <c r="P19" s="19">
        <f>+P18/P17</f>
        <v>0</v>
      </c>
      <c r="Q19" s="18">
        <f>+Q18/Q17</f>
        <v>0.25</v>
      </c>
      <c r="R19" s="540"/>
    </row>
    <row r="20" spans="1:18" x14ac:dyDescent="0.25">
      <c r="A20" s="605"/>
      <c r="B20" s="496"/>
      <c r="C20" s="602"/>
      <c r="D20" s="602"/>
      <c r="E20" s="496"/>
      <c r="F20" s="496"/>
      <c r="G20" s="540"/>
      <c r="H20" s="602"/>
      <c r="I20" s="540"/>
      <c r="J20" s="608"/>
      <c r="K20" s="540"/>
      <c r="L20" s="17" t="s">
        <v>54</v>
      </c>
      <c r="M20" s="20">
        <f>+M17-M18</f>
        <v>0</v>
      </c>
      <c r="N20" s="20">
        <f>+N17-N18</f>
        <v>0.25</v>
      </c>
      <c r="O20" s="20">
        <f>+O17-O18</f>
        <v>0.25</v>
      </c>
      <c r="P20" s="20">
        <f>+P17-P18</f>
        <v>0.25</v>
      </c>
      <c r="Q20" s="20">
        <f>+Q17-Q18</f>
        <v>0.1875</v>
      </c>
      <c r="R20" s="540"/>
    </row>
    <row r="21" spans="1:18" ht="24" x14ac:dyDescent="0.25">
      <c r="A21" s="605"/>
      <c r="B21" s="496"/>
      <c r="C21" s="602"/>
      <c r="D21" s="602"/>
      <c r="E21" s="496"/>
      <c r="F21" s="496"/>
      <c r="G21" s="540"/>
      <c r="H21" s="602"/>
      <c r="I21" s="540"/>
      <c r="J21" s="608"/>
      <c r="K21" s="540"/>
      <c r="L21" s="17" t="s">
        <v>55</v>
      </c>
      <c r="M21" s="21" t="s">
        <v>234</v>
      </c>
      <c r="N21" s="21"/>
      <c r="O21" s="21"/>
      <c r="P21" s="21"/>
      <c r="Q21" s="22"/>
      <c r="R21" s="540"/>
    </row>
    <row r="22" spans="1:18" ht="24" x14ac:dyDescent="0.25">
      <c r="A22" s="605"/>
      <c r="B22" s="496"/>
      <c r="C22" s="602"/>
      <c r="D22" s="602"/>
      <c r="E22" s="496"/>
      <c r="F22" s="496"/>
      <c r="G22" s="540"/>
      <c r="H22" s="602"/>
      <c r="I22" s="540"/>
      <c r="J22" s="608"/>
      <c r="K22" s="540"/>
      <c r="L22" s="17" t="s">
        <v>56</v>
      </c>
      <c r="M22" s="21" t="s">
        <v>235</v>
      </c>
      <c r="N22" s="21"/>
      <c r="O22" s="21"/>
      <c r="P22" s="21"/>
      <c r="Q22" s="22"/>
      <c r="R22" s="540"/>
    </row>
    <row r="23" spans="1:18" ht="48" x14ac:dyDescent="0.25">
      <c r="A23" s="605"/>
      <c r="B23" s="496"/>
      <c r="C23" s="602"/>
      <c r="D23" s="602"/>
      <c r="E23" s="496"/>
      <c r="F23" s="496"/>
      <c r="G23" s="540"/>
      <c r="H23" s="602"/>
      <c r="I23" s="540"/>
      <c r="J23" s="608"/>
      <c r="K23" s="540"/>
      <c r="L23" s="23" t="s">
        <v>57</v>
      </c>
      <c r="M23" s="21" t="s">
        <v>239</v>
      </c>
      <c r="N23" s="24"/>
      <c r="O23" s="24"/>
      <c r="P23" s="24"/>
      <c r="Q23" s="22"/>
      <c r="R23" s="540"/>
    </row>
    <row r="24" spans="1:18" x14ac:dyDescent="0.25">
      <c r="A24" s="605"/>
      <c r="B24" s="496"/>
      <c r="C24" s="602"/>
      <c r="D24" s="602"/>
      <c r="E24" s="496"/>
      <c r="F24" s="496"/>
      <c r="G24" s="540"/>
      <c r="H24" s="602"/>
      <c r="I24" s="540"/>
      <c r="J24" s="608"/>
      <c r="K24" s="540"/>
      <c r="L24" s="25" t="s">
        <v>51</v>
      </c>
      <c r="M24" s="18">
        <f>+M17*I17</f>
        <v>1.7500000000000002E-2</v>
      </c>
      <c r="N24" s="18">
        <f>+N17*I17</f>
        <v>1.7500000000000002E-2</v>
      </c>
      <c r="O24" s="18">
        <f>+O17*I17</f>
        <v>1.7500000000000002E-2</v>
      </c>
      <c r="P24" s="18">
        <f>+P17*I17</f>
        <v>1.7500000000000002E-2</v>
      </c>
      <c r="Q24" s="20">
        <f>SUM(M24:P24)</f>
        <v>7.0000000000000007E-2</v>
      </c>
      <c r="R24" s="540"/>
    </row>
    <row r="25" spans="1:18" x14ac:dyDescent="0.25">
      <c r="A25" s="605"/>
      <c r="B25" s="496"/>
      <c r="C25" s="602"/>
      <c r="D25" s="602"/>
      <c r="E25" s="496"/>
      <c r="F25" s="496"/>
      <c r="G25" s="540"/>
      <c r="H25" s="602"/>
      <c r="I25" s="540"/>
      <c r="J25" s="608"/>
      <c r="K25" s="540"/>
      <c r="L25" s="25" t="s">
        <v>52</v>
      </c>
      <c r="M25" s="18">
        <f>+M18*I17</f>
        <v>1.7500000000000002E-2</v>
      </c>
      <c r="N25" s="18">
        <f>+N18*I17</f>
        <v>0</v>
      </c>
      <c r="O25" s="18">
        <f>+O18*I17</f>
        <v>0</v>
      </c>
      <c r="P25" s="18">
        <f>+P18*I17</f>
        <v>0</v>
      </c>
      <c r="Q25" s="20">
        <f>SUM(M25:P25)</f>
        <v>1.7500000000000002E-2</v>
      </c>
      <c r="R25" s="540"/>
    </row>
    <row r="26" spans="1:18" x14ac:dyDescent="0.25">
      <c r="A26" s="605"/>
      <c r="B26" s="497"/>
      <c r="C26" s="602"/>
      <c r="D26" s="602"/>
      <c r="E26" s="497"/>
      <c r="F26" s="497"/>
      <c r="G26" s="540"/>
      <c r="H26" s="602"/>
      <c r="I26" s="540"/>
      <c r="J26" s="608"/>
      <c r="K26" s="540"/>
      <c r="L26" s="25" t="s">
        <v>53</v>
      </c>
      <c r="M26" s="18">
        <f>+M25/M24</f>
        <v>1</v>
      </c>
      <c r="N26" s="18">
        <f>+N25/N24</f>
        <v>0</v>
      </c>
      <c r="O26" s="18">
        <f>+O25/O24</f>
        <v>0</v>
      </c>
      <c r="P26" s="18">
        <f>+P25/P24</f>
        <v>0</v>
      </c>
      <c r="Q26" s="18">
        <f>+Q25/Q24</f>
        <v>0.25</v>
      </c>
      <c r="R26" s="540"/>
    </row>
    <row r="27" spans="1:18" ht="60" customHeight="1" x14ac:dyDescent="0.25">
      <c r="A27" s="605">
        <v>3</v>
      </c>
      <c r="B27" s="604" t="str">
        <f>+B17</f>
        <v>PROYECTO No. 907  Fortalecimiento Institucional.  O transversal</v>
      </c>
      <c r="C27" s="602" t="str">
        <f>+C17</f>
        <v>GESTIÓN INSTITUCIONAL</v>
      </c>
      <c r="D27" s="602" t="s">
        <v>49</v>
      </c>
      <c r="E27" s="604" t="str">
        <f>+E17</f>
        <v>Porcentaje de implementación del Sistema Integrado de Gestión</v>
      </c>
      <c r="F27" s="604" t="s">
        <v>50</v>
      </c>
      <c r="G27" s="540" t="s">
        <v>174</v>
      </c>
      <c r="H27" s="602" t="s">
        <v>197</v>
      </c>
      <c r="I27" s="540">
        <v>0.1</v>
      </c>
      <c r="J27" s="608" t="s">
        <v>198</v>
      </c>
      <c r="K27" s="540" t="s">
        <v>176</v>
      </c>
      <c r="L27" s="17" t="s">
        <v>51</v>
      </c>
      <c r="M27" s="18">
        <v>0.25</v>
      </c>
      <c r="N27" s="18">
        <v>0.25</v>
      </c>
      <c r="O27" s="18">
        <v>0.25</v>
      </c>
      <c r="P27" s="18">
        <v>0.25</v>
      </c>
      <c r="Q27" s="18">
        <f>SUM(M27:P27)/4</f>
        <v>0.25</v>
      </c>
      <c r="R27" s="540" t="s">
        <v>177</v>
      </c>
    </row>
    <row r="28" spans="1:18" x14ac:dyDescent="0.25">
      <c r="A28" s="605"/>
      <c r="B28" s="496"/>
      <c r="C28" s="602"/>
      <c r="D28" s="602"/>
      <c r="E28" s="496"/>
      <c r="F28" s="496"/>
      <c r="G28" s="540"/>
      <c r="H28" s="602"/>
      <c r="I28" s="540"/>
      <c r="J28" s="608"/>
      <c r="K28" s="540"/>
      <c r="L28" s="17" t="s">
        <v>52</v>
      </c>
      <c r="M28" s="18">
        <v>0.25</v>
      </c>
      <c r="N28" s="18"/>
      <c r="O28" s="18"/>
      <c r="P28" s="18"/>
      <c r="Q28" s="18">
        <f>SUM(M28:P28)/4</f>
        <v>6.25E-2</v>
      </c>
      <c r="R28" s="540"/>
    </row>
    <row r="29" spans="1:18" ht="24" x14ac:dyDescent="0.25">
      <c r="A29" s="605"/>
      <c r="B29" s="496"/>
      <c r="C29" s="602"/>
      <c r="D29" s="602"/>
      <c r="E29" s="496"/>
      <c r="F29" s="496"/>
      <c r="G29" s="540"/>
      <c r="H29" s="602"/>
      <c r="I29" s="540"/>
      <c r="J29" s="608"/>
      <c r="K29" s="540"/>
      <c r="L29" s="17" t="s">
        <v>53</v>
      </c>
      <c r="M29" s="19">
        <f>+M28/M27</f>
        <v>1</v>
      </c>
      <c r="N29" s="19">
        <f>+N28/N27</f>
        <v>0</v>
      </c>
      <c r="O29" s="19">
        <f>+O28/O27</f>
        <v>0</v>
      </c>
      <c r="P29" s="19">
        <f>+P28/P27</f>
        <v>0</v>
      </c>
      <c r="Q29" s="18">
        <f>+Q28/Q27</f>
        <v>0.25</v>
      </c>
      <c r="R29" s="540"/>
    </row>
    <row r="30" spans="1:18" x14ac:dyDescent="0.25">
      <c r="A30" s="605"/>
      <c r="B30" s="496"/>
      <c r="C30" s="602"/>
      <c r="D30" s="602"/>
      <c r="E30" s="496"/>
      <c r="F30" s="496"/>
      <c r="G30" s="540"/>
      <c r="H30" s="602"/>
      <c r="I30" s="540"/>
      <c r="J30" s="608"/>
      <c r="K30" s="540"/>
      <c r="L30" s="17" t="s">
        <v>54</v>
      </c>
      <c r="M30" s="20">
        <f>+M27-M28</f>
        <v>0</v>
      </c>
      <c r="N30" s="20">
        <f>+N27-N28</f>
        <v>0.25</v>
      </c>
      <c r="O30" s="20">
        <f>+O27-O28</f>
        <v>0.25</v>
      </c>
      <c r="P30" s="20">
        <f>+P27-P28</f>
        <v>0.25</v>
      </c>
      <c r="Q30" s="20">
        <f>+Q27-Q28</f>
        <v>0.1875</v>
      </c>
      <c r="R30" s="540"/>
    </row>
    <row r="31" spans="1:18" ht="24" x14ac:dyDescent="0.25">
      <c r="A31" s="605"/>
      <c r="B31" s="496"/>
      <c r="C31" s="602"/>
      <c r="D31" s="602"/>
      <c r="E31" s="496"/>
      <c r="F31" s="496"/>
      <c r="G31" s="540"/>
      <c r="H31" s="602"/>
      <c r="I31" s="540"/>
      <c r="J31" s="608"/>
      <c r="K31" s="540"/>
      <c r="L31" s="17" t="s">
        <v>55</v>
      </c>
      <c r="M31" s="21" t="s">
        <v>218</v>
      </c>
      <c r="N31" s="21"/>
      <c r="O31" s="21"/>
      <c r="P31" s="21"/>
      <c r="Q31" s="22"/>
      <c r="R31" s="540"/>
    </row>
    <row r="32" spans="1:18" ht="45" x14ac:dyDescent="0.25">
      <c r="A32" s="605"/>
      <c r="B32" s="496"/>
      <c r="C32" s="602"/>
      <c r="D32" s="602"/>
      <c r="E32" s="496"/>
      <c r="F32" s="496"/>
      <c r="G32" s="540"/>
      <c r="H32" s="602"/>
      <c r="I32" s="540"/>
      <c r="J32" s="608"/>
      <c r="K32" s="540"/>
      <c r="L32" s="17" t="s">
        <v>56</v>
      </c>
      <c r="M32" s="21" t="s">
        <v>219</v>
      </c>
      <c r="N32" s="21"/>
      <c r="O32" s="21"/>
      <c r="P32" s="21"/>
      <c r="Q32" s="22"/>
      <c r="R32" s="540"/>
    </row>
    <row r="33" spans="1:18" ht="48" x14ac:dyDescent="0.25">
      <c r="A33" s="605"/>
      <c r="B33" s="496"/>
      <c r="C33" s="602"/>
      <c r="D33" s="602"/>
      <c r="E33" s="496"/>
      <c r="F33" s="496"/>
      <c r="G33" s="540"/>
      <c r="H33" s="602"/>
      <c r="I33" s="540"/>
      <c r="J33" s="608"/>
      <c r="K33" s="540"/>
      <c r="L33" s="23" t="s">
        <v>57</v>
      </c>
      <c r="M33" s="21" t="s">
        <v>240</v>
      </c>
      <c r="N33" s="24"/>
      <c r="O33" s="24"/>
      <c r="P33" s="24"/>
      <c r="Q33" s="22"/>
      <c r="R33" s="540"/>
    </row>
    <row r="34" spans="1:18" x14ac:dyDescent="0.25">
      <c r="A34" s="605"/>
      <c r="B34" s="496"/>
      <c r="C34" s="602"/>
      <c r="D34" s="602"/>
      <c r="E34" s="496"/>
      <c r="F34" s="496"/>
      <c r="G34" s="540"/>
      <c r="H34" s="602"/>
      <c r="I34" s="540"/>
      <c r="J34" s="608"/>
      <c r="K34" s="540"/>
      <c r="L34" s="25" t="s">
        <v>51</v>
      </c>
      <c r="M34" s="18">
        <f>+M27*I27</f>
        <v>2.5000000000000001E-2</v>
      </c>
      <c r="N34" s="18">
        <f>+N27*I27</f>
        <v>2.5000000000000001E-2</v>
      </c>
      <c r="O34" s="18">
        <f>+O27*I27</f>
        <v>2.5000000000000001E-2</v>
      </c>
      <c r="P34" s="18">
        <f>+P27*I27</f>
        <v>2.5000000000000001E-2</v>
      </c>
      <c r="Q34" s="20">
        <f>SUM(M34:P34)</f>
        <v>0.1</v>
      </c>
      <c r="R34" s="540"/>
    </row>
    <row r="35" spans="1:18" x14ac:dyDescent="0.25">
      <c r="A35" s="605"/>
      <c r="B35" s="496"/>
      <c r="C35" s="602"/>
      <c r="D35" s="602"/>
      <c r="E35" s="496"/>
      <c r="F35" s="496"/>
      <c r="G35" s="540"/>
      <c r="H35" s="602"/>
      <c r="I35" s="540"/>
      <c r="J35" s="608"/>
      <c r="K35" s="540"/>
      <c r="L35" s="25" t="s">
        <v>52</v>
      </c>
      <c r="M35" s="18">
        <f>+M28*I27</f>
        <v>2.5000000000000001E-2</v>
      </c>
      <c r="N35" s="18">
        <f>+N28*I27</f>
        <v>0</v>
      </c>
      <c r="O35" s="18">
        <f>+O28*I27</f>
        <v>0</v>
      </c>
      <c r="P35" s="18">
        <f>+P28*I27</f>
        <v>0</v>
      </c>
      <c r="Q35" s="20">
        <f>SUM(M35:P35)</f>
        <v>2.5000000000000001E-2</v>
      </c>
      <c r="R35" s="540"/>
    </row>
    <row r="36" spans="1:18" x14ac:dyDescent="0.25">
      <c r="A36" s="605"/>
      <c r="B36" s="497"/>
      <c r="C36" s="602"/>
      <c r="D36" s="602"/>
      <c r="E36" s="497"/>
      <c r="F36" s="497"/>
      <c r="G36" s="540"/>
      <c r="H36" s="602"/>
      <c r="I36" s="540"/>
      <c r="J36" s="608"/>
      <c r="K36" s="540"/>
      <c r="L36" s="25" t="s">
        <v>53</v>
      </c>
      <c r="M36" s="18">
        <f>+M35/M34</f>
        <v>1</v>
      </c>
      <c r="N36" s="18">
        <f>+N35/N34</f>
        <v>0</v>
      </c>
      <c r="O36" s="18">
        <f>+O35/O34</f>
        <v>0</v>
      </c>
      <c r="P36" s="18">
        <f>+P35/P34</f>
        <v>0</v>
      </c>
      <c r="Q36" s="18">
        <f>+Q35/Q34</f>
        <v>0.25</v>
      </c>
      <c r="R36" s="540"/>
    </row>
    <row r="37" spans="1:18" ht="60" customHeight="1" x14ac:dyDescent="0.25">
      <c r="A37" s="605">
        <v>4</v>
      </c>
      <c r="B37" s="604" t="str">
        <f>+B27</f>
        <v>PROYECTO No. 907  Fortalecimiento Institucional.  O transversal</v>
      </c>
      <c r="C37" s="604" t="str">
        <f>+C27</f>
        <v>GESTIÓN INSTITUCIONAL</v>
      </c>
      <c r="D37" s="602" t="s">
        <v>49</v>
      </c>
      <c r="E37" s="604" t="str">
        <f>+E27</f>
        <v>Porcentaje de implementación del Sistema Integrado de Gestión</v>
      </c>
      <c r="F37" s="604" t="s">
        <v>50</v>
      </c>
      <c r="G37" s="540" t="s">
        <v>174</v>
      </c>
      <c r="H37" s="602" t="s">
        <v>199</v>
      </c>
      <c r="I37" s="540">
        <v>0.06</v>
      </c>
      <c r="J37" s="608" t="s">
        <v>200</v>
      </c>
      <c r="K37" s="540" t="s">
        <v>176</v>
      </c>
      <c r="L37" s="17" t="s">
        <v>51</v>
      </c>
      <c r="M37" s="18">
        <v>0.2</v>
      </c>
      <c r="N37" s="18">
        <v>0.8</v>
      </c>
      <c r="O37" s="18">
        <v>0</v>
      </c>
      <c r="P37" s="18">
        <v>0</v>
      </c>
      <c r="Q37" s="18">
        <f>SUM(M37:P37)/4</f>
        <v>0.25</v>
      </c>
      <c r="R37" s="540" t="s">
        <v>177</v>
      </c>
    </row>
    <row r="38" spans="1:18" x14ac:dyDescent="0.25">
      <c r="A38" s="605"/>
      <c r="B38" s="496"/>
      <c r="C38" s="496"/>
      <c r="D38" s="602"/>
      <c r="E38" s="496"/>
      <c r="F38" s="496"/>
      <c r="G38" s="540"/>
      <c r="H38" s="602"/>
      <c r="I38" s="540"/>
      <c r="J38" s="608"/>
      <c r="K38" s="540"/>
      <c r="L38" s="17" t="s">
        <v>52</v>
      </c>
      <c r="M38" s="18">
        <v>0.2</v>
      </c>
      <c r="N38" s="18"/>
      <c r="O38" s="18"/>
      <c r="P38" s="18"/>
      <c r="Q38" s="18">
        <f>SUM(M38:P38)/4</f>
        <v>0.05</v>
      </c>
      <c r="R38" s="540"/>
    </row>
    <row r="39" spans="1:18" ht="24" x14ac:dyDescent="0.25">
      <c r="A39" s="605"/>
      <c r="B39" s="496"/>
      <c r="C39" s="496"/>
      <c r="D39" s="602"/>
      <c r="E39" s="496"/>
      <c r="F39" s="496"/>
      <c r="G39" s="540"/>
      <c r="H39" s="602"/>
      <c r="I39" s="540"/>
      <c r="J39" s="608"/>
      <c r="K39" s="540"/>
      <c r="L39" s="17" t="s">
        <v>53</v>
      </c>
      <c r="M39" s="19">
        <f>+M38/M37</f>
        <v>1</v>
      </c>
      <c r="N39" s="19">
        <f>+N38/N37</f>
        <v>0</v>
      </c>
      <c r="O39" s="19" t="e">
        <f>+O38/O37</f>
        <v>#DIV/0!</v>
      </c>
      <c r="P39" s="19" t="e">
        <f>+P38/P37</f>
        <v>#DIV/0!</v>
      </c>
      <c r="Q39" s="18">
        <f>+Q38/Q37</f>
        <v>0.2</v>
      </c>
      <c r="R39" s="540"/>
    </row>
    <row r="40" spans="1:18" x14ac:dyDescent="0.25">
      <c r="A40" s="605"/>
      <c r="B40" s="496"/>
      <c r="C40" s="496"/>
      <c r="D40" s="602"/>
      <c r="E40" s="496"/>
      <c r="F40" s="496"/>
      <c r="G40" s="540"/>
      <c r="H40" s="602"/>
      <c r="I40" s="540"/>
      <c r="J40" s="608"/>
      <c r="K40" s="540"/>
      <c r="L40" s="17" t="s">
        <v>54</v>
      </c>
      <c r="M40" s="20">
        <f>+M37-M38</f>
        <v>0</v>
      </c>
      <c r="N40" s="20">
        <f>+N37-N38</f>
        <v>0.8</v>
      </c>
      <c r="O40" s="20">
        <f>+O37-O38</f>
        <v>0</v>
      </c>
      <c r="P40" s="20">
        <f>+P37-P38</f>
        <v>0</v>
      </c>
      <c r="Q40" s="20">
        <f>+Q37-Q38</f>
        <v>0.2</v>
      </c>
      <c r="R40" s="540"/>
    </row>
    <row r="41" spans="1:18" ht="24" x14ac:dyDescent="0.25">
      <c r="A41" s="605"/>
      <c r="B41" s="496"/>
      <c r="C41" s="496"/>
      <c r="D41" s="602"/>
      <c r="E41" s="496"/>
      <c r="F41" s="496"/>
      <c r="G41" s="540"/>
      <c r="H41" s="602"/>
      <c r="I41" s="540"/>
      <c r="J41" s="608"/>
      <c r="K41" s="540"/>
      <c r="L41" s="17" t="s">
        <v>55</v>
      </c>
      <c r="M41" s="21" t="s">
        <v>220</v>
      </c>
      <c r="N41" s="21"/>
      <c r="O41" s="21"/>
      <c r="P41" s="21"/>
      <c r="Q41" s="22"/>
      <c r="R41" s="540"/>
    </row>
    <row r="42" spans="1:18" ht="39.75" customHeight="1" x14ac:dyDescent="0.25">
      <c r="A42" s="605"/>
      <c r="B42" s="496"/>
      <c r="C42" s="496"/>
      <c r="D42" s="602"/>
      <c r="E42" s="496"/>
      <c r="F42" s="496"/>
      <c r="G42" s="540"/>
      <c r="H42" s="602"/>
      <c r="I42" s="540"/>
      <c r="J42" s="608"/>
      <c r="K42" s="540"/>
      <c r="L42" s="17" t="s">
        <v>56</v>
      </c>
      <c r="M42" s="21" t="s">
        <v>221</v>
      </c>
      <c r="N42" s="21"/>
      <c r="O42" s="21"/>
      <c r="P42" s="21"/>
      <c r="Q42" s="22"/>
      <c r="R42" s="540"/>
    </row>
    <row r="43" spans="1:18" ht="85.5" customHeight="1" x14ac:dyDescent="0.25">
      <c r="A43" s="605"/>
      <c r="B43" s="496"/>
      <c r="C43" s="496"/>
      <c r="D43" s="602"/>
      <c r="E43" s="496"/>
      <c r="F43" s="496"/>
      <c r="G43" s="540"/>
      <c r="H43" s="602"/>
      <c r="I43" s="540"/>
      <c r="J43" s="608"/>
      <c r="K43" s="540"/>
      <c r="L43" s="23" t="s">
        <v>57</v>
      </c>
      <c r="M43" s="21" t="s">
        <v>222</v>
      </c>
      <c r="N43" s="24"/>
      <c r="O43" s="24"/>
      <c r="P43" s="24"/>
      <c r="Q43" s="22"/>
      <c r="R43" s="540"/>
    </row>
    <row r="44" spans="1:18" x14ac:dyDescent="0.25">
      <c r="A44" s="605"/>
      <c r="B44" s="496"/>
      <c r="C44" s="496"/>
      <c r="D44" s="602"/>
      <c r="E44" s="496"/>
      <c r="F44" s="496"/>
      <c r="G44" s="540"/>
      <c r="H44" s="602"/>
      <c r="I44" s="540"/>
      <c r="J44" s="608"/>
      <c r="K44" s="540"/>
      <c r="L44" s="25" t="s">
        <v>51</v>
      </c>
      <c r="M44" s="18">
        <f>+M37*I37</f>
        <v>1.2E-2</v>
      </c>
      <c r="N44" s="18">
        <f>+N37*I37</f>
        <v>4.8000000000000001E-2</v>
      </c>
      <c r="O44" s="18">
        <f>+O37*I37</f>
        <v>0</v>
      </c>
      <c r="P44" s="18">
        <f>+P37*I37</f>
        <v>0</v>
      </c>
      <c r="Q44" s="20">
        <f>SUM(M44:P44)</f>
        <v>0.06</v>
      </c>
      <c r="R44" s="540"/>
    </row>
    <row r="45" spans="1:18" x14ac:dyDescent="0.25">
      <c r="A45" s="605"/>
      <c r="B45" s="496"/>
      <c r="C45" s="496"/>
      <c r="D45" s="602"/>
      <c r="E45" s="496"/>
      <c r="F45" s="496"/>
      <c r="G45" s="540"/>
      <c r="H45" s="602"/>
      <c r="I45" s="540"/>
      <c r="J45" s="608"/>
      <c r="K45" s="540"/>
      <c r="L45" s="25" t="s">
        <v>52</v>
      </c>
      <c r="M45" s="18">
        <f>+M38*I37</f>
        <v>1.2E-2</v>
      </c>
      <c r="N45" s="18">
        <f>+N38*I37</f>
        <v>0</v>
      </c>
      <c r="O45" s="18">
        <f>+O38*I37</f>
        <v>0</v>
      </c>
      <c r="P45" s="18">
        <f>+P38*I37</f>
        <v>0</v>
      </c>
      <c r="Q45" s="20">
        <f>SUM(M45:P45)</f>
        <v>1.2E-2</v>
      </c>
      <c r="R45" s="540"/>
    </row>
    <row r="46" spans="1:18" x14ac:dyDescent="0.25">
      <c r="A46" s="605"/>
      <c r="B46" s="497"/>
      <c r="C46" s="497"/>
      <c r="D46" s="602"/>
      <c r="E46" s="497"/>
      <c r="F46" s="497"/>
      <c r="G46" s="540"/>
      <c r="H46" s="602"/>
      <c r="I46" s="540"/>
      <c r="J46" s="608"/>
      <c r="K46" s="540"/>
      <c r="L46" s="25" t="s">
        <v>53</v>
      </c>
      <c r="M46" s="18">
        <f>+M45/M44</f>
        <v>1</v>
      </c>
      <c r="N46" s="18">
        <f>+N45/N44</f>
        <v>0</v>
      </c>
      <c r="O46" s="18" t="e">
        <f>+O45/O44</f>
        <v>#DIV/0!</v>
      </c>
      <c r="P46" s="18" t="e">
        <f>+P45/P44</f>
        <v>#DIV/0!</v>
      </c>
      <c r="Q46" s="18">
        <f>+Q45/Q44</f>
        <v>0.2</v>
      </c>
      <c r="R46" s="540"/>
    </row>
    <row r="47" spans="1:18" ht="60" customHeight="1" x14ac:dyDescent="0.25">
      <c r="A47" s="605">
        <v>5</v>
      </c>
      <c r="B47" s="604" t="str">
        <f>+B37</f>
        <v>PROYECTO No. 907  Fortalecimiento Institucional.  O transversal</v>
      </c>
      <c r="C47" s="604" t="str">
        <f>+C37</f>
        <v>GESTIÓN INSTITUCIONAL</v>
      </c>
      <c r="D47" s="602" t="s">
        <v>49</v>
      </c>
      <c r="E47" s="604" t="str">
        <f>+E37</f>
        <v>Porcentaje de implementación del Sistema Integrado de Gestión</v>
      </c>
      <c r="F47" s="604" t="s">
        <v>50</v>
      </c>
      <c r="G47" s="540" t="s">
        <v>174</v>
      </c>
      <c r="H47" s="602" t="s">
        <v>201</v>
      </c>
      <c r="I47" s="540">
        <v>0.05</v>
      </c>
      <c r="J47" s="608" t="s">
        <v>202</v>
      </c>
      <c r="K47" s="540" t="s">
        <v>176</v>
      </c>
      <c r="L47" s="17" t="s">
        <v>51</v>
      </c>
      <c r="M47" s="18">
        <v>0</v>
      </c>
      <c r="N47" s="18">
        <v>0</v>
      </c>
      <c r="O47" s="18">
        <v>0.5</v>
      </c>
      <c r="P47" s="18">
        <v>0.5</v>
      </c>
      <c r="Q47" s="18">
        <f>SUM(M47:P47)/4</f>
        <v>0.25</v>
      </c>
      <c r="R47" s="540" t="s">
        <v>177</v>
      </c>
    </row>
    <row r="48" spans="1:18" x14ac:dyDescent="0.25">
      <c r="A48" s="605"/>
      <c r="B48" s="496"/>
      <c r="C48" s="496"/>
      <c r="D48" s="602"/>
      <c r="E48" s="496"/>
      <c r="F48" s="496"/>
      <c r="G48" s="540"/>
      <c r="H48" s="602"/>
      <c r="I48" s="540"/>
      <c r="J48" s="608"/>
      <c r="K48" s="540"/>
      <c r="L48" s="17" t="s">
        <v>52</v>
      </c>
      <c r="M48" s="18">
        <v>0</v>
      </c>
      <c r="N48" s="18"/>
      <c r="O48" s="18"/>
      <c r="P48" s="18"/>
      <c r="Q48" s="18">
        <f>SUM(M48:P48)/4</f>
        <v>0</v>
      </c>
      <c r="R48" s="540"/>
    </row>
    <row r="49" spans="1:18" ht="24" x14ac:dyDescent="0.25">
      <c r="A49" s="605"/>
      <c r="B49" s="496"/>
      <c r="C49" s="496"/>
      <c r="D49" s="602"/>
      <c r="E49" s="496"/>
      <c r="F49" s="496"/>
      <c r="G49" s="540"/>
      <c r="H49" s="602"/>
      <c r="I49" s="540"/>
      <c r="J49" s="608"/>
      <c r="K49" s="540"/>
      <c r="L49" s="17" t="s">
        <v>53</v>
      </c>
      <c r="M49" s="19" t="e">
        <f>+M48/M47</f>
        <v>#DIV/0!</v>
      </c>
      <c r="N49" s="19" t="e">
        <f>+N48/N47</f>
        <v>#DIV/0!</v>
      </c>
      <c r="O49" s="19">
        <f>+O48/O47</f>
        <v>0</v>
      </c>
      <c r="P49" s="19">
        <f>+P48/P47</f>
        <v>0</v>
      </c>
      <c r="Q49" s="18">
        <f>+Q48/Q47</f>
        <v>0</v>
      </c>
      <c r="R49" s="540"/>
    </row>
    <row r="50" spans="1:18" x14ac:dyDescent="0.25">
      <c r="A50" s="605"/>
      <c r="B50" s="496"/>
      <c r="C50" s="496"/>
      <c r="D50" s="602"/>
      <c r="E50" s="496"/>
      <c r="F50" s="496"/>
      <c r="G50" s="540"/>
      <c r="H50" s="602"/>
      <c r="I50" s="540"/>
      <c r="J50" s="608"/>
      <c r="K50" s="540"/>
      <c r="L50" s="17" t="s">
        <v>54</v>
      </c>
      <c r="M50" s="20">
        <f>+M47-M48</f>
        <v>0</v>
      </c>
      <c r="N50" s="20">
        <f>+N47-N48</f>
        <v>0</v>
      </c>
      <c r="O50" s="20">
        <f>+O47-O48</f>
        <v>0.5</v>
      </c>
      <c r="P50" s="20">
        <f>+P47-P48</f>
        <v>0.5</v>
      </c>
      <c r="Q50" s="20">
        <f>+Q47-Q48</f>
        <v>0.25</v>
      </c>
      <c r="R50" s="540"/>
    </row>
    <row r="51" spans="1:18" ht="24" x14ac:dyDescent="0.25">
      <c r="A51" s="605"/>
      <c r="B51" s="496"/>
      <c r="C51" s="496"/>
      <c r="D51" s="602"/>
      <c r="E51" s="496"/>
      <c r="F51" s="496"/>
      <c r="G51" s="540"/>
      <c r="H51" s="602"/>
      <c r="I51" s="540"/>
      <c r="J51" s="608"/>
      <c r="K51" s="540"/>
      <c r="L51" s="17" t="s">
        <v>55</v>
      </c>
      <c r="M51" s="21"/>
      <c r="N51" s="21"/>
      <c r="O51" s="21"/>
      <c r="P51" s="21"/>
      <c r="Q51" s="22"/>
      <c r="R51" s="540"/>
    </row>
    <row r="52" spans="1:18" ht="24" x14ac:dyDescent="0.25">
      <c r="A52" s="605"/>
      <c r="B52" s="496"/>
      <c r="C52" s="496"/>
      <c r="D52" s="602"/>
      <c r="E52" s="496"/>
      <c r="F52" s="496"/>
      <c r="G52" s="540"/>
      <c r="H52" s="602"/>
      <c r="I52" s="540"/>
      <c r="J52" s="608"/>
      <c r="K52" s="540"/>
      <c r="L52" s="17" t="s">
        <v>56</v>
      </c>
      <c r="M52" s="21"/>
      <c r="N52" s="21"/>
      <c r="O52" s="21"/>
      <c r="P52" s="21"/>
      <c r="Q52" s="22"/>
      <c r="R52" s="540"/>
    </row>
    <row r="53" spans="1:18" ht="48" x14ac:dyDescent="0.25">
      <c r="A53" s="605"/>
      <c r="B53" s="496"/>
      <c r="C53" s="496"/>
      <c r="D53" s="602"/>
      <c r="E53" s="496"/>
      <c r="F53" s="496"/>
      <c r="G53" s="540"/>
      <c r="H53" s="602"/>
      <c r="I53" s="540"/>
      <c r="J53" s="608"/>
      <c r="K53" s="540"/>
      <c r="L53" s="23" t="s">
        <v>57</v>
      </c>
      <c r="M53" s="21" t="s">
        <v>223</v>
      </c>
      <c r="N53" s="24"/>
      <c r="O53" s="24"/>
      <c r="P53" s="24"/>
      <c r="Q53" s="22"/>
      <c r="R53" s="540"/>
    </row>
    <row r="54" spans="1:18" x14ac:dyDescent="0.25">
      <c r="A54" s="605"/>
      <c r="B54" s="496"/>
      <c r="C54" s="496"/>
      <c r="D54" s="602"/>
      <c r="E54" s="496"/>
      <c r="F54" s="496"/>
      <c r="G54" s="540"/>
      <c r="H54" s="602"/>
      <c r="I54" s="540"/>
      <c r="J54" s="608"/>
      <c r="K54" s="540"/>
      <c r="L54" s="25" t="s">
        <v>51</v>
      </c>
      <c r="M54" s="18">
        <f>+M47*I47</f>
        <v>0</v>
      </c>
      <c r="N54" s="18">
        <f>+N47*I47</f>
        <v>0</v>
      </c>
      <c r="O54" s="18">
        <f>+O47*I47</f>
        <v>2.5000000000000001E-2</v>
      </c>
      <c r="P54" s="18">
        <f>+P47*I47</f>
        <v>2.5000000000000001E-2</v>
      </c>
      <c r="Q54" s="20">
        <f>SUM(M54:P54)</f>
        <v>0.05</v>
      </c>
      <c r="R54" s="540"/>
    </row>
    <row r="55" spans="1:18" x14ac:dyDescent="0.25">
      <c r="A55" s="605"/>
      <c r="B55" s="496"/>
      <c r="C55" s="496"/>
      <c r="D55" s="602"/>
      <c r="E55" s="496"/>
      <c r="F55" s="496"/>
      <c r="G55" s="540"/>
      <c r="H55" s="602"/>
      <c r="I55" s="540"/>
      <c r="J55" s="608"/>
      <c r="K55" s="540"/>
      <c r="L55" s="25" t="s">
        <v>52</v>
      </c>
      <c r="M55" s="18">
        <f>+M48*I47</f>
        <v>0</v>
      </c>
      <c r="N55" s="18">
        <f>+N48*I47</f>
        <v>0</v>
      </c>
      <c r="O55" s="18">
        <f>+O48*I47</f>
        <v>0</v>
      </c>
      <c r="P55" s="18">
        <f>+P48*I47</f>
        <v>0</v>
      </c>
      <c r="Q55" s="20">
        <f>SUM(M55:P55)</f>
        <v>0</v>
      </c>
      <c r="R55" s="540"/>
    </row>
    <row r="56" spans="1:18" x14ac:dyDescent="0.25">
      <c r="A56" s="605"/>
      <c r="B56" s="497"/>
      <c r="C56" s="497"/>
      <c r="D56" s="602"/>
      <c r="E56" s="497"/>
      <c r="F56" s="497"/>
      <c r="G56" s="540"/>
      <c r="H56" s="602"/>
      <c r="I56" s="540"/>
      <c r="J56" s="608"/>
      <c r="K56" s="540"/>
      <c r="L56" s="25" t="s">
        <v>53</v>
      </c>
      <c r="M56" s="18" t="e">
        <f>+M55/M54</f>
        <v>#DIV/0!</v>
      </c>
      <c r="N56" s="18" t="e">
        <f>+N55/N54</f>
        <v>#DIV/0!</v>
      </c>
      <c r="O56" s="18">
        <f>+O55/O54</f>
        <v>0</v>
      </c>
      <c r="P56" s="18">
        <f>+P55/P54</f>
        <v>0</v>
      </c>
      <c r="Q56" s="18">
        <f>+Q55/Q54</f>
        <v>0</v>
      </c>
      <c r="R56" s="540"/>
    </row>
    <row r="57" spans="1:18" ht="60" customHeight="1" x14ac:dyDescent="0.25">
      <c r="A57" s="605">
        <v>6</v>
      </c>
      <c r="B57" s="604" t="str">
        <f>+B47</f>
        <v>PROYECTO No. 907  Fortalecimiento Institucional.  O transversal</v>
      </c>
      <c r="C57" s="604" t="str">
        <f>+C47</f>
        <v>GESTIÓN INSTITUCIONAL</v>
      </c>
      <c r="D57" s="602" t="s">
        <v>49</v>
      </c>
      <c r="E57" s="604" t="str">
        <f>+E47</f>
        <v>Porcentaje de implementación del Sistema Integrado de Gestión</v>
      </c>
      <c r="F57" s="604" t="s">
        <v>50</v>
      </c>
      <c r="G57" s="540" t="s">
        <v>174</v>
      </c>
      <c r="H57" s="602" t="s">
        <v>203</v>
      </c>
      <c r="I57" s="540">
        <v>7.0000000000000007E-2</v>
      </c>
      <c r="J57" s="608" t="s">
        <v>204</v>
      </c>
      <c r="K57" s="540" t="s">
        <v>176</v>
      </c>
      <c r="L57" s="17" t="s">
        <v>51</v>
      </c>
      <c r="M57" s="18">
        <v>0.25</v>
      </c>
      <c r="N57" s="18">
        <v>0.25</v>
      </c>
      <c r="O57" s="18">
        <v>0.25</v>
      </c>
      <c r="P57" s="18">
        <v>0.25</v>
      </c>
      <c r="Q57" s="18">
        <f>SUM(M57:P57)/4</f>
        <v>0.25</v>
      </c>
      <c r="R57" s="540" t="s">
        <v>177</v>
      </c>
    </row>
    <row r="58" spans="1:18" x14ac:dyDescent="0.25">
      <c r="A58" s="605"/>
      <c r="B58" s="496"/>
      <c r="C58" s="496"/>
      <c r="D58" s="602"/>
      <c r="E58" s="496"/>
      <c r="F58" s="496"/>
      <c r="G58" s="540"/>
      <c r="H58" s="602"/>
      <c r="I58" s="540"/>
      <c r="J58" s="608"/>
      <c r="K58" s="540"/>
      <c r="L58" s="17" t="s">
        <v>52</v>
      </c>
      <c r="M58" s="18">
        <v>0.25</v>
      </c>
      <c r="N58" s="18"/>
      <c r="O58" s="18"/>
      <c r="P58" s="18"/>
      <c r="Q58" s="18">
        <f>SUM(M58:P58)/4</f>
        <v>6.25E-2</v>
      </c>
      <c r="R58" s="540"/>
    </row>
    <row r="59" spans="1:18" ht="24" x14ac:dyDescent="0.25">
      <c r="A59" s="605"/>
      <c r="B59" s="496"/>
      <c r="C59" s="496"/>
      <c r="D59" s="602"/>
      <c r="E59" s="496"/>
      <c r="F59" s="496"/>
      <c r="G59" s="540"/>
      <c r="H59" s="602"/>
      <c r="I59" s="540"/>
      <c r="J59" s="608"/>
      <c r="K59" s="540"/>
      <c r="L59" s="17" t="s">
        <v>53</v>
      </c>
      <c r="M59" s="19">
        <f>+M58/M57</f>
        <v>1</v>
      </c>
      <c r="N59" s="19">
        <f>+N58/N57</f>
        <v>0</v>
      </c>
      <c r="O59" s="19">
        <f>+O58/O57</f>
        <v>0</v>
      </c>
      <c r="P59" s="19">
        <f>+P58/P57</f>
        <v>0</v>
      </c>
      <c r="Q59" s="18">
        <f>+Q58/Q57</f>
        <v>0.25</v>
      </c>
      <c r="R59" s="540"/>
    </row>
    <row r="60" spans="1:18" x14ac:dyDescent="0.25">
      <c r="A60" s="605"/>
      <c r="B60" s="496"/>
      <c r="C60" s="496"/>
      <c r="D60" s="602"/>
      <c r="E60" s="496"/>
      <c r="F60" s="496"/>
      <c r="G60" s="540"/>
      <c r="H60" s="602"/>
      <c r="I60" s="540"/>
      <c r="J60" s="608"/>
      <c r="K60" s="540"/>
      <c r="L60" s="17" t="s">
        <v>54</v>
      </c>
      <c r="M60" s="20">
        <f>+M57-M58</f>
        <v>0</v>
      </c>
      <c r="N60" s="20">
        <f>+N57-N58</f>
        <v>0.25</v>
      </c>
      <c r="O60" s="20">
        <f>+O57-O58</f>
        <v>0.25</v>
      </c>
      <c r="P60" s="20">
        <f>+P57-P58</f>
        <v>0.25</v>
      </c>
      <c r="Q60" s="20">
        <f>+Q57-Q58</f>
        <v>0.1875</v>
      </c>
      <c r="R60" s="540"/>
    </row>
    <row r="61" spans="1:18" ht="33.75" x14ac:dyDescent="0.25">
      <c r="A61" s="605"/>
      <c r="B61" s="496"/>
      <c r="C61" s="496"/>
      <c r="D61" s="602"/>
      <c r="E61" s="496"/>
      <c r="F61" s="496"/>
      <c r="G61" s="540"/>
      <c r="H61" s="602"/>
      <c r="I61" s="540"/>
      <c r="J61" s="608"/>
      <c r="K61" s="540"/>
      <c r="L61" s="17" t="s">
        <v>55</v>
      </c>
      <c r="M61" s="21" t="s">
        <v>236</v>
      </c>
      <c r="N61" s="21"/>
      <c r="O61" s="21"/>
      <c r="P61" s="21"/>
      <c r="Q61" s="22"/>
      <c r="R61" s="540"/>
    </row>
    <row r="62" spans="1:18" ht="56.25" x14ac:dyDescent="0.25">
      <c r="A62" s="605"/>
      <c r="B62" s="496"/>
      <c r="C62" s="496"/>
      <c r="D62" s="602"/>
      <c r="E62" s="496"/>
      <c r="F62" s="496"/>
      <c r="G62" s="540"/>
      <c r="H62" s="602"/>
      <c r="I62" s="540"/>
      <c r="J62" s="608"/>
      <c r="K62" s="540"/>
      <c r="L62" s="17" t="s">
        <v>56</v>
      </c>
      <c r="M62" s="21" t="s">
        <v>237</v>
      </c>
      <c r="N62" s="21"/>
      <c r="O62" s="21"/>
      <c r="P62" s="21"/>
      <c r="Q62" s="22"/>
      <c r="R62" s="540"/>
    </row>
    <row r="63" spans="1:18" ht="85.5" customHeight="1" x14ac:dyDescent="0.25">
      <c r="A63" s="605"/>
      <c r="B63" s="496"/>
      <c r="C63" s="496"/>
      <c r="D63" s="602"/>
      <c r="E63" s="496"/>
      <c r="F63" s="496"/>
      <c r="G63" s="540"/>
      <c r="H63" s="602"/>
      <c r="I63" s="540"/>
      <c r="J63" s="608"/>
      <c r="K63" s="540"/>
      <c r="L63" s="23" t="s">
        <v>57</v>
      </c>
      <c r="M63" s="21" t="s">
        <v>238</v>
      </c>
      <c r="N63" s="24"/>
      <c r="O63" s="24"/>
      <c r="P63" s="24"/>
      <c r="Q63" s="22"/>
      <c r="R63" s="540"/>
    </row>
    <row r="64" spans="1:18" x14ac:dyDescent="0.25">
      <c r="A64" s="605"/>
      <c r="B64" s="496"/>
      <c r="C64" s="496"/>
      <c r="D64" s="602"/>
      <c r="E64" s="496"/>
      <c r="F64" s="496"/>
      <c r="G64" s="540"/>
      <c r="H64" s="602"/>
      <c r="I64" s="540"/>
      <c r="J64" s="608"/>
      <c r="K64" s="540"/>
      <c r="L64" s="25" t="s">
        <v>51</v>
      </c>
      <c r="M64" s="18">
        <f>+M57*I57</f>
        <v>1.7500000000000002E-2</v>
      </c>
      <c r="N64" s="18">
        <f>+N57*I57</f>
        <v>1.7500000000000002E-2</v>
      </c>
      <c r="O64" s="18">
        <f>+O57*I57</f>
        <v>1.7500000000000002E-2</v>
      </c>
      <c r="P64" s="18">
        <f>+P57*I57</f>
        <v>1.7500000000000002E-2</v>
      </c>
      <c r="Q64" s="20">
        <f>SUM(M64:P64)</f>
        <v>7.0000000000000007E-2</v>
      </c>
      <c r="R64" s="540"/>
    </row>
    <row r="65" spans="1:18" x14ac:dyDescent="0.25">
      <c r="A65" s="605"/>
      <c r="B65" s="496"/>
      <c r="C65" s="496"/>
      <c r="D65" s="602"/>
      <c r="E65" s="496"/>
      <c r="F65" s="496"/>
      <c r="G65" s="540"/>
      <c r="H65" s="602"/>
      <c r="I65" s="540"/>
      <c r="J65" s="608"/>
      <c r="K65" s="540"/>
      <c r="L65" s="25" t="s">
        <v>52</v>
      </c>
      <c r="M65" s="18">
        <f>+M58*I57</f>
        <v>1.7500000000000002E-2</v>
      </c>
      <c r="N65" s="18">
        <f>+N58*I57</f>
        <v>0</v>
      </c>
      <c r="O65" s="18">
        <f>+O58*I57</f>
        <v>0</v>
      </c>
      <c r="P65" s="18">
        <f>+P58*I57</f>
        <v>0</v>
      </c>
      <c r="Q65" s="20">
        <f>SUM(M65:P65)</f>
        <v>1.7500000000000002E-2</v>
      </c>
      <c r="R65" s="540"/>
    </row>
    <row r="66" spans="1:18" x14ac:dyDescent="0.25">
      <c r="A66" s="605"/>
      <c r="B66" s="497"/>
      <c r="C66" s="497"/>
      <c r="D66" s="602"/>
      <c r="E66" s="497"/>
      <c r="F66" s="497"/>
      <c r="G66" s="540"/>
      <c r="H66" s="602"/>
      <c r="I66" s="540"/>
      <c r="J66" s="608"/>
      <c r="K66" s="540"/>
      <c r="L66" s="25" t="s">
        <v>53</v>
      </c>
      <c r="M66" s="18">
        <f>+M65/M64</f>
        <v>1</v>
      </c>
      <c r="N66" s="18">
        <f>+N65/N64</f>
        <v>0</v>
      </c>
      <c r="O66" s="18">
        <f>+O65/O64</f>
        <v>0</v>
      </c>
      <c r="P66" s="18">
        <f>+P65/P64</f>
        <v>0</v>
      </c>
      <c r="Q66" s="18">
        <f>+Q65/Q64</f>
        <v>0.25</v>
      </c>
      <c r="R66" s="540"/>
    </row>
    <row r="67" spans="1:18" ht="60" customHeight="1" x14ac:dyDescent="0.25">
      <c r="A67" s="605">
        <v>7</v>
      </c>
      <c r="B67" s="604" t="str">
        <f>+B147</f>
        <v>PROYECTO No. 907  Fortalecimiento Institucional.  O transversal</v>
      </c>
      <c r="C67" s="602" t="str">
        <f>+C147</f>
        <v>GESTIÓN INSTITUCIONAL</v>
      </c>
      <c r="D67" s="602" t="s">
        <v>49</v>
      </c>
      <c r="E67" s="604" t="str">
        <f>+E57</f>
        <v>Porcentaje de implementación del Sistema Integrado de Gestión</v>
      </c>
      <c r="F67" s="604" t="s">
        <v>50</v>
      </c>
      <c r="G67" s="540" t="s">
        <v>174</v>
      </c>
      <c r="H67" s="602" t="s">
        <v>205</v>
      </c>
      <c r="I67" s="540">
        <v>0.05</v>
      </c>
      <c r="J67" s="608" t="s">
        <v>146</v>
      </c>
      <c r="K67" s="540" t="s">
        <v>7</v>
      </c>
      <c r="L67" s="17" t="s">
        <v>51</v>
      </c>
      <c r="M67" s="18">
        <v>0.25</v>
      </c>
      <c r="N67" s="18">
        <v>0.25</v>
      </c>
      <c r="O67" s="18">
        <v>0.25</v>
      </c>
      <c r="P67" s="18">
        <v>0.25</v>
      </c>
      <c r="Q67" s="18">
        <f>SUM(M67:P67)/4</f>
        <v>0.25</v>
      </c>
      <c r="R67" s="540" t="s">
        <v>177</v>
      </c>
    </row>
    <row r="68" spans="1:18" x14ac:dyDescent="0.25">
      <c r="A68" s="605"/>
      <c r="B68" s="496"/>
      <c r="C68" s="602"/>
      <c r="D68" s="602"/>
      <c r="E68" s="496"/>
      <c r="F68" s="496"/>
      <c r="G68" s="540"/>
      <c r="H68" s="602"/>
      <c r="I68" s="540"/>
      <c r="J68" s="608"/>
      <c r="K68" s="540"/>
      <c r="L68" s="17" t="s">
        <v>52</v>
      </c>
      <c r="M68" s="18">
        <v>0.25</v>
      </c>
      <c r="N68" s="18"/>
      <c r="O68" s="18"/>
      <c r="P68" s="18"/>
      <c r="Q68" s="18">
        <f>SUM(M68:P68)/4</f>
        <v>6.25E-2</v>
      </c>
      <c r="R68" s="540"/>
    </row>
    <row r="69" spans="1:18" ht="24" x14ac:dyDescent="0.25">
      <c r="A69" s="605"/>
      <c r="B69" s="496"/>
      <c r="C69" s="602"/>
      <c r="D69" s="602"/>
      <c r="E69" s="496"/>
      <c r="F69" s="496"/>
      <c r="G69" s="540"/>
      <c r="H69" s="602"/>
      <c r="I69" s="540"/>
      <c r="J69" s="608"/>
      <c r="K69" s="540"/>
      <c r="L69" s="17" t="s">
        <v>53</v>
      </c>
      <c r="M69" s="19">
        <f>+M68/M67</f>
        <v>1</v>
      </c>
      <c r="N69" s="19">
        <f>+N68/N67</f>
        <v>0</v>
      </c>
      <c r="O69" s="19">
        <f>+O68/O67</f>
        <v>0</v>
      </c>
      <c r="P69" s="19">
        <f>+P68/P67</f>
        <v>0</v>
      </c>
      <c r="Q69" s="18">
        <f>+Q68/Q67</f>
        <v>0.25</v>
      </c>
      <c r="R69" s="540"/>
    </row>
    <row r="70" spans="1:18" x14ac:dyDescent="0.25">
      <c r="A70" s="605"/>
      <c r="B70" s="496"/>
      <c r="C70" s="602"/>
      <c r="D70" s="602"/>
      <c r="E70" s="496"/>
      <c r="F70" s="496"/>
      <c r="G70" s="540"/>
      <c r="H70" s="602"/>
      <c r="I70" s="540"/>
      <c r="J70" s="608"/>
      <c r="K70" s="540"/>
      <c r="L70" s="17" t="s">
        <v>54</v>
      </c>
      <c r="M70" s="20">
        <f>+M67-M68</f>
        <v>0</v>
      </c>
      <c r="N70" s="20">
        <f>+N67-N68</f>
        <v>0.25</v>
      </c>
      <c r="O70" s="20">
        <f>+O67-O68</f>
        <v>0.25</v>
      </c>
      <c r="P70" s="20">
        <f>+P67-P68</f>
        <v>0.25</v>
      </c>
      <c r="Q70" s="20">
        <f>+Q67-Q68</f>
        <v>0.1875</v>
      </c>
      <c r="R70" s="540"/>
    </row>
    <row r="71" spans="1:18" ht="24" x14ac:dyDescent="0.25">
      <c r="A71" s="605"/>
      <c r="B71" s="496"/>
      <c r="C71" s="602"/>
      <c r="D71" s="602"/>
      <c r="E71" s="496"/>
      <c r="F71" s="496"/>
      <c r="G71" s="540"/>
      <c r="H71" s="602"/>
      <c r="I71" s="540"/>
      <c r="J71" s="608"/>
      <c r="K71" s="540"/>
      <c r="L71" s="17" t="s">
        <v>55</v>
      </c>
      <c r="M71" s="21" t="s">
        <v>224</v>
      </c>
      <c r="N71" s="21"/>
      <c r="O71" s="21"/>
      <c r="P71" s="21"/>
      <c r="Q71" s="22"/>
      <c r="R71" s="540"/>
    </row>
    <row r="72" spans="1:18" ht="56.25" x14ac:dyDescent="0.25">
      <c r="A72" s="605"/>
      <c r="B72" s="496"/>
      <c r="C72" s="602"/>
      <c r="D72" s="602"/>
      <c r="E72" s="496"/>
      <c r="F72" s="496"/>
      <c r="G72" s="540"/>
      <c r="H72" s="602"/>
      <c r="I72" s="540"/>
      <c r="J72" s="608"/>
      <c r="K72" s="540"/>
      <c r="L72" s="17" t="s">
        <v>56</v>
      </c>
      <c r="M72" s="21" t="s">
        <v>225</v>
      </c>
      <c r="N72" s="21"/>
      <c r="O72" s="21"/>
      <c r="P72" s="21"/>
      <c r="Q72" s="22"/>
      <c r="R72" s="540"/>
    </row>
    <row r="73" spans="1:18" ht="48" x14ac:dyDescent="0.25">
      <c r="A73" s="605"/>
      <c r="B73" s="496"/>
      <c r="C73" s="602"/>
      <c r="D73" s="602"/>
      <c r="E73" s="496"/>
      <c r="F73" s="496"/>
      <c r="G73" s="540"/>
      <c r="H73" s="602"/>
      <c r="I73" s="540"/>
      <c r="J73" s="608"/>
      <c r="K73" s="540"/>
      <c r="L73" s="23" t="s">
        <v>57</v>
      </c>
      <c r="M73" s="24"/>
      <c r="N73" s="24"/>
      <c r="O73" s="24"/>
      <c r="P73" s="24"/>
      <c r="Q73" s="22"/>
      <c r="R73" s="540"/>
    </row>
    <row r="74" spans="1:18" x14ac:dyDescent="0.25">
      <c r="A74" s="605"/>
      <c r="B74" s="496"/>
      <c r="C74" s="602"/>
      <c r="D74" s="602"/>
      <c r="E74" s="496"/>
      <c r="F74" s="496"/>
      <c r="G74" s="540"/>
      <c r="H74" s="602"/>
      <c r="I74" s="540"/>
      <c r="J74" s="608"/>
      <c r="K74" s="540"/>
      <c r="L74" s="25" t="s">
        <v>51</v>
      </c>
      <c r="M74" s="18">
        <f>+M67*I67</f>
        <v>1.2500000000000001E-2</v>
      </c>
      <c r="N74" s="18">
        <f>+N67*I67</f>
        <v>1.2500000000000001E-2</v>
      </c>
      <c r="O74" s="18">
        <f>+O67*I67</f>
        <v>1.2500000000000001E-2</v>
      </c>
      <c r="P74" s="18">
        <f>+P67*I67</f>
        <v>1.2500000000000001E-2</v>
      </c>
      <c r="Q74" s="20">
        <f>SUM(M74:P74)</f>
        <v>0.05</v>
      </c>
      <c r="R74" s="540"/>
    </row>
    <row r="75" spans="1:18" x14ac:dyDescent="0.25">
      <c r="A75" s="605"/>
      <c r="B75" s="496"/>
      <c r="C75" s="602"/>
      <c r="D75" s="602"/>
      <c r="E75" s="496"/>
      <c r="F75" s="496"/>
      <c r="G75" s="540"/>
      <c r="H75" s="602"/>
      <c r="I75" s="540"/>
      <c r="J75" s="608"/>
      <c r="K75" s="540"/>
      <c r="L75" s="25" t="s">
        <v>52</v>
      </c>
      <c r="M75" s="18">
        <f>+M68*I67</f>
        <v>1.2500000000000001E-2</v>
      </c>
      <c r="N75" s="18">
        <f>+N68*I67</f>
        <v>0</v>
      </c>
      <c r="O75" s="18">
        <f>+O68*I67</f>
        <v>0</v>
      </c>
      <c r="P75" s="18">
        <f>+P68*I67</f>
        <v>0</v>
      </c>
      <c r="Q75" s="20">
        <f>SUM(M75:P75)</f>
        <v>1.2500000000000001E-2</v>
      </c>
      <c r="R75" s="540"/>
    </row>
    <row r="76" spans="1:18" x14ac:dyDescent="0.25">
      <c r="A76" s="605"/>
      <c r="B76" s="497"/>
      <c r="C76" s="602"/>
      <c r="D76" s="602"/>
      <c r="E76" s="497"/>
      <c r="F76" s="497"/>
      <c r="G76" s="540"/>
      <c r="H76" s="602"/>
      <c r="I76" s="540"/>
      <c r="J76" s="608"/>
      <c r="K76" s="540"/>
      <c r="L76" s="25" t="s">
        <v>53</v>
      </c>
      <c r="M76" s="18">
        <f>+M75/M74</f>
        <v>1</v>
      </c>
      <c r="N76" s="18">
        <f>+N75/N74</f>
        <v>0</v>
      </c>
      <c r="O76" s="18">
        <f>+O75/O74</f>
        <v>0</v>
      </c>
      <c r="P76" s="18">
        <f>+P75/P74</f>
        <v>0</v>
      </c>
      <c r="Q76" s="18">
        <f>+Q75/Q74</f>
        <v>0.25</v>
      </c>
      <c r="R76" s="540"/>
    </row>
    <row r="77" spans="1:18" ht="71.25" customHeight="1" x14ac:dyDescent="0.25">
      <c r="A77" s="605">
        <v>8</v>
      </c>
      <c r="B77" s="604" t="s">
        <v>172</v>
      </c>
      <c r="C77" s="604" t="str">
        <f>+C67</f>
        <v>GESTIÓN INSTITUCIONAL</v>
      </c>
      <c r="D77" s="602" t="s">
        <v>49</v>
      </c>
      <c r="E77" s="604" t="str">
        <f>+E67</f>
        <v>Porcentaje de implementación del Sistema Integrado de Gestión</v>
      </c>
      <c r="F77" s="604" t="s">
        <v>50</v>
      </c>
      <c r="G77" s="540" t="s">
        <v>174</v>
      </c>
      <c r="H77" s="602" t="s">
        <v>226</v>
      </c>
      <c r="I77" s="540">
        <v>7.0000000000000007E-2</v>
      </c>
      <c r="J77" s="608" t="s">
        <v>206</v>
      </c>
      <c r="K77" s="540" t="s">
        <v>7</v>
      </c>
      <c r="L77" s="17" t="s">
        <v>51</v>
      </c>
      <c r="M77" s="18">
        <v>0.25</v>
      </c>
      <c r="N77" s="18">
        <v>0.25</v>
      </c>
      <c r="O77" s="18">
        <v>0.25</v>
      </c>
      <c r="P77" s="18">
        <v>0.25</v>
      </c>
      <c r="Q77" s="18">
        <f>SUM(M77:P77)/4</f>
        <v>0.25</v>
      </c>
      <c r="R77" s="540" t="s">
        <v>177</v>
      </c>
    </row>
    <row r="78" spans="1:18" x14ac:dyDescent="0.25">
      <c r="A78" s="605"/>
      <c r="B78" s="496"/>
      <c r="C78" s="496"/>
      <c r="D78" s="602"/>
      <c r="E78" s="496"/>
      <c r="F78" s="496"/>
      <c r="G78" s="540"/>
      <c r="H78" s="602"/>
      <c r="I78" s="540"/>
      <c r="J78" s="608"/>
      <c r="K78" s="540"/>
      <c r="L78" s="17" t="s">
        <v>52</v>
      </c>
      <c r="M78" s="18">
        <v>0</v>
      </c>
      <c r="N78" s="18"/>
      <c r="O78" s="18"/>
      <c r="P78" s="18"/>
      <c r="Q78" s="18">
        <f>SUM(M78:P78)/4</f>
        <v>0</v>
      </c>
      <c r="R78" s="540"/>
    </row>
    <row r="79" spans="1:18" ht="24" x14ac:dyDescent="0.25">
      <c r="A79" s="605"/>
      <c r="B79" s="496"/>
      <c r="C79" s="496"/>
      <c r="D79" s="602"/>
      <c r="E79" s="496"/>
      <c r="F79" s="496"/>
      <c r="G79" s="540"/>
      <c r="H79" s="602"/>
      <c r="I79" s="540"/>
      <c r="J79" s="608"/>
      <c r="K79" s="540"/>
      <c r="L79" s="17" t="s">
        <v>53</v>
      </c>
      <c r="M79" s="19">
        <v>0.1</v>
      </c>
      <c r="N79" s="19">
        <f>+N78/N77</f>
        <v>0</v>
      </c>
      <c r="O79" s="19">
        <f>+O78/O77</f>
        <v>0</v>
      </c>
      <c r="P79" s="19">
        <f>+P78/P77</f>
        <v>0</v>
      </c>
      <c r="Q79" s="18">
        <f>+Q78/Q77</f>
        <v>0</v>
      </c>
      <c r="R79" s="540"/>
    </row>
    <row r="80" spans="1:18" x14ac:dyDescent="0.25">
      <c r="A80" s="605"/>
      <c r="B80" s="496"/>
      <c r="C80" s="496"/>
      <c r="D80" s="602"/>
      <c r="E80" s="496"/>
      <c r="F80" s="496"/>
      <c r="G80" s="540"/>
      <c r="H80" s="602"/>
      <c r="I80" s="540"/>
      <c r="J80" s="608"/>
      <c r="K80" s="540"/>
      <c r="L80" s="17" t="s">
        <v>54</v>
      </c>
      <c r="M80" s="20">
        <f>+M77-M78</f>
        <v>0.25</v>
      </c>
      <c r="N80" s="20">
        <f>+N77-N78</f>
        <v>0.25</v>
      </c>
      <c r="O80" s="20">
        <f>+O77-O78</f>
        <v>0.25</v>
      </c>
      <c r="P80" s="20">
        <f>+P77-P78</f>
        <v>0.25</v>
      </c>
      <c r="Q80" s="20">
        <f>+Q77-Q78</f>
        <v>0.25</v>
      </c>
      <c r="R80" s="540"/>
    </row>
    <row r="81" spans="1:18" ht="24" x14ac:dyDescent="0.25">
      <c r="A81" s="605"/>
      <c r="B81" s="496"/>
      <c r="C81" s="496"/>
      <c r="D81" s="602"/>
      <c r="E81" s="496"/>
      <c r="F81" s="496"/>
      <c r="G81" s="540"/>
      <c r="H81" s="602"/>
      <c r="I81" s="540"/>
      <c r="J81" s="608"/>
      <c r="K81" s="540"/>
      <c r="L81" s="17" t="s">
        <v>55</v>
      </c>
      <c r="M81" s="21" t="s">
        <v>243</v>
      </c>
      <c r="N81" s="21"/>
      <c r="O81" s="21"/>
      <c r="P81" s="21"/>
      <c r="Q81" s="22"/>
      <c r="R81" s="540"/>
    </row>
    <row r="82" spans="1:18" ht="33.75" x14ac:dyDescent="0.25">
      <c r="A82" s="605"/>
      <c r="B82" s="496"/>
      <c r="C82" s="496"/>
      <c r="D82" s="602"/>
      <c r="E82" s="496"/>
      <c r="F82" s="496"/>
      <c r="G82" s="540"/>
      <c r="H82" s="602"/>
      <c r="I82" s="540"/>
      <c r="J82" s="608"/>
      <c r="K82" s="540"/>
      <c r="L82" s="17" t="s">
        <v>56</v>
      </c>
      <c r="M82" s="21" t="s">
        <v>241</v>
      </c>
      <c r="N82" s="21"/>
      <c r="O82" s="21"/>
      <c r="P82" s="21"/>
      <c r="Q82" s="22"/>
      <c r="R82" s="540"/>
    </row>
    <row r="83" spans="1:18" ht="48" x14ac:dyDescent="0.25">
      <c r="A83" s="605"/>
      <c r="B83" s="496"/>
      <c r="C83" s="496"/>
      <c r="D83" s="602"/>
      <c r="E83" s="496"/>
      <c r="F83" s="496"/>
      <c r="G83" s="540"/>
      <c r="H83" s="602"/>
      <c r="I83" s="540"/>
      <c r="J83" s="608"/>
      <c r="K83" s="540"/>
      <c r="L83" s="23" t="s">
        <v>57</v>
      </c>
      <c r="M83" s="21" t="s">
        <v>242</v>
      </c>
      <c r="N83" s="24"/>
      <c r="O83" s="24"/>
      <c r="P83" s="24"/>
      <c r="Q83" s="22"/>
      <c r="R83" s="540"/>
    </row>
    <row r="84" spans="1:18" x14ac:dyDescent="0.25">
      <c r="A84" s="605"/>
      <c r="B84" s="496"/>
      <c r="C84" s="496"/>
      <c r="D84" s="602"/>
      <c r="E84" s="496"/>
      <c r="F84" s="496"/>
      <c r="G84" s="540"/>
      <c r="H84" s="602"/>
      <c r="I84" s="540"/>
      <c r="J84" s="608"/>
      <c r="K84" s="540"/>
      <c r="L84" s="25" t="s">
        <v>51</v>
      </c>
      <c r="M84" s="18">
        <f>+M77*I77</f>
        <v>1.7500000000000002E-2</v>
      </c>
      <c r="N84" s="18">
        <f>+N77*I77</f>
        <v>1.7500000000000002E-2</v>
      </c>
      <c r="O84" s="18">
        <f>+O77*I77</f>
        <v>1.7500000000000002E-2</v>
      </c>
      <c r="P84" s="18">
        <f>+P77*I77</f>
        <v>1.7500000000000002E-2</v>
      </c>
      <c r="Q84" s="20">
        <f>SUM(M84:P84)</f>
        <v>7.0000000000000007E-2</v>
      </c>
      <c r="R84" s="540"/>
    </row>
    <row r="85" spans="1:18" x14ac:dyDescent="0.25">
      <c r="A85" s="605"/>
      <c r="B85" s="496"/>
      <c r="C85" s="496"/>
      <c r="D85" s="602"/>
      <c r="E85" s="496"/>
      <c r="F85" s="496"/>
      <c r="G85" s="540"/>
      <c r="H85" s="602"/>
      <c r="I85" s="540"/>
      <c r="J85" s="608"/>
      <c r="K85" s="540"/>
      <c r="L85" s="25" t="s">
        <v>52</v>
      </c>
      <c r="M85" s="18">
        <f>+M78*I77</f>
        <v>0</v>
      </c>
      <c r="N85" s="18">
        <f>+N78*I77</f>
        <v>0</v>
      </c>
      <c r="O85" s="18">
        <f>+O78*I77</f>
        <v>0</v>
      </c>
      <c r="P85" s="18">
        <f>+P78*I77</f>
        <v>0</v>
      </c>
      <c r="Q85" s="20">
        <f>SUM(M85:P85)</f>
        <v>0</v>
      </c>
      <c r="R85" s="540"/>
    </row>
    <row r="86" spans="1:18" x14ac:dyDescent="0.25">
      <c r="A86" s="605"/>
      <c r="B86" s="497"/>
      <c r="C86" s="497"/>
      <c r="D86" s="602"/>
      <c r="E86" s="497"/>
      <c r="F86" s="497"/>
      <c r="G86" s="540"/>
      <c r="H86" s="602"/>
      <c r="I86" s="540"/>
      <c r="J86" s="608"/>
      <c r="K86" s="540"/>
      <c r="L86" s="25" t="s">
        <v>53</v>
      </c>
      <c r="M86" s="18">
        <f>+M85/M84</f>
        <v>0</v>
      </c>
      <c r="N86" s="18">
        <f>+N85/N84</f>
        <v>0</v>
      </c>
      <c r="O86" s="18">
        <f>+O85/O84</f>
        <v>0</v>
      </c>
      <c r="P86" s="18">
        <f>+P85/P84</f>
        <v>0</v>
      </c>
      <c r="Q86" s="18">
        <f>+Q85/Q84</f>
        <v>0</v>
      </c>
      <c r="R86" s="540"/>
    </row>
    <row r="87" spans="1:18" s="61" customFormat="1" ht="60" customHeight="1" x14ac:dyDescent="0.25">
      <c r="A87" s="605">
        <v>9</v>
      </c>
      <c r="B87" s="604" t="str">
        <f>+B27</f>
        <v>PROYECTO No. 907  Fortalecimiento Institucional.  O transversal</v>
      </c>
      <c r="C87" s="604" t="str">
        <f>+C27</f>
        <v>GESTIÓN INSTITUCIONAL</v>
      </c>
      <c r="D87" s="602" t="s">
        <v>49</v>
      </c>
      <c r="E87" s="604" t="str">
        <f>+E77</f>
        <v>Porcentaje de implementación del Sistema Integrado de Gestión</v>
      </c>
      <c r="F87" s="604" t="s">
        <v>50</v>
      </c>
      <c r="G87" s="540" t="s">
        <v>174</v>
      </c>
      <c r="H87" s="602" t="s">
        <v>207</v>
      </c>
      <c r="I87" s="540">
        <v>0.04</v>
      </c>
      <c r="J87" s="608" t="s">
        <v>208</v>
      </c>
      <c r="K87" s="540" t="s">
        <v>8</v>
      </c>
      <c r="L87" s="17" t="s">
        <v>51</v>
      </c>
      <c r="M87" s="18">
        <v>0.25</v>
      </c>
      <c r="N87" s="18">
        <v>0.25</v>
      </c>
      <c r="O87" s="18">
        <v>0.25</v>
      </c>
      <c r="P87" s="18">
        <v>0.25</v>
      </c>
      <c r="Q87" s="18">
        <f>SUM(M87:P87)/4</f>
        <v>0.25</v>
      </c>
      <c r="R87" s="540" t="s">
        <v>177</v>
      </c>
    </row>
    <row r="88" spans="1:18" s="61" customFormat="1" x14ac:dyDescent="0.25">
      <c r="A88" s="605"/>
      <c r="B88" s="496"/>
      <c r="C88" s="496"/>
      <c r="D88" s="602"/>
      <c r="E88" s="496"/>
      <c r="F88" s="496"/>
      <c r="G88" s="540"/>
      <c r="H88" s="602"/>
      <c r="I88" s="540"/>
      <c r="J88" s="608"/>
      <c r="K88" s="540"/>
      <c r="L88" s="17" t="s">
        <v>52</v>
      </c>
      <c r="M88" s="18">
        <v>0.25</v>
      </c>
      <c r="N88" s="18"/>
      <c r="O88" s="18"/>
      <c r="P88" s="18"/>
      <c r="Q88" s="18">
        <f>SUM(M88:P88)/4</f>
        <v>6.25E-2</v>
      </c>
      <c r="R88" s="540"/>
    </row>
    <row r="89" spans="1:18" s="61" customFormat="1" ht="24" x14ac:dyDescent="0.25">
      <c r="A89" s="605"/>
      <c r="B89" s="496"/>
      <c r="C89" s="496"/>
      <c r="D89" s="602"/>
      <c r="E89" s="496"/>
      <c r="F89" s="496"/>
      <c r="G89" s="540"/>
      <c r="H89" s="602"/>
      <c r="I89" s="540"/>
      <c r="J89" s="608"/>
      <c r="K89" s="540"/>
      <c r="L89" s="17" t="s">
        <v>53</v>
      </c>
      <c r="M89" s="19">
        <f>+M88/M87</f>
        <v>1</v>
      </c>
      <c r="N89" s="19">
        <f>+N88/N87</f>
        <v>0</v>
      </c>
      <c r="O89" s="19">
        <f>+O88/O87</f>
        <v>0</v>
      </c>
      <c r="P89" s="19">
        <f>+P88/P87</f>
        <v>0</v>
      </c>
      <c r="Q89" s="18">
        <f>+Q88/Q87</f>
        <v>0.25</v>
      </c>
      <c r="R89" s="540"/>
    </row>
    <row r="90" spans="1:18" s="61" customFormat="1" x14ac:dyDescent="0.25">
      <c r="A90" s="605"/>
      <c r="B90" s="496"/>
      <c r="C90" s="496"/>
      <c r="D90" s="602"/>
      <c r="E90" s="496"/>
      <c r="F90" s="496"/>
      <c r="G90" s="540"/>
      <c r="H90" s="602"/>
      <c r="I90" s="540"/>
      <c r="J90" s="608"/>
      <c r="K90" s="540"/>
      <c r="L90" s="17" t="s">
        <v>54</v>
      </c>
      <c r="M90" s="20">
        <f>+M87-M88</f>
        <v>0</v>
      </c>
      <c r="N90" s="20">
        <f>+N87-N88</f>
        <v>0.25</v>
      </c>
      <c r="O90" s="20">
        <f>+O87-O88</f>
        <v>0.25</v>
      </c>
      <c r="P90" s="20">
        <f>+P87-P88</f>
        <v>0.25</v>
      </c>
      <c r="Q90" s="20">
        <f>+Q87-Q88</f>
        <v>0.1875</v>
      </c>
      <c r="R90" s="540"/>
    </row>
    <row r="91" spans="1:18" s="61" customFormat="1" ht="24" x14ac:dyDescent="0.25">
      <c r="A91" s="605"/>
      <c r="B91" s="496"/>
      <c r="C91" s="496"/>
      <c r="D91" s="602"/>
      <c r="E91" s="496"/>
      <c r="F91" s="496"/>
      <c r="G91" s="540"/>
      <c r="H91" s="602"/>
      <c r="I91" s="540"/>
      <c r="J91" s="608"/>
      <c r="K91" s="540"/>
      <c r="L91" s="17" t="s">
        <v>55</v>
      </c>
      <c r="M91" s="21" t="s">
        <v>209</v>
      </c>
      <c r="N91" s="21"/>
      <c r="O91" s="21"/>
      <c r="P91" s="21"/>
      <c r="Q91" s="22"/>
      <c r="R91" s="540"/>
    </row>
    <row r="92" spans="1:18" s="61" customFormat="1" ht="45" x14ac:dyDescent="0.25">
      <c r="A92" s="605"/>
      <c r="B92" s="496"/>
      <c r="C92" s="496"/>
      <c r="D92" s="602"/>
      <c r="E92" s="496"/>
      <c r="F92" s="496"/>
      <c r="G92" s="540"/>
      <c r="H92" s="602"/>
      <c r="I92" s="540"/>
      <c r="J92" s="608"/>
      <c r="K92" s="540"/>
      <c r="L92" s="17" t="s">
        <v>56</v>
      </c>
      <c r="M92" s="21" t="s">
        <v>210</v>
      </c>
      <c r="N92" s="21"/>
      <c r="O92" s="21"/>
      <c r="P92" s="21"/>
      <c r="Q92" s="22"/>
      <c r="R92" s="540"/>
    </row>
    <row r="93" spans="1:18" s="61" customFormat="1" ht="48" x14ac:dyDescent="0.25">
      <c r="A93" s="605"/>
      <c r="B93" s="496"/>
      <c r="C93" s="496"/>
      <c r="D93" s="602"/>
      <c r="E93" s="496"/>
      <c r="F93" s="496"/>
      <c r="G93" s="540"/>
      <c r="H93" s="602"/>
      <c r="I93" s="540"/>
      <c r="J93" s="608"/>
      <c r="K93" s="540"/>
      <c r="L93" s="23" t="s">
        <v>57</v>
      </c>
      <c r="M93" s="24"/>
      <c r="N93" s="24"/>
      <c r="O93" s="24"/>
      <c r="P93" s="24"/>
      <c r="Q93" s="22"/>
      <c r="R93" s="540"/>
    </row>
    <row r="94" spans="1:18" s="61" customFormat="1" x14ac:dyDescent="0.25">
      <c r="A94" s="605"/>
      <c r="B94" s="496"/>
      <c r="C94" s="496"/>
      <c r="D94" s="602"/>
      <c r="E94" s="496"/>
      <c r="F94" s="496"/>
      <c r="G94" s="540"/>
      <c r="H94" s="602"/>
      <c r="I94" s="540"/>
      <c r="J94" s="608"/>
      <c r="K94" s="540"/>
      <c r="L94" s="25" t="s">
        <v>51</v>
      </c>
      <c r="M94" s="18">
        <f>+M87*I87</f>
        <v>0.01</v>
      </c>
      <c r="N94" s="18">
        <f>+N87*I87</f>
        <v>0.01</v>
      </c>
      <c r="O94" s="18">
        <f>+O87*I87</f>
        <v>0.01</v>
      </c>
      <c r="P94" s="18">
        <f>+P87*I87</f>
        <v>0.01</v>
      </c>
      <c r="Q94" s="20">
        <f>SUM(M94:P94)</f>
        <v>0.04</v>
      </c>
      <c r="R94" s="540"/>
    </row>
    <row r="95" spans="1:18" s="61" customFormat="1" x14ac:dyDescent="0.25">
      <c r="A95" s="605"/>
      <c r="B95" s="496"/>
      <c r="C95" s="496"/>
      <c r="D95" s="602"/>
      <c r="E95" s="496"/>
      <c r="F95" s="496"/>
      <c r="G95" s="540"/>
      <c r="H95" s="602"/>
      <c r="I95" s="540"/>
      <c r="J95" s="608"/>
      <c r="K95" s="540"/>
      <c r="L95" s="25" t="s">
        <v>52</v>
      </c>
      <c r="M95" s="18">
        <f>+M88*I87</f>
        <v>0.01</v>
      </c>
      <c r="N95" s="18">
        <f>+N88*I87</f>
        <v>0</v>
      </c>
      <c r="O95" s="18">
        <f>+O88*I87</f>
        <v>0</v>
      </c>
      <c r="P95" s="18">
        <f>+P88*I87</f>
        <v>0</v>
      </c>
      <c r="Q95" s="20">
        <f>SUM(M95:P95)</f>
        <v>0.01</v>
      </c>
      <c r="R95" s="540"/>
    </row>
    <row r="96" spans="1:18" s="61" customFormat="1" x14ac:dyDescent="0.25">
      <c r="A96" s="605"/>
      <c r="B96" s="497"/>
      <c r="C96" s="496"/>
      <c r="D96" s="602"/>
      <c r="E96" s="497"/>
      <c r="F96" s="497"/>
      <c r="G96" s="540"/>
      <c r="H96" s="602"/>
      <c r="I96" s="540"/>
      <c r="J96" s="608"/>
      <c r="K96" s="540"/>
      <c r="L96" s="25" t="s">
        <v>53</v>
      </c>
      <c r="M96" s="18">
        <f>+M95/M94</f>
        <v>1</v>
      </c>
      <c r="N96" s="18">
        <f>+N95/N94</f>
        <v>0</v>
      </c>
      <c r="O96" s="18">
        <f>+O95/O94</f>
        <v>0</v>
      </c>
      <c r="P96" s="18">
        <f>+P95/P94</f>
        <v>0</v>
      </c>
      <c r="Q96" s="18">
        <f>+Q95/Q94</f>
        <v>0.25</v>
      </c>
      <c r="R96" s="540"/>
    </row>
    <row r="97" spans="1:18" s="61" customFormat="1" ht="60" customHeight="1" x14ac:dyDescent="0.25">
      <c r="A97" s="605">
        <v>10</v>
      </c>
      <c r="B97" s="602" t="str">
        <f>+B87</f>
        <v>PROYECTO No. 907  Fortalecimiento Institucional.  O transversal</v>
      </c>
      <c r="C97" s="602" t="str">
        <f>+C87</f>
        <v>GESTIÓN INSTITUCIONAL</v>
      </c>
      <c r="D97" s="602" t="s">
        <v>49</v>
      </c>
      <c r="E97" s="604" t="str">
        <f>+E87</f>
        <v>Porcentaje de implementación del Sistema Integrado de Gestión</v>
      </c>
      <c r="F97" s="604" t="s">
        <v>50</v>
      </c>
      <c r="G97" s="540" t="s">
        <v>174</v>
      </c>
      <c r="H97" s="602" t="s">
        <v>180</v>
      </c>
      <c r="I97" s="540">
        <v>0.05</v>
      </c>
      <c r="J97" s="608" t="s">
        <v>211</v>
      </c>
      <c r="K97" s="540" t="s">
        <v>8</v>
      </c>
      <c r="L97" s="17" t="s">
        <v>51</v>
      </c>
      <c r="M97" s="18">
        <v>0.25</v>
      </c>
      <c r="N97" s="18">
        <v>0.25</v>
      </c>
      <c r="O97" s="18">
        <v>0.25</v>
      </c>
      <c r="P97" s="18">
        <v>0.25</v>
      </c>
      <c r="Q97" s="18">
        <f>SUM(M97:P97)/4</f>
        <v>0.25</v>
      </c>
      <c r="R97" s="540" t="s">
        <v>177</v>
      </c>
    </row>
    <row r="98" spans="1:18" s="61" customFormat="1" x14ac:dyDescent="0.25">
      <c r="A98" s="605"/>
      <c r="B98" s="602"/>
      <c r="C98" s="602"/>
      <c r="D98" s="602"/>
      <c r="E98" s="496"/>
      <c r="F98" s="496"/>
      <c r="G98" s="540"/>
      <c r="H98" s="602"/>
      <c r="I98" s="540"/>
      <c r="J98" s="608"/>
      <c r="K98" s="540"/>
      <c r="L98" s="17" t="s">
        <v>52</v>
      </c>
      <c r="M98" s="18">
        <v>0.25</v>
      </c>
      <c r="N98" s="18"/>
      <c r="O98" s="18"/>
      <c r="P98" s="18"/>
      <c r="Q98" s="18">
        <f>SUM(M98:P98)/4</f>
        <v>6.25E-2</v>
      </c>
      <c r="R98" s="540"/>
    </row>
    <row r="99" spans="1:18" s="61" customFormat="1" ht="24" x14ac:dyDescent="0.25">
      <c r="A99" s="605"/>
      <c r="B99" s="602"/>
      <c r="C99" s="602"/>
      <c r="D99" s="602"/>
      <c r="E99" s="496"/>
      <c r="F99" s="496"/>
      <c r="G99" s="540"/>
      <c r="H99" s="602"/>
      <c r="I99" s="540"/>
      <c r="J99" s="608"/>
      <c r="K99" s="540"/>
      <c r="L99" s="17" t="s">
        <v>53</v>
      </c>
      <c r="M99" s="19">
        <f>+M98/M97</f>
        <v>1</v>
      </c>
      <c r="N99" s="19">
        <f>+N98/N97</f>
        <v>0</v>
      </c>
      <c r="O99" s="19">
        <f>+O98/O97</f>
        <v>0</v>
      </c>
      <c r="P99" s="19">
        <f>+P98/P97</f>
        <v>0</v>
      </c>
      <c r="Q99" s="18">
        <f>+Q98/Q97</f>
        <v>0.25</v>
      </c>
      <c r="R99" s="540"/>
    </row>
    <row r="100" spans="1:18" s="61" customFormat="1" x14ac:dyDescent="0.25">
      <c r="A100" s="605"/>
      <c r="B100" s="602"/>
      <c r="C100" s="602"/>
      <c r="D100" s="602"/>
      <c r="E100" s="496"/>
      <c r="F100" s="496"/>
      <c r="G100" s="540"/>
      <c r="H100" s="602"/>
      <c r="I100" s="540"/>
      <c r="J100" s="608"/>
      <c r="K100" s="540"/>
      <c r="L100" s="17" t="s">
        <v>54</v>
      </c>
      <c r="M100" s="20">
        <f>+M97-M98</f>
        <v>0</v>
      </c>
      <c r="N100" s="20">
        <f>+N97-N98</f>
        <v>0.25</v>
      </c>
      <c r="O100" s="20">
        <f>+O97-O98</f>
        <v>0.25</v>
      </c>
      <c r="P100" s="20">
        <f>+P97-P98</f>
        <v>0.25</v>
      </c>
      <c r="Q100" s="20">
        <f>+Q97-Q98</f>
        <v>0.1875</v>
      </c>
      <c r="R100" s="540"/>
    </row>
    <row r="101" spans="1:18" s="61" customFormat="1" ht="59.25" customHeight="1" x14ac:dyDescent="0.25">
      <c r="A101" s="605"/>
      <c r="B101" s="602"/>
      <c r="C101" s="602"/>
      <c r="D101" s="602"/>
      <c r="E101" s="496"/>
      <c r="F101" s="496"/>
      <c r="G101" s="540"/>
      <c r="H101" s="602"/>
      <c r="I101" s="540"/>
      <c r="J101" s="608"/>
      <c r="K101" s="540"/>
      <c r="L101" s="17" t="s">
        <v>55</v>
      </c>
      <c r="M101" s="21" t="s">
        <v>212</v>
      </c>
      <c r="N101" s="21"/>
      <c r="O101" s="21"/>
      <c r="P101" s="21"/>
      <c r="Q101" s="22"/>
      <c r="R101" s="540"/>
    </row>
    <row r="102" spans="1:18" s="61" customFormat="1" ht="98.25" customHeight="1" x14ac:dyDescent="0.25">
      <c r="A102" s="605"/>
      <c r="B102" s="602"/>
      <c r="C102" s="602"/>
      <c r="D102" s="602"/>
      <c r="E102" s="496"/>
      <c r="F102" s="496"/>
      <c r="G102" s="540"/>
      <c r="H102" s="602"/>
      <c r="I102" s="540"/>
      <c r="J102" s="608"/>
      <c r="K102" s="540"/>
      <c r="L102" s="17" t="s">
        <v>56</v>
      </c>
      <c r="M102" s="21" t="s">
        <v>213</v>
      </c>
      <c r="N102" s="21"/>
      <c r="O102" s="21"/>
      <c r="P102" s="21"/>
      <c r="Q102" s="22"/>
      <c r="R102" s="540"/>
    </row>
    <row r="103" spans="1:18" s="61" customFormat="1" ht="48" x14ac:dyDescent="0.25">
      <c r="A103" s="605"/>
      <c r="B103" s="602"/>
      <c r="C103" s="602"/>
      <c r="D103" s="602"/>
      <c r="E103" s="496"/>
      <c r="F103" s="496"/>
      <c r="G103" s="540"/>
      <c r="H103" s="602"/>
      <c r="I103" s="540"/>
      <c r="J103" s="608"/>
      <c r="K103" s="540"/>
      <c r="L103" s="23" t="s">
        <v>57</v>
      </c>
      <c r="M103" s="24"/>
      <c r="N103" s="24"/>
      <c r="O103" s="24"/>
      <c r="P103" s="24"/>
      <c r="Q103" s="22"/>
      <c r="R103" s="540"/>
    </row>
    <row r="104" spans="1:18" s="61" customFormat="1" x14ac:dyDescent="0.25">
      <c r="A104" s="605"/>
      <c r="B104" s="602"/>
      <c r="C104" s="602"/>
      <c r="D104" s="602"/>
      <c r="E104" s="496"/>
      <c r="F104" s="496"/>
      <c r="G104" s="540"/>
      <c r="H104" s="602"/>
      <c r="I104" s="540"/>
      <c r="J104" s="608"/>
      <c r="K104" s="540"/>
      <c r="L104" s="25" t="s">
        <v>51</v>
      </c>
      <c r="M104" s="18">
        <f>+M97*I97</f>
        <v>1.2500000000000001E-2</v>
      </c>
      <c r="N104" s="18">
        <f>+N97*I97</f>
        <v>1.2500000000000001E-2</v>
      </c>
      <c r="O104" s="18">
        <f>+O97*I97</f>
        <v>1.2500000000000001E-2</v>
      </c>
      <c r="P104" s="18">
        <f>+P97*I97</f>
        <v>1.2500000000000001E-2</v>
      </c>
      <c r="Q104" s="20">
        <f>SUM(M104:P104)</f>
        <v>0.05</v>
      </c>
      <c r="R104" s="540"/>
    </row>
    <row r="105" spans="1:18" s="61" customFormat="1" x14ac:dyDescent="0.25">
      <c r="A105" s="605"/>
      <c r="B105" s="602"/>
      <c r="C105" s="602"/>
      <c r="D105" s="602"/>
      <c r="E105" s="496"/>
      <c r="F105" s="496"/>
      <c r="G105" s="540"/>
      <c r="H105" s="602"/>
      <c r="I105" s="540"/>
      <c r="J105" s="608"/>
      <c r="K105" s="540"/>
      <c r="L105" s="25" t="s">
        <v>52</v>
      </c>
      <c r="M105" s="18">
        <f>+M98*I97</f>
        <v>1.2500000000000001E-2</v>
      </c>
      <c r="N105" s="18">
        <f>+N98*I97</f>
        <v>0</v>
      </c>
      <c r="O105" s="18">
        <f>+O98*I97</f>
        <v>0</v>
      </c>
      <c r="P105" s="18">
        <f>+P98*I97</f>
        <v>0</v>
      </c>
      <c r="Q105" s="20">
        <f>SUM(M105:P105)</f>
        <v>1.2500000000000001E-2</v>
      </c>
      <c r="R105" s="540"/>
    </row>
    <row r="106" spans="1:18" s="61" customFormat="1" x14ac:dyDescent="0.25">
      <c r="A106" s="605"/>
      <c r="B106" s="602"/>
      <c r="C106" s="602"/>
      <c r="D106" s="602"/>
      <c r="E106" s="497"/>
      <c r="F106" s="497"/>
      <c r="G106" s="540"/>
      <c r="H106" s="602"/>
      <c r="I106" s="540"/>
      <c r="J106" s="608"/>
      <c r="K106" s="540"/>
      <c r="L106" s="25" t="s">
        <v>53</v>
      </c>
      <c r="M106" s="18">
        <f>+M105/M104</f>
        <v>1</v>
      </c>
      <c r="N106" s="18">
        <f>+N105/N104</f>
        <v>0</v>
      </c>
      <c r="O106" s="18">
        <f>+O105/O104</f>
        <v>0</v>
      </c>
      <c r="P106" s="18">
        <f>+P105/P104</f>
        <v>0</v>
      </c>
      <c r="Q106" s="18">
        <f>+Q105/Q104</f>
        <v>0.25</v>
      </c>
      <c r="R106" s="540"/>
    </row>
    <row r="107" spans="1:18" s="61" customFormat="1" ht="60" customHeight="1" x14ac:dyDescent="0.25">
      <c r="A107" s="605">
        <v>11</v>
      </c>
      <c r="B107" s="602" t="str">
        <f>+B87</f>
        <v>PROYECTO No. 907  Fortalecimiento Institucional.  O transversal</v>
      </c>
      <c r="C107" s="602" t="str">
        <f>+C87</f>
        <v>GESTIÓN INSTITUCIONAL</v>
      </c>
      <c r="D107" s="602" t="s">
        <v>49</v>
      </c>
      <c r="E107" s="604" t="str">
        <f>+E97</f>
        <v>Porcentaje de implementación del Sistema Integrado de Gestión</v>
      </c>
      <c r="F107" s="604" t="s">
        <v>50</v>
      </c>
      <c r="G107" s="540" t="s">
        <v>174</v>
      </c>
      <c r="H107" s="602" t="s">
        <v>214</v>
      </c>
      <c r="I107" s="540">
        <v>0.05</v>
      </c>
      <c r="J107" s="608" t="s">
        <v>215</v>
      </c>
      <c r="K107" s="540" t="s">
        <v>8</v>
      </c>
      <c r="L107" s="17" t="s">
        <v>51</v>
      </c>
      <c r="M107" s="18">
        <v>0.25</v>
      </c>
      <c r="N107" s="18">
        <v>0.25</v>
      </c>
      <c r="O107" s="18">
        <v>0.25</v>
      </c>
      <c r="P107" s="18">
        <v>0.25</v>
      </c>
      <c r="Q107" s="18">
        <f>SUM(M107:P107)/4</f>
        <v>0.25</v>
      </c>
      <c r="R107" s="540" t="s">
        <v>177</v>
      </c>
    </row>
    <row r="108" spans="1:18" s="61" customFormat="1" x14ac:dyDescent="0.25">
      <c r="A108" s="605"/>
      <c r="B108" s="602"/>
      <c r="C108" s="602"/>
      <c r="D108" s="602"/>
      <c r="E108" s="496"/>
      <c r="F108" s="496"/>
      <c r="G108" s="540"/>
      <c r="H108" s="602"/>
      <c r="I108" s="540"/>
      <c r="J108" s="608"/>
      <c r="K108" s="540"/>
      <c r="L108" s="17" t="s">
        <v>52</v>
      </c>
      <c r="M108" s="18">
        <v>0.25</v>
      </c>
      <c r="N108" s="18"/>
      <c r="O108" s="18"/>
      <c r="P108" s="18"/>
      <c r="Q108" s="18">
        <f>SUM(M108:P108)/4</f>
        <v>6.25E-2</v>
      </c>
      <c r="R108" s="540"/>
    </row>
    <row r="109" spans="1:18" s="61" customFormat="1" ht="24" x14ac:dyDescent="0.25">
      <c r="A109" s="605"/>
      <c r="B109" s="602"/>
      <c r="C109" s="602"/>
      <c r="D109" s="602"/>
      <c r="E109" s="496"/>
      <c r="F109" s="496"/>
      <c r="G109" s="540"/>
      <c r="H109" s="602"/>
      <c r="I109" s="540"/>
      <c r="J109" s="608"/>
      <c r="K109" s="540"/>
      <c r="L109" s="17" t="s">
        <v>53</v>
      </c>
      <c r="M109" s="19">
        <f>+M108/M107</f>
        <v>1</v>
      </c>
      <c r="N109" s="19">
        <f>+N108/N107</f>
        <v>0</v>
      </c>
      <c r="O109" s="19">
        <f>+O108/O107</f>
        <v>0</v>
      </c>
      <c r="P109" s="19">
        <f>+P108/P107</f>
        <v>0</v>
      </c>
      <c r="Q109" s="18">
        <f>+Q108/Q107</f>
        <v>0.25</v>
      </c>
      <c r="R109" s="540"/>
    </row>
    <row r="110" spans="1:18" s="61" customFormat="1" x14ac:dyDescent="0.25">
      <c r="A110" s="605"/>
      <c r="B110" s="602"/>
      <c r="C110" s="602"/>
      <c r="D110" s="602"/>
      <c r="E110" s="496"/>
      <c r="F110" s="496"/>
      <c r="G110" s="540"/>
      <c r="H110" s="602"/>
      <c r="I110" s="540"/>
      <c r="J110" s="608"/>
      <c r="K110" s="540"/>
      <c r="L110" s="17" t="s">
        <v>54</v>
      </c>
      <c r="M110" s="20">
        <f>+M107-M108</f>
        <v>0</v>
      </c>
      <c r="N110" s="20">
        <f>+N107-N108</f>
        <v>0.25</v>
      </c>
      <c r="O110" s="20">
        <f>+O107-O108</f>
        <v>0.25</v>
      </c>
      <c r="P110" s="20">
        <f>+P107-P108</f>
        <v>0.25</v>
      </c>
      <c r="Q110" s="20">
        <f>+Q107-Q108</f>
        <v>0.1875</v>
      </c>
      <c r="R110" s="540"/>
    </row>
    <row r="111" spans="1:18" s="61" customFormat="1" ht="33.75" customHeight="1" x14ac:dyDescent="0.25">
      <c r="A111" s="605"/>
      <c r="B111" s="602"/>
      <c r="C111" s="602"/>
      <c r="D111" s="602"/>
      <c r="E111" s="496"/>
      <c r="F111" s="496"/>
      <c r="G111" s="540"/>
      <c r="H111" s="602"/>
      <c r="I111" s="540"/>
      <c r="J111" s="608"/>
      <c r="K111" s="540"/>
      <c r="L111" s="17" t="s">
        <v>55</v>
      </c>
      <c r="M111" s="21" t="s">
        <v>216</v>
      </c>
      <c r="N111" s="21"/>
      <c r="O111" s="21"/>
      <c r="P111" s="21"/>
      <c r="Q111" s="22"/>
      <c r="R111" s="540"/>
    </row>
    <row r="112" spans="1:18" s="61" customFormat="1" ht="101.25" x14ac:dyDescent="0.25">
      <c r="A112" s="605"/>
      <c r="B112" s="602"/>
      <c r="C112" s="602"/>
      <c r="D112" s="602"/>
      <c r="E112" s="496"/>
      <c r="F112" s="496"/>
      <c r="G112" s="540"/>
      <c r="H112" s="602"/>
      <c r="I112" s="540"/>
      <c r="J112" s="608"/>
      <c r="K112" s="540"/>
      <c r="L112" s="17" t="s">
        <v>56</v>
      </c>
      <c r="M112" s="21" t="s">
        <v>245</v>
      </c>
      <c r="N112" s="21"/>
      <c r="O112" s="21"/>
      <c r="P112" s="21"/>
      <c r="Q112" s="22"/>
      <c r="R112" s="540"/>
    </row>
    <row r="113" spans="1:18" s="61" customFormat="1" ht="144" x14ac:dyDescent="0.25">
      <c r="A113" s="605"/>
      <c r="B113" s="602"/>
      <c r="C113" s="602"/>
      <c r="D113" s="602"/>
      <c r="E113" s="496"/>
      <c r="F113" s="496"/>
      <c r="G113" s="540"/>
      <c r="H113" s="602"/>
      <c r="I113" s="540"/>
      <c r="J113" s="608"/>
      <c r="K113" s="540"/>
      <c r="L113" s="23" t="s">
        <v>57</v>
      </c>
      <c r="M113" s="24" t="s">
        <v>246</v>
      </c>
      <c r="N113" s="24"/>
      <c r="O113" s="24"/>
      <c r="P113" s="24"/>
      <c r="Q113" s="22"/>
      <c r="R113" s="540"/>
    </row>
    <row r="114" spans="1:18" s="61" customFormat="1" x14ac:dyDescent="0.25">
      <c r="A114" s="605"/>
      <c r="B114" s="602"/>
      <c r="C114" s="602"/>
      <c r="D114" s="602"/>
      <c r="E114" s="496"/>
      <c r="F114" s="496"/>
      <c r="G114" s="540"/>
      <c r="H114" s="602"/>
      <c r="I114" s="540"/>
      <c r="J114" s="608"/>
      <c r="K114" s="540"/>
      <c r="L114" s="25" t="s">
        <v>51</v>
      </c>
      <c r="M114" s="18">
        <f>+M107*I107</f>
        <v>1.2500000000000001E-2</v>
      </c>
      <c r="N114" s="18">
        <f>+N107*I107</f>
        <v>1.2500000000000001E-2</v>
      </c>
      <c r="O114" s="18">
        <f>+O107*I107</f>
        <v>1.2500000000000001E-2</v>
      </c>
      <c r="P114" s="18">
        <f>+P107*I107</f>
        <v>1.2500000000000001E-2</v>
      </c>
      <c r="Q114" s="20">
        <f>SUM(M114:P114)</f>
        <v>0.05</v>
      </c>
      <c r="R114" s="540"/>
    </row>
    <row r="115" spans="1:18" s="61" customFormat="1" x14ac:dyDescent="0.25">
      <c r="A115" s="605"/>
      <c r="B115" s="602"/>
      <c r="C115" s="602"/>
      <c r="D115" s="602"/>
      <c r="E115" s="496"/>
      <c r="F115" s="496"/>
      <c r="G115" s="540"/>
      <c r="H115" s="602"/>
      <c r="I115" s="540"/>
      <c r="J115" s="608"/>
      <c r="K115" s="540"/>
      <c r="L115" s="25" t="s">
        <v>52</v>
      </c>
      <c r="M115" s="18">
        <f>+M108*I107</f>
        <v>1.2500000000000001E-2</v>
      </c>
      <c r="N115" s="18">
        <f>+N108*I107</f>
        <v>0</v>
      </c>
      <c r="O115" s="18">
        <f>+O108*I107</f>
        <v>0</v>
      </c>
      <c r="P115" s="18">
        <f>+P108*I107</f>
        <v>0</v>
      </c>
      <c r="Q115" s="20">
        <f>SUM(M115:P115)</f>
        <v>1.2500000000000001E-2</v>
      </c>
      <c r="R115" s="540"/>
    </row>
    <row r="116" spans="1:18" s="61" customFormat="1" x14ac:dyDescent="0.25">
      <c r="A116" s="605"/>
      <c r="B116" s="602"/>
      <c r="C116" s="602"/>
      <c r="D116" s="602"/>
      <c r="E116" s="497"/>
      <c r="F116" s="497"/>
      <c r="G116" s="540"/>
      <c r="H116" s="602"/>
      <c r="I116" s="540"/>
      <c r="J116" s="608"/>
      <c r="K116" s="540"/>
      <c r="L116" s="25" t="s">
        <v>53</v>
      </c>
      <c r="M116" s="18">
        <f>+M115/M114</f>
        <v>1</v>
      </c>
      <c r="N116" s="18">
        <f>+N115/N114</f>
        <v>0</v>
      </c>
      <c r="O116" s="18">
        <f>+O115/O114</f>
        <v>0</v>
      </c>
      <c r="P116" s="18">
        <f>+P115/P114</f>
        <v>0</v>
      </c>
      <c r="Q116" s="18">
        <f>+Q115/Q114</f>
        <v>0.25</v>
      </c>
      <c r="R116" s="540"/>
    </row>
    <row r="117" spans="1:18" s="61" customFormat="1" ht="60" customHeight="1" x14ac:dyDescent="0.25">
      <c r="A117" s="605">
        <v>12</v>
      </c>
      <c r="B117" s="604" t="str">
        <f>+B107</f>
        <v>PROYECTO No. 907  Fortalecimiento Institucional.  O transversal</v>
      </c>
      <c r="C117" s="604" t="str">
        <f>+C107</f>
        <v>GESTIÓN INSTITUCIONAL</v>
      </c>
      <c r="D117" s="602" t="s">
        <v>49</v>
      </c>
      <c r="E117" s="604" t="str">
        <f>+E107</f>
        <v>Porcentaje de implementación del Sistema Integrado de Gestión</v>
      </c>
      <c r="F117" s="604" t="s">
        <v>50</v>
      </c>
      <c r="G117" s="540" t="s">
        <v>174</v>
      </c>
      <c r="H117" s="602" t="s">
        <v>217</v>
      </c>
      <c r="I117" s="540">
        <v>7.0000000000000007E-2</v>
      </c>
      <c r="J117" s="608" t="s">
        <v>247</v>
      </c>
      <c r="K117" s="540" t="s">
        <v>8</v>
      </c>
      <c r="L117" s="17" t="s">
        <v>51</v>
      </c>
      <c r="M117" s="18">
        <v>0.25</v>
      </c>
      <c r="N117" s="18">
        <v>0.25</v>
      </c>
      <c r="O117" s="18">
        <v>0.25</v>
      </c>
      <c r="P117" s="18">
        <v>0.25</v>
      </c>
      <c r="Q117" s="18">
        <f>SUM(M117:P117)/4</f>
        <v>0.25</v>
      </c>
      <c r="R117" s="540" t="s">
        <v>177</v>
      </c>
    </row>
    <row r="118" spans="1:18" s="61" customFormat="1" x14ac:dyDescent="0.25">
      <c r="A118" s="605"/>
      <c r="B118" s="496"/>
      <c r="C118" s="496"/>
      <c r="D118" s="602"/>
      <c r="E118" s="496"/>
      <c r="F118" s="496"/>
      <c r="G118" s="540"/>
      <c r="H118" s="602"/>
      <c r="I118" s="540"/>
      <c r="J118" s="608"/>
      <c r="K118" s="540"/>
      <c r="L118" s="17" t="s">
        <v>52</v>
      </c>
      <c r="M118" s="18">
        <v>0.23</v>
      </c>
      <c r="N118" s="18"/>
      <c r="O118" s="18"/>
      <c r="P118" s="18"/>
      <c r="Q118" s="18">
        <f>SUM(M118:P118)/4</f>
        <v>5.7500000000000002E-2</v>
      </c>
      <c r="R118" s="540"/>
    </row>
    <row r="119" spans="1:18" s="61" customFormat="1" ht="24" x14ac:dyDescent="0.25">
      <c r="A119" s="605"/>
      <c r="B119" s="496"/>
      <c r="C119" s="496"/>
      <c r="D119" s="602"/>
      <c r="E119" s="496"/>
      <c r="F119" s="496"/>
      <c r="G119" s="540"/>
      <c r="H119" s="602"/>
      <c r="I119" s="540"/>
      <c r="J119" s="608"/>
      <c r="K119" s="540"/>
      <c r="L119" s="17" t="s">
        <v>53</v>
      </c>
      <c r="M119" s="19">
        <f>+M118/M117</f>
        <v>0.92</v>
      </c>
      <c r="N119" s="19">
        <f>+N118/N117</f>
        <v>0</v>
      </c>
      <c r="O119" s="19">
        <f>+O118/O117</f>
        <v>0</v>
      </c>
      <c r="P119" s="19">
        <f>+P118/P117</f>
        <v>0</v>
      </c>
      <c r="Q119" s="18">
        <f>+Q118/Q117</f>
        <v>0.23</v>
      </c>
      <c r="R119" s="540"/>
    </row>
    <row r="120" spans="1:18" s="61" customFormat="1" x14ac:dyDescent="0.25">
      <c r="A120" s="605"/>
      <c r="B120" s="496"/>
      <c r="C120" s="496"/>
      <c r="D120" s="602"/>
      <c r="E120" s="496"/>
      <c r="F120" s="496"/>
      <c r="G120" s="540"/>
      <c r="H120" s="602"/>
      <c r="I120" s="540"/>
      <c r="J120" s="608"/>
      <c r="K120" s="540"/>
      <c r="L120" s="17" t="s">
        <v>54</v>
      </c>
      <c r="M120" s="20">
        <f>+M117-M118</f>
        <v>1.999999999999999E-2</v>
      </c>
      <c r="N120" s="20">
        <f>+N117-N118</f>
        <v>0.25</v>
      </c>
      <c r="O120" s="20">
        <f>+O117-O118</f>
        <v>0.25</v>
      </c>
      <c r="P120" s="20">
        <f>+P117-P118</f>
        <v>0.25</v>
      </c>
      <c r="Q120" s="20">
        <f>+Q117-Q118</f>
        <v>0.1925</v>
      </c>
      <c r="R120" s="540"/>
    </row>
    <row r="121" spans="1:18" s="61" customFormat="1" ht="56.25" x14ac:dyDescent="0.25">
      <c r="A121" s="605"/>
      <c r="B121" s="496"/>
      <c r="C121" s="496"/>
      <c r="D121" s="602"/>
      <c r="E121" s="496"/>
      <c r="F121" s="496"/>
      <c r="G121" s="540"/>
      <c r="H121" s="602"/>
      <c r="I121" s="540"/>
      <c r="J121" s="608"/>
      <c r="K121" s="540"/>
      <c r="L121" s="17" t="s">
        <v>55</v>
      </c>
      <c r="M121" s="21" t="s">
        <v>248</v>
      </c>
      <c r="N121" s="21"/>
      <c r="O121" s="21"/>
      <c r="P121" s="21"/>
      <c r="Q121" s="22"/>
      <c r="R121" s="540"/>
    </row>
    <row r="122" spans="1:18" s="61" customFormat="1" ht="90" x14ac:dyDescent="0.25">
      <c r="A122" s="605"/>
      <c r="B122" s="496"/>
      <c r="C122" s="496"/>
      <c r="D122" s="602"/>
      <c r="E122" s="496"/>
      <c r="F122" s="496"/>
      <c r="G122" s="540"/>
      <c r="H122" s="602"/>
      <c r="I122" s="540"/>
      <c r="J122" s="608"/>
      <c r="K122" s="540"/>
      <c r="L122" s="17" t="s">
        <v>56</v>
      </c>
      <c r="M122" s="21" t="s">
        <v>249</v>
      </c>
      <c r="N122" s="21"/>
      <c r="O122" s="21"/>
      <c r="P122" s="21"/>
      <c r="Q122" s="22"/>
      <c r="R122" s="540"/>
    </row>
    <row r="123" spans="1:18" s="61" customFormat="1" ht="48" x14ac:dyDescent="0.25">
      <c r="A123" s="605"/>
      <c r="B123" s="496"/>
      <c r="C123" s="496"/>
      <c r="D123" s="602"/>
      <c r="E123" s="496"/>
      <c r="F123" s="496"/>
      <c r="G123" s="540"/>
      <c r="H123" s="602"/>
      <c r="I123" s="540"/>
      <c r="J123" s="608"/>
      <c r="K123" s="540"/>
      <c r="L123" s="23" t="s">
        <v>57</v>
      </c>
      <c r="M123" s="24"/>
      <c r="N123" s="24"/>
      <c r="O123" s="24"/>
      <c r="P123" s="24"/>
      <c r="Q123" s="22"/>
      <c r="R123" s="540"/>
    </row>
    <row r="124" spans="1:18" s="61" customFormat="1" x14ac:dyDescent="0.25">
      <c r="A124" s="605"/>
      <c r="B124" s="496"/>
      <c r="C124" s="496"/>
      <c r="D124" s="602"/>
      <c r="E124" s="496"/>
      <c r="F124" s="496"/>
      <c r="G124" s="540"/>
      <c r="H124" s="602"/>
      <c r="I124" s="540"/>
      <c r="J124" s="608"/>
      <c r="K124" s="540"/>
      <c r="L124" s="25" t="s">
        <v>51</v>
      </c>
      <c r="M124" s="18">
        <f>+M117*I117</f>
        <v>1.7500000000000002E-2</v>
      </c>
      <c r="N124" s="18">
        <f>+N117*I117</f>
        <v>1.7500000000000002E-2</v>
      </c>
      <c r="O124" s="18">
        <f>+O117*I117</f>
        <v>1.7500000000000002E-2</v>
      </c>
      <c r="P124" s="18">
        <f>+P117*I117</f>
        <v>1.7500000000000002E-2</v>
      </c>
      <c r="Q124" s="20">
        <f>SUM(M124:P124)</f>
        <v>7.0000000000000007E-2</v>
      </c>
      <c r="R124" s="540"/>
    </row>
    <row r="125" spans="1:18" s="61" customFormat="1" x14ac:dyDescent="0.25">
      <c r="A125" s="605"/>
      <c r="B125" s="496"/>
      <c r="C125" s="496"/>
      <c r="D125" s="602"/>
      <c r="E125" s="496"/>
      <c r="F125" s="496"/>
      <c r="G125" s="540"/>
      <c r="H125" s="602"/>
      <c r="I125" s="540"/>
      <c r="J125" s="608"/>
      <c r="K125" s="540"/>
      <c r="L125" s="25" t="s">
        <v>52</v>
      </c>
      <c r="M125" s="18">
        <f>+M118*I117</f>
        <v>1.6100000000000003E-2</v>
      </c>
      <c r="N125" s="18">
        <f>+N118*I117</f>
        <v>0</v>
      </c>
      <c r="O125" s="18">
        <f>+O118*I117</f>
        <v>0</v>
      </c>
      <c r="P125" s="18">
        <f>+P118*I117</f>
        <v>0</v>
      </c>
      <c r="Q125" s="20">
        <f>SUM(M125:P125)</f>
        <v>1.6100000000000003E-2</v>
      </c>
      <c r="R125" s="540"/>
    </row>
    <row r="126" spans="1:18" s="61" customFormat="1" x14ac:dyDescent="0.25">
      <c r="A126" s="605"/>
      <c r="B126" s="497"/>
      <c r="C126" s="497"/>
      <c r="D126" s="602"/>
      <c r="E126" s="497"/>
      <c r="F126" s="497"/>
      <c r="G126" s="540"/>
      <c r="H126" s="602"/>
      <c r="I126" s="540"/>
      <c r="J126" s="608"/>
      <c r="K126" s="540"/>
      <c r="L126" s="25" t="s">
        <v>53</v>
      </c>
      <c r="M126" s="18">
        <f>+M125/M124</f>
        <v>0.92</v>
      </c>
      <c r="N126" s="18">
        <f>+N125/N124</f>
        <v>0</v>
      </c>
      <c r="O126" s="18">
        <f>+O125/O124</f>
        <v>0</v>
      </c>
      <c r="P126" s="18">
        <f>+P125/P124</f>
        <v>0</v>
      </c>
      <c r="Q126" s="18">
        <f>+Q125/Q124</f>
        <v>0.23</v>
      </c>
      <c r="R126" s="540"/>
    </row>
    <row r="127" spans="1:18" s="61" customFormat="1" ht="60" customHeight="1" x14ac:dyDescent="0.25">
      <c r="A127" s="605">
        <v>13</v>
      </c>
      <c r="B127" s="602" t="str">
        <f>+B107</f>
        <v>PROYECTO No. 907  Fortalecimiento Institucional.  O transversal</v>
      </c>
      <c r="C127" s="602" t="str">
        <f>+C107</f>
        <v>GESTIÓN INSTITUCIONAL</v>
      </c>
      <c r="D127" s="602" t="s">
        <v>49</v>
      </c>
      <c r="E127" s="604" t="str">
        <f>+E117</f>
        <v>Porcentaje de implementación del Sistema Integrado de Gestión</v>
      </c>
      <c r="F127" s="604" t="s">
        <v>50</v>
      </c>
      <c r="G127" s="540" t="s">
        <v>174</v>
      </c>
      <c r="H127" s="602" t="s">
        <v>227</v>
      </c>
      <c r="I127" s="540">
        <v>0.05</v>
      </c>
      <c r="J127" s="612" t="s">
        <v>67</v>
      </c>
      <c r="K127" s="540" t="s">
        <v>8</v>
      </c>
      <c r="L127" s="17" t="s">
        <v>51</v>
      </c>
      <c r="M127" s="18">
        <v>0.25</v>
      </c>
      <c r="N127" s="18">
        <v>0.25</v>
      </c>
      <c r="O127" s="18">
        <v>0.25</v>
      </c>
      <c r="P127" s="18">
        <v>0.25</v>
      </c>
      <c r="Q127" s="18">
        <f>SUM(M127:P127)/4</f>
        <v>0.25</v>
      </c>
      <c r="R127" s="540" t="s">
        <v>177</v>
      </c>
    </row>
    <row r="128" spans="1:18" s="61" customFormat="1" x14ac:dyDescent="0.25">
      <c r="A128" s="605"/>
      <c r="B128" s="602"/>
      <c r="C128" s="602"/>
      <c r="D128" s="602"/>
      <c r="E128" s="496"/>
      <c r="F128" s="496"/>
      <c r="G128" s="540"/>
      <c r="H128" s="602"/>
      <c r="I128" s="540"/>
      <c r="J128" s="613"/>
      <c r="K128" s="540"/>
      <c r="L128" s="17" t="s">
        <v>52</v>
      </c>
      <c r="M128" s="18">
        <v>0.22</v>
      </c>
      <c r="N128" s="18"/>
      <c r="O128" s="18"/>
      <c r="P128" s="18"/>
      <c r="Q128" s="18">
        <f>SUM(M128:P128)/4</f>
        <v>5.5E-2</v>
      </c>
      <c r="R128" s="540"/>
    </row>
    <row r="129" spans="1:18" s="61" customFormat="1" ht="24" x14ac:dyDescent="0.25">
      <c r="A129" s="605"/>
      <c r="B129" s="602"/>
      <c r="C129" s="602"/>
      <c r="D129" s="602"/>
      <c r="E129" s="496"/>
      <c r="F129" s="496"/>
      <c r="G129" s="540"/>
      <c r="H129" s="602"/>
      <c r="I129" s="540"/>
      <c r="J129" s="613"/>
      <c r="K129" s="540"/>
      <c r="L129" s="17" t="s">
        <v>53</v>
      </c>
      <c r="M129" s="19">
        <f>+M128/M127</f>
        <v>0.88</v>
      </c>
      <c r="N129" s="19">
        <f>+N128/N127</f>
        <v>0</v>
      </c>
      <c r="O129" s="19">
        <f>+O128/O127</f>
        <v>0</v>
      </c>
      <c r="P129" s="19">
        <f>+P128/P127</f>
        <v>0</v>
      </c>
      <c r="Q129" s="18">
        <f>+Q128/Q127</f>
        <v>0.22</v>
      </c>
      <c r="R129" s="540"/>
    </row>
    <row r="130" spans="1:18" s="61" customFormat="1" x14ac:dyDescent="0.25">
      <c r="A130" s="605"/>
      <c r="B130" s="602"/>
      <c r="C130" s="602"/>
      <c r="D130" s="602"/>
      <c r="E130" s="496"/>
      <c r="F130" s="496"/>
      <c r="G130" s="540"/>
      <c r="H130" s="602"/>
      <c r="I130" s="540"/>
      <c r="J130" s="613"/>
      <c r="K130" s="540"/>
      <c r="L130" s="17" t="s">
        <v>54</v>
      </c>
      <c r="M130" s="20">
        <f>+M127-M128</f>
        <v>0.03</v>
      </c>
      <c r="N130" s="20">
        <f>+N127-N128</f>
        <v>0.25</v>
      </c>
      <c r="O130" s="20">
        <f>+O127-O128</f>
        <v>0.25</v>
      </c>
      <c r="P130" s="20">
        <f>+P127-P128</f>
        <v>0.25</v>
      </c>
      <c r="Q130" s="20">
        <f>+Q127-Q128</f>
        <v>0.19500000000000001</v>
      </c>
      <c r="R130" s="540"/>
    </row>
    <row r="131" spans="1:18" s="61" customFormat="1" ht="33.75" x14ac:dyDescent="0.25">
      <c r="A131" s="605"/>
      <c r="B131" s="602"/>
      <c r="C131" s="602"/>
      <c r="D131" s="602"/>
      <c r="E131" s="496"/>
      <c r="F131" s="496"/>
      <c r="G131" s="540"/>
      <c r="H131" s="602"/>
      <c r="I131" s="540"/>
      <c r="J131" s="613"/>
      <c r="K131" s="540"/>
      <c r="L131" s="17" t="s">
        <v>55</v>
      </c>
      <c r="M131" s="21" t="s">
        <v>250</v>
      </c>
      <c r="N131" s="21"/>
      <c r="O131" s="21"/>
      <c r="P131" s="21"/>
      <c r="Q131" s="22"/>
      <c r="R131" s="540"/>
    </row>
    <row r="132" spans="1:18" s="61" customFormat="1" ht="33.75" x14ac:dyDescent="0.25">
      <c r="A132" s="605"/>
      <c r="B132" s="602"/>
      <c r="C132" s="602"/>
      <c r="D132" s="602"/>
      <c r="E132" s="496"/>
      <c r="F132" s="496"/>
      <c r="G132" s="540"/>
      <c r="H132" s="602"/>
      <c r="I132" s="540"/>
      <c r="J132" s="613"/>
      <c r="K132" s="540"/>
      <c r="L132" s="17" t="s">
        <v>56</v>
      </c>
      <c r="M132" s="21" t="s">
        <v>251</v>
      </c>
      <c r="N132" s="21"/>
      <c r="O132" s="21"/>
      <c r="P132" s="21"/>
      <c r="Q132" s="22"/>
      <c r="R132" s="540"/>
    </row>
    <row r="133" spans="1:18" s="61" customFormat="1" ht="48" x14ac:dyDescent="0.25">
      <c r="A133" s="605"/>
      <c r="B133" s="602"/>
      <c r="C133" s="602"/>
      <c r="D133" s="602"/>
      <c r="E133" s="496"/>
      <c r="F133" s="496"/>
      <c r="G133" s="540"/>
      <c r="H133" s="602"/>
      <c r="I133" s="540"/>
      <c r="J133" s="613"/>
      <c r="K133" s="540"/>
      <c r="L133" s="23" t="s">
        <v>57</v>
      </c>
      <c r="M133" s="24"/>
      <c r="N133" s="24"/>
      <c r="O133" s="24"/>
      <c r="P133" s="24"/>
      <c r="Q133" s="22"/>
      <c r="R133" s="540"/>
    </row>
    <row r="134" spans="1:18" s="61" customFormat="1" x14ac:dyDescent="0.25">
      <c r="A134" s="605"/>
      <c r="B134" s="602"/>
      <c r="C134" s="602"/>
      <c r="D134" s="602"/>
      <c r="E134" s="496"/>
      <c r="F134" s="496"/>
      <c r="G134" s="540"/>
      <c r="H134" s="602"/>
      <c r="I134" s="540"/>
      <c r="J134" s="613"/>
      <c r="K134" s="540"/>
      <c r="L134" s="25" t="s">
        <v>51</v>
      </c>
      <c r="M134" s="18">
        <f>+M127*I127</f>
        <v>1.2500000000000001E-2</v>
      </c>
      <c r="N134" s="18">
        <f>+N127*I127</f>
        <v>1.2500000000000001E-2</v>
      </c>
      <c r="O134" s="18">
        <f>+O127*I127</f>
        <v>1.2500000000000001E-2</v>
      </c>
      <c r="P134" s="18">
        <f>+P127*I127</f>
        <v>1.2500000000000001E-2</v>
      </c>
      <c r="Q134" s="20">
        <f>SUM(M134:P134)</f>
        <v>0.05</v>
      </c>
      <c r="R134" s="540"/>
    </row>
    <row r="135" spans="1:18" s="61" customFormat="1" x14ac:dyDescent="0.25">
      <c r="A135" s="605"/>
      <c r="B135" s="602"/>
      <c r="C135" s="602"/>
      <c r="D135" s="602"/>
      <c r="E135" s="496"/>
      <c r="F135" s="496"/>
      <c r="G135" s="540"/>
      <c r="H135" s="602"/>
      <c r="I135" s="540"/>
      <c r="J135" s="613"/>
      <c r="K135" s="540"/>
      <c r="L135" s="25" t="s">
        <v>52</v>
      </c>
      <c r="M135" s="18">
        <f>+M128*I127</f>
        <v>1.1000000000000001E-2</v>
      </c>
      <c r="N135" s="18">
        <f>+N128*I127</f>
        <v>0</v>
      </c>
      <c r="O135" s="18">
        <f>+O128*I127</f>
        <v>0</v>
      </c>
      <c r="P135" s="18">
        <f>+P128*I127</f>
        <v>0</v>
      </c>
      <c r="Q135" s="20">
        <f>SUM(M135:P135)</f>
        <v>1.1000000000000001E-2</v>
      </c>
      <c r="R135" s="540"/>
    </row>
    <row r="136" spans="1:18" s="61" customFormat="1" x14ac:dyDescent="0.25">
      <c r="A136" s="605"/>
      <c r="B136" s="602"/>
      <c r="C136" s="602"/>
      <c r="D136" s="602"/>
      <c r="E136" s="497"/>
      <c r="F136" s="497"/>
      <c r="G136" s="540"/>
      <c r="H136" s="602"/>
      <c r="I136" s="540"/>
      <c r="J136" s="614"/>
      <c r="K136" s="540"/>
      <c r="L136" s="25" t="s">
        <v>53</v>
      </c>
      <c r="M136" s="18">
        <f>+M135/M134</f>
        <v>0.88</v>
      </c>
      <c r="N136" s="18">
        <f>+N135/N134</f>
        <v>0</v>
      </c>
      <c r="O136" s="18">
        <f>+O135/O134</f>
        <v>0</v>
      </c>
      <c r="P136" s="18">
        <f>+P135/P134</f>
        <v>0</v>
      </c>
      <c r="Q136" s="18">
        <f>+Q135/Q134</f>
        <v>0.22</v>
      </c>
      <c r="R136" s="540"/>
    </row>
    <row r="137" spans="1:18" s="61" customFormat="1" ht="60" customHeight="1" x14ac:dyDescent="0.25">
      <c r="A137" s="605">
        <v>14</v>
      </c>
      <c r="B137" s="602" t="str">
        <f>+B127</f>
        <v>PROYECTO No. 907  Fortalecimiento Institucional.  O transversal</v>
      </c>
      <c r="C137" s="602" t="str">
        <f>+C127</f>
        <v>GESTIÓN INSTITUCIONAL</v>
      </c>
      <c r="D137" s="602" t="s">
        <v>49</v>
      </c>
      <c r="E137" s="604" t="str">
        <f>+E127</f>
        <v>Porcentaje de implementación del Sistema Integrado de Gestión</v>
      </c>
      <c r="F137" s="604" t="s">
        <v>50</v>
      </c>
      <c r="G137" s="540" t="s">
        <v>174</v>
      </c>
      <c r="H137" s="602" t="s">
        <v>79</v>
      </c>
      <c r="I137" s="540">
        <v>7.0000000000000007E-2</v>
      </c>
      <c r="J137" s="608" t="s">
        <v>182</v>
      </c>
      <c r="K137" s="540" t="s">
        <v>8</v>
      </c>
      <c r="L137" s="17" t="s">
        <v>51</v>
      </c>
      <c r="M137" s="18">
        <v>0.25</v>
      </c>
      <c r="N137" s="18">
        <v>0.25</v>
      </c>
      <c r="O137" s="18">
        <v>0.25</v>
      </c>
      <c r="P137" s="18">
        <v>0.25</v>
      </c>
      <c r="Q137" s="18">
        <f>SUM(M137:P137)/4</f>
        <v>0.25</v>
      </c>
      <c r="R137" s="540" t="s">
        <v>177</v>
      </c>
    </row>
    <row r="138" spans="1:18" s="61" customFormat="1" x14ac:dyDescent="0.25">
      <c r="A138" s="605"/>
      <c r="B138" s="602"/>
      <c r="C138" s="602"/>
      <c r="D138" s="602"/>
      <c r="E138" s="496"/>
      <c r="F138" s="496"/>
      <c r="G138" s="540"/>
      <c r="H138" s="602"/>
      <c r="I138" s="540"/>
      <c r="J138" s="608"/>
      <c r="K138" s="540"/>
      <c r="L138" s="17" t="s">
        <v>52</v>
      </c>
      <c r="M138" s="18">
        <v>0.15</v>
      </c>
      <c r="N138" s="18"/>
      <c r="O138" s="18"/>
      <c r="P138" s="18"/>
      <c r="Q138" s="18">
        <f>SUM(M138:P138)/4</f>
        <v>3.7499999999999999E-2</v>
      </c>
      <c r="R138" s="540"/>
    </row>
    <row r="139" spans="1:18" s="61" customFormat="1" ht="24" x14ac:dyDescent="0.25">
      <c r="A139" s="605"/>
      <c r="B139" s="602"/>
      <c r="C139" s="602"/>
      <c r="D139" s="602"/>
      <c r="E139" s="496"/>
      <c r="F139" s="496"/>
      <c r="G139" s="540"/>
      <c r="H139" s="602"/>
      <c r="I139" s="540"/>
      <c r="J139" s="608"/>
      <c r="K139" s="540"/>
      <c r="L139" s="17" t="s">
        <v>53</v>
      </c>
      <c r="M139" s="19">
        <f>+M138/M137</f>
        <v>0.6</v>
      </c>
      <c r="N139" s="19">
        <f>+N138/N137</f>
        <v>0</v>
      </c>
      <c r="O139" s="19">
        <f>+O138/O137</f>
        <v>0</v>
      </c>
      <c r="P139" s="19">
        <f>+P138/P137</f>
        <v>0</v>
      </c>
      <c r="Q139" s="18">
        <f>+Q138/Q137</f>
        <v>0.15</v>
      </c>
      <c r="R139" s="540"/>
    </row>
    <row r="140" spans="1:18" s="61" customFormat="1" x14ac:dyDescent="0.25">
      <c r="A140" s="605"/>
      <c r="B140" s="602"/>
      <c r="C140" s="602"/>
      <c r="D140" s="602"/>
      <c r="E140" s="496"/>
      <c r="F140" s="496"/>
      <c r="G140" s="540"/>
      <c r="H140" s="602"/>
      <c r="I140" s="540"/>
      <c r="J140" s="608"/>
      <c r="K140" s="540"/>
      <c r="L140" s="17" t="s">
        <v>54</v>
      </c>
      <c r="M140" s="20">
        <f>+M137-M138</f>
        <v>0.1</v>
      </c>
      <c r="N140" s="20">
        <f>+N137-N138</f>
        <v>0.25</v>
      </c>
      <c r="O140" s="20">
        <f>+O137-O138</f>
        <v>0.25</v>
      </c>
      <c r="P140" s="20">
        <f>+P137-P138</f>
        <v>0.25</v>
      </c>
      <c r="Q140" s="20">
        <f>+Q137-Q138</f>
        <v>0.21249999999999999</v>
      </c>
      <c r="R140" s="540"/>
    </row>
    <row r="141" spans="1:18" s="61" customFormat="1" ht="24" x14ac:dyDescent="0.25">
      <c r="A141" s="605"/>
      <c r="B141" s="602"/>
      <c r="C141" s="602"/>
      <c r="D141" s="602"/>
      <c r="E141" s="496"/>
      <c r="F141" s="496"/>
      <c r="G141" s="540"/>
      <c r="H141" s="602"/>
      <c r="I141" s="540"/>
      <c r="J141" s="608"/>
      <c r="K141" s="540"/>
      <c r="L141" s="17" t="s">
        <v>55</v>
      </c>
      <c r="M141" s="21" t="s">
        <v>252</v>
      </c>
      <c r="N141" s="21"/>
      <c r="O141" s="21"/>
      <c r="P141" s="21"/>
      <c r="Q141" s="22"/>
      <c r="R141" s="540"/>
    </row>
    <row r="142" spans="1:18" s="61" customFormat="1" ht="33.75" x14ac:dyDescent="0.25">
      <c r="A142" s="605"/>
      <c r="B142" s="602"/>
      <c r="C142" s="602"/>
      <c r="D142" s="602"/>
      <c r="E142" s="496"/>
      <c r="F142" s="496"/>
      <c r="G142" s="540"/>
      <c r="H142" s="602"/>
      <c r="I142" s="540"/>
      <c r="J142" s="608"/>
      <c r="K142" s="540"/>
      <c r="L142" s="17" t="s">
        <v>56</v>
      </c>
      <c r="M142" s="21" t="s">
        <v>253</v>
      </c>
      <c r="N142" s="21"/>
      <c r="O142" s="21"/>
      <c r="P142" s="21"/>
      <c r="Q142" s="22"/>
      <c r="R142" s="540"/>
    </row>
    <row r="143" spans="1:18" s="61" customFormat="1" ht="48" x14ac:dyDescent="0.25">
      <c r="A143" s="605"/>
      <c r="B143" s="602"/>
      <c r="C143" s="602"/>
      <c r="D143" s="602"/>
      <c r="E143" s="496"/>
      <c r="F143" s="496"/>
      <c r="G143" s="540"/>
      <c r="H143" s="602"/>
      <c r="I143" s="540"/>
      <c r="J143" s="608"/>
      <c r="K143" s="540"/>
      <c r="L143" s="23" t="s">
        <v>57</v>
      </c>
      <c r="M143" s="24" t="s">
        <v>254</v>
      </c>
      <c r="N143" s="24"/>
      <c r="O143" s="24"/>
      <c r="P143" s="24"/>
      <c r="Q143" s="22"/>
      <c r="R143" s="540"/>
    </row>
    <row r="144" spans="1:18" s="61" customFormat="1" x14ac:dyDescent="0.25">
      <c r="A144" s="605"/>
      <c r="B144" s="602"/>
      <c r="C144" s="602"/>
      <c r="D144" s="602"/>
      <c r="E144" s="496"/>
      <c r="F144" s="496"/>
      <c r="G144" s="540"/>
      <c r="H144" s="602"/>
      <c r="I144" s="540"/>
      <c r="J144" s="608"/>
      <c r="K144" s="540"/>
      <c r="L144" s="25" t="s">
        <v>51</v>
      </c>
      <c r="M144" s="18">
        <f>+M137*I137</f>
        <v>1.7500000000000002E-2</v>
      </c>
      <c r="N144" s="18">
        <f>+N137*I137</f>
        <v>1.7500000000000002E-2</v>
      </c>
      <c r="O144" s="18">
        <f>+O137*I137</f>
        <v>1.7500000000000002E-2</v>
      </c>
      <c r="P144" s="18">
        <f>+P137*I137</f>
        <v>1.7500000000000002E-2</v>
      </c>
      <c r="Q144" s="20">
        <f>SUM(M144:P144)</f>
        <v>7.0000000000000007E-2</v>
      </c>
      <c r="R144" s="540"/>
    </row>
    <row r="145" spans="1:18" s="61" customFormat="1" x14ac:dyDescent="0.25">
      <c r="A145" s="605"/>
      <c r="B145" s="602"/>
      <c r="C145" s="602"/>
      <c r="D145" s="602"/>
      <c r="E145" s="496"/>
      <c r="F145" s="496"/>
      <c r="G145" s="540"/>
      <c r="H145" s="602"/>
      <c r="I145" s="540"/>
      <c r="J145" s="608"/>
      <c r="K145" s="540"/>
      <c r="L145" s="25" t="s">
        <v>52</v>
      </c>
      <c r="M145" s="18">
        <f>+M138*I137</f>
        <v>1.0500000000000001E-2</v>
      </c>
      <c r="N145" s="18">
        <f>+N138*I137</f>
        <v>0</v>
      </c>
      <c r="O145" s="18">
        <f>+O138*I137</f>
        <v>0</v>
      </c>
      <c r="P145" s="18">
        <f>+P138*I137</f>
        <v>0</v>
      </c>
      <c r="Q145" s="20">
        <f>SUM(M145:P145)</f>
        <v>1.0500000000000001E-2</v>
      </c>
      <c r="R145" s="540"/>
    </row>
    <row r="146" spans="1:18" s="61" customFormat="1" x14ac:dyDescent="0.25">
      <c r="A146" s="605"/>
      <c r="B146" s="602"/>
      <c r="C146" s="602"/>
      <c r="D146" s="602"/>
      <c r="E146" s="497"/>
      <c r="F146" s="497"/>
      <c r="G146" s="540"/>
      <c r="H146" s="602"/>
      <c r="I146" s="540"/>
      <c r="J146" s="608"/>
      <c r="K146" s="540"/>
      <c r="L146" s="25" t="s">
        <v>53</v>
      </c>
      <c r="M146" s="18">
        <f>+M145/M144</f>
        <v>0.6</v>
      </c>
      <c r="N146" s="18">
        <f>+N145/N144</f>
        <v>0</v>
      </c>
      <c r="O146" s="18">
        <f>+O145/O144</f>
        <v>0</v>
      </c>
      <c r="P146" s="18">
        <f>+P145/P144</f>
        <v>0</v>
      </c>
      <c r="Q146" s="18">
        <f>+Q145/Q144</f>
        <v>0.15</v>
      </c>
      <c r="R146" s="540"/>
    </row>
    <row r="147" spans="1:18" s="61" customFormat="1" ht="60" customHeight="1" x14ac:dyDescent="0.25">
      <c r="A147" s="605">
        <v>15</v>
      </c>
      <c r="B147" s="602" t="str">
        <f>+B137</f>
        <v>PROYECTO No. 907  Fortalecimiento Institucional.  O transversal</v>
      </c>
      <c r="C147" s="604" t="str">
        <f>+C137</f>
        <v>GESTIÓN INSTITUCIONAL</v>
      </c>
      <c r="D147" s="602" t="s">
        <v>49</v>
      </c>
      <c r="E147" s="604" t="str">
        <f>+E137</f>
        <v>Porcentaje de implementación del Sistema Integrado de Gestión</v>
      </c>
      <c r="F147" s="604" t="s">
        <v>50</v>
      </c>
      <c r="G147" s="540" t="s">
        <v>174</v>
      </c>
      <c r="H147" s="602" t="s">
        <v>183</v>
      </c>
      <c r="I147" s="540">
        <v>0.05</v>
      </c>
      <c r="J147" s="608" t="s">
        <v>255</v>
      </c>
      <c r="K147" s="540" t="s">
        <v>8</v>
      </c>
      <c r="L147" s="17" t="s">
        <v>51</v>
      </c>
      <c r="M147" s="18">
        <v>0.625</v>
      </c>
      <c r="N147" s="18">
        <v>0.125</v>
      </c>
      <c r="O147" s="18">
        <v>0.125</v>
      </c>
      <c r="P147" s="18">
        <v>0.125</v>
      </c>
      <c r="Q147" s="18">
        <f>SUM(M147:P147)/4</f>
        <v>0.25</v>
      </c>
      <c r="R147" s="540" t="s">
        <v>177</v>
      </c>
    </row>
    <row r="148" spans="1:18" s="61" customFormat="1" x14ac:dyDescent="0.25">
      <c r="A148" s="605"/>
      <c r="B148" s="602"/>
      <c r="C148" s="496"/>
      <c r="D148" s="602"/>
      <c r="E148" s="496"/>
      <c r="F148" s="496"/>
      <c r="G148" s="540"/>
      <c r="H148" s="602"/>
      <c r="I148" s="540"/>
      <c r="J148" s="608"/>
      <c r="K148" s="540"/>
      <c r="L148" s="17" t="s">
        <v>52</v>
      </c>
      <c r="M148" s="18">
        <v>0.625</v>
      </c>
      <c r="N148" s="18"/>
      <c r="O148" s="18"/>
      <c r="P148" s="18"/>
      <c r="Q148" s="18">
        <f>SUM(M148:P148)/4</f>
        <v>0.15625</v>
      </c>
      <c r="R148" s="540"/>
    </row>
    <row r="149" spans="1:18" s="61" customFormat="1" ht="24" x14ac:dyDescent="0.25">
      <c r="A149" s="605"/>
      <c r="B149" s="602"/>
      <c r="C149" s="496"/>
      <c r="D149" s="602"/>
      <c r="E149" s="496"/>
      <c r="F149" s="496"/>
      <c r="G149" s="540"/>
      <c r="H149" s="602"/>
      <c r="I149" s="540"/>
      <c r="J149" s="608"/>
      <c r="K149" s="540"/>
      <c r="L149" s="17" t="s">
        <v>53</v>
      </c>
      <c r="M149" s="19">
        <f>+M148/M147</f>
        <v>1</v>
      </c>
      <c r="N149" s="19">
        <f>+N148/N147</f>
        <v>0</v>
      </c>
      <c r="O149" s="19">
        <f>+O148/O147</f>
        <v>0</v>
      </c>
      <c r="P149" s="19">
        <f>+P148/P147</f>
        <v>0</v>
      </c>
      <c r="Q149" s="18">
        <f>+Q148/Q147</f>
        <v>0.625</v>
      </c>
      <c r="R149" s="540"/>
    </row>
    <row r="150" spans="1:18" s="61" customFormat="1" x14ac:dyDescent="0.25">
      <c r="A150" s="605"/>
      <c r="B150" s="602"/>
      <c r="C150" s="496"/>
      <c r="D150" s="602"/>
      <c r="E150" s="496"/>
      <c r="F150" s="496"/>
      <c r="G150" s="540"/>
      <c r="H150" s="602"/>
      <c r="I150" s="540"/>
      <c r="J150" s="608"/>
      <c r="K150" s="540"/>
      <c r="L150" s="17" t="s">
        <v>54</v>
      </c>
      <c r="M150" s="20">
        <f>+M147-M148</f>
        <v>0</v>
      </c>
      <c r="N150" s="20">
        <f>+N147-N148</f>
        <v>0.125</v>
      </c>
      <c r="O150" s="20">
        <f>+O147-O148</f>
        <v>0.125</v>
      </c>
      <c r="P150" s="20">
        <f>+P147-P148</f>
        <v>0.125</v>
      </c>
      <c r="Q150" s="20">
        <f>+Q147-Q148</f>
        <v>9.375E-2</v>
      </c>
      <c r="R150" s="540"/>
    </row>
    <row r="151" spans="1:18" s="61" customFormat="1" ht="56.25" x14ac:dyDescent="0.25">
      <c r="A151" s="605"/>
      <c r="B151" s="602"/>
      <c r="C151" s="496"/>
      <c r="D151" s="602"/>
      <c r="E151" s="496"/>
      <c r="F151" s="496"/>
      <c r="G151" s="540"/>
      <c r="H151" s="602"/>
      <c r="I151" s="540"/>
      <c r="J151" s="608"/>
      <c r="K151" s="540"/>
      <c r="L151" s="17" t="s">
        <v>55</v>
      </c>
      <c r="M151" s="21" t="s">
        <v>256</v>
      </c>
      <c r="N151" s="21"/>
      <c r="O151" s="21"/>
      <c r="P151" s="21"/>
      <c r="Q151" s="22"/>
      <c r="R151" s="540"/>
    </row>
    <row r="152" spans="1:18" s="61" customFormat="1" ht="45" x14ac:dyDescent="0.25">
      <c r="A152" s="605"/>
      <c r="B152" s="602"/>
      <c r="C152" s="496"/>
      <c r="D152" s="602"/>
      <c r="E152" s="496"/>
      <c r="F152" s="496"/>
      <c r="G152" s="540"/>
      <c r="H152" s="602"/>
      <c r="I152" s="540"/>
      <c r="J152" s="608"/>
      <c r="K152" s="540"/>
      <c r="L152" s="17" t="s">
        <v>56</v>
      </c>
      <c r="M152" s="21" t="s">
        <v>257</v>
      </c>
      <c r="N152" s="21"/>
      <c r="O152" s="21"/>
      <c r="P152" s="21"/>
      <c r="Q152" s="22"/>
      <c r="R152" s="540"/>
    </row>
    <row r="153" spans="1:18" s="61" customFormat="1" ht="48" x14ac:dyDescent="0.25">
      <c r="A153" s="605"/>
      <c r="B153" s="602"/>
      <c r="C153" s="496"/>
      <c r="D153" s="602"/>
      <c r="E153" s="496"/>
      <c r="F153" s="496"/>
      <c r="G153" s="540"/>
      <c r="H153" s="602"/>
      <c r="I153" s="540"/>
      <c r="J153" s="608"/>
      <c r="K153" s="540"/>
      <c r="L153" s="23" t="s">
        <v>57</v>
      </c>
      <c r="M153" s="24"/>
      <c r="N153" s="24"/>
      <c r="O153" s="24"/>
      <c r="P153" s="24"/>
      <c r="Q153" s="22"/>
      <c r="R153" s="540"/>
    </row>
    <row r="154" spans="1:18" s="61" customFormat="1" x14ac:dyDescent="0.25">
      <c r="A154" s="605"/>
      <c r="B154" s="602"/>
      <c r="C154" s="496"/>
      <c r="D154" s="602"/>
      <c r="E154" s="496"/>
      <c r="F154" s="496"/>
      <c r="G154" s="540"/>
      <c r="H154" s="602"/>
      <c r="I154" s="540"/>
      <c r="J154" s="608"/>
      <c r="K154" s="540"/>
      <c r="L154" s="25" t="s">
        <v>51</v>
      </c>
      <c r="M154" s="18">
        <f>+M147*I147</f>
        <v>3.125E-2</v>
      </c>
      <c r="N154" s="18">
        <f>+N147*I147</f>
        <v>6.2500000000000003E-3</v>
      </c>
      <c r="O154" s="18">
        <f>+O147*I147</f>
        <v>6.2500000000000003E-3</v>
      </c>
      <c r="P154" s="18">
        <f>+P147*I147</f>
        <v>6.2500000000000003E-3</v>
      </c>
      <c r="Q154" s="20">
        <f>SUM(M154:P154)</f>
        <v>4.9999999999999996E-2</v>
      </c>
      <c r="R154" s="540"/>
    </row>
    <row r="155" spans="1:18" s="61" customFormat="1" x14ac:dyDescent="0.25">
      <c r="A155" s="605"/>
      <c r="B155" s="602"/>
      <c r="C155" s="496"/>
      <c r="D155" s="602"/>
      <c r="E155" s="496"/>
      <c r="F155" s="496"/>
      <c r="G155" s="540"/>
      <c r="H155" s="602"/>
      <c r="I155" s="540"/>
      <c r="J155" s="608"/>
      <c r="K155" s="540"/>
      <c r="L155" s="25" t="s">
        <v>52</v>
      </c>
      <c r="M155" s="18">
        <f>+M148*I147</f>
        <v>3.125E-2</v>
      </c>
      <c r="N155" s="18">
        <f>+N148*I147</f>
        <v>0</v>
      </c>
      <c r="O155" s="18">
        <f>+O148*I147</f>
        <v>0</v>
      </c>
      <c r="P155" s="18">
        <f>+P148*I147</f>
        <v>0</v>
      </c>
      <c r="Q155" s="20">
        <f>SUM(M155:P155)</f>
        <v>3.125E-2</v>
      </c>
      <c r="R155" s="540"/>
    </row>
    <row r="156" spans="1:18" s="61" customFormat="1" x14ac:dyDescent="0.25">
      <c r="A156" s="605"/>
      <c r="B156" s="602"/>
      <c r="C156" s="497"/>
      <c r="D156" s="602"/>
      <c r="E156" s="497"/>
      <c r="F156" s="497"/>
      <c r="G156" s="540"/>
      <c r="H156" s="602"/>
      <c r="I156" s="540"/>
      <c r="J156" s="608"/>
      <c r="K156" s="540"/>
      <c r="L156" s="25" t="s">
        <v>53</v>
      </c>
      <c r="M156" s="18">
        <f>+M155/M154</f>
        <v>1</v>
      </c>
      <c r="N156" s="18">
        <f>+N155/N154</f>
        <v>0</v>
      </c>
      <c r="O156" s="18">
        <f>+O155/O154</f>
        <v>0</v>
      </c>
      <c r="P156" s="18">
        <f>+P155/P154</f>
        <v>0</v>
      </c>
      <c r="Q156" s="18">
        <f>+Q155/Q154</f>
        <v>0.625</v>
      </c>
      <c r="R156" s="540"/>
    </row>
    <row r="157" spans="1:18" x14ac:dyDescent="0.25">
      <c r="A157" s="605">
        <v>16</v>
      </c>
      <c r="B157" s="604" t="str">
        <f>+B147</f>
        <v>PROYECTO No. 907  Fortalecimiento Institucional.  O transversal</v>
      </c>
      <c r="C157" s="604" t="str">
        <f>+C147</f>
        <v>GESTIÓN INSTITUCIONAL</v>
      </c>
      <c r="D157" s="604" t="s">
        <v>49</v>
      </c>
      <c r="E157" s="604" t="str">
        <f>+E147</f>
        <v>Porcentaje de implementación del Sistema Integrado de Gestión</v>
      </c>
      <c r="F157" s="604" t="s">
        <v>50</v>
      </c>
      <c r="G157" s="545" t="s">
        <v>174</v>
      </c>
      <c r="H157" s="604" t="s">
        <v>230</v>
      </c>
      <c r="I157" s="545">
        <v>0.1</v>
      </c>
      <c r="J157" s="604" t="s">
        <v>228</v>
      </c>
      <c r="K157" s="545" t="s">
        <v>229</v>
      </c>
      <c r="L157" s="25" t="s">
        <v>51</v>
      </c>
      <c r="M157" s="18">
        <v>0.05</v>
      </c>
      <c r="N157" s="18">
        <v>0.06</v>
      </c>
      <c r="O157" s="18">
        <v>7.0000000000000007E-2</v>
      </c>
      <c r="P157" s="18">
        <v>7.0000000000000007E-2</v>
      </c>
      <c r="Q157" s="18">
        <f>SUM(M157:P157)/4</f>
        <v>6.25E-2</v>
      </c>
      <c r="R157" s="540" t="s">
        <v>177</v>
      </c>
    </row>
    <row r="158" spans="1:18" ht="15" customHeight="1" x14ac:dyDescent="0.25">
      <c r="A158" s="605"/>
      <c r="B158" s="496"/>
      <c r="C158" s="496"/>
      <c r="D158" s="496"/>
      <c r="E158" s="496"/>
      <c r="F158" s="496"/>
      <c r="G158" s="546"/>
      <c r="H158" s="496"/>
      <c r="I158" s="546"/>
      <c r="J158" s="496"/>
      <c r="K158" s="546"/>
      <c r="L158" s="25" t="s">
        <v>52</v>
      </c>
      <c r="M158" s="63">
        <v>3.7000000000000002E-3</v>
      </c>
      <c r="N158" s="18"/>
      <c r="O158" s="18"/>
      <c r="P158" s="18"/>
      <c r="Q158" s="18">
        <f>SUM(M158:P158)/4</f>
        <v>9.2500000000000004E-4</v>
      </c>
      <c r="R158" s="540"/>
    </row>
    <row r="159" spans="1:18" x14ac:dyDescent="0.25">
      <c r="A159" s="605"/>
      <c r="B159" s="496"/>
      <c r="C159" s="496"/>
      <c r="D159" s="496"/>
      <c r="E159" s="496"/>
      <c r="F159" s="496"/>
      <c r="G159" s="546"/>
      <c r="H159" s="496"/>
      <c r="I159" s="546"/>
      <c r="J159" s="496"/>
      <c r="K159" s="546"/>
      <c r="L159" s="25" t="s">
        <v>53</v>
      </c>
      <c r="M159" s="19">
        <f>+M158/M157</f>
        <v>7.3999999999999996E-2</v>
      </c>
      <c r="N159" s="19">
        <f>+N158/N157</f>
        <v>0</v>
      </c>
      <c r="O159" s="19">
        <f>+O158/O157</f>
        <v>0</v>
      </c>
      <c r="P159" s="19">
        <f>+P158/P157</f>
        <v>0</v>
      </c>
      <c r="Q159" s="18">
        <f>+Q158/Q157</f>
        <v>1.4800000000000001E-2</v>
      </c>
      <c r="R159" s="540"/>
    </row>
    <row r="160" spans="1:18" x14ac:dyDescent="0.25">
      <c r="A160" s="605"/>
      <c r="B160" s="496"/>
      <c r="C160" s="496"/>
      <c r="D160" s="496"/>
      <c r="E160" s="496"/>
      <c r="F160" s="496"/>
      <c r="G160" s="546"/>
      <c r="H160" s="496"/>
      <c r="I160" s="546"/>
      <c r="J160" s="496"/>
      <c r="K160" s="546"/>
      <c r="L160" s="17" t="s">
        <v>54</v>
      </c>
      <c r="M160" s="20">
        <f>+M157-M158</f>
        <v>4.6300000000000001E-2</v>
      </c>
      <c r="N160" s="20">
        <f>+N157-N158</f>
        <v>0.06</v>
      </c>
      <c r="O160" s="20">
        <f>+O157-O158</f>
        <v>7.0000000000000007E-2</v>
      </c>
      <c r="P160" s="20">
        <f>+P157-P158</f>
        <v>7.0000000000000007E-2</v>
      </c>
      <c r="Q160" s="20">
        <f>+Q157-Q158</f>
        <v>6.1574999999999998E-2</v>
      </c>
      <c r="R160" s="540"/>
    </row>
    <row r="161" spans="1:18" ht="24" x14ac:dyDescent="0.25">
      <c r="A161" s="605"/>
      <c r="B161" s="496"/>
      <c r="C161" s="496"/>
      <c r="D161" s="496"/>
      <c r="E161" s="496"/>
      <c r="F161" s="496"/>
      <c r="G161" s="546"/>
      <c r="H161" s="496"/>
      <c r="I161" s="546"/>
      <c r="J161" s="496"/>
      <c r="K161" s="546"/>
      <c r="L161" s="17" t="s">
        <v>55</v>
      </c>
      <c r="M161" s="62" t="s">
        <v>244</v>
      </c>
      <c r="N161" s="62"/>
      <c r="O161" s="62"/>
      <c r="P161" s="62"/>
      <c r="Q161" s="22"/>
      <c r="R161" s="540"/>
    </row>
    <row r="162" spans="1:18" s="58" customFormat="1" ht="165" customHeight="1" x14ac:dyDescent="0.2">
      <c r="A162" s="605"/>
      <c r="B162" s="496"/>
      <c r="C162" s="496"/>
      <c r="D162" s="496"/>
      <c r="E162" s="496"/>
      <c r="F162" s="496"/>
      <c r="G162" s="546"/>
      <c r="H162" s="496"/>
      <c r="I162" s="546"/>
      <c r="J162" s="496"/>
      <c r="K162" s="546"/>
      <c r="L162" s="17" t="s">
        <v>56</v>
      </c>
      <c r="M162" s="64" t="s">
        <v>258</v>
      </c>
      <c r="N162" s="62"/>
      <c r="O162" s="62"/>
      <c r="P162" s="62"/>
      <c r="Q162" s="22"/>
      <c r="R162" s="540"/>
    </row>
    <row r="163" spans="1:18" ht="225" x14ac:dyDescent="0.25">
      <c r="A163" s="605"/>
      <c r="B163" s="496"/>
      <c r="C163" s="496"/>
      <c r="D163" s="496"/>
      <c r="E163" s="496"/>
      <c r="F163" s="496"/>
      <c r="G163" s="546"/>
      <c r="H163" s="496"/>
      <c r="I163" s="546"/>
      <c r="J163" s="496"/>
      <c r="K163" s="546"/>
      <c r="L163" s="23" t="s">
        <v>57</v>
      </c>
      <c r="M163" s="62" t="s">
        <v>259</v>
      </c>
      <c r="N163" s="62"/>
      <c r="O163" s="62"/>
      <c r="P163" s="62"/>
      <c r="Q163" s="22"/>
      <c r="R163" s="540"/>
    </row>
    <row r="164" spans="1:18" x14ac:dyDescent="0.25">
      <c r="A164" s="605"/>
      <c r="B164" s="496"/>
      <c r="C164" s="496"/>
      <c r="D164" s="496"/>
      <c r="E164" s="496"/>
      <c r="F164" s="496"/>
      <c r="G164" s="546"/>
      <c r="H164" s="496"/>
      <c r="I164" s="546"/>
      <c r="J164" s="496"/>
      <c r="K164" s="546"/>
      <c r="L164" s="25" t="s">
        <v>51</v>
      </c>
      <c r="M164" s="57">
        <f>+M156*I157</f>
        <v>0.1</v>
      </c>
      <c r="N164" s="57">
        <f>+N156*I157</f>
        <v>0</v>
      </c>
      <c r="O164" s="57">
        <f>+O156*I157</f>
        <v>0</v>
      </c>
      <c r="P164" s="57">
        <f>+P156*I157</f>
        <v>0</v>
      </c>
      <c r="Q164" s="57">
        <f>SUM(M164:P164)</f>
        <v>0.1</v>
      </c>
      <c r="R164" s="540"/>
    </row>
    <row r="165" spans="1:18" x14ac:dyDescent="0.25">
      <c r="A165" s="605"/>
      <c r="B165" s="496"/>
      <c r="C165" s="496"/>
      <c r="D165" s="496"/>
      <c r="E165" s="496"/>
      <c r="F165" s="496"/>
      <c r="G165" s="546"/>
      <c r="H165" s="496"/>
      <c r="I165" s="546"/>
      <c r="J165" s="496"/>
      <c r="K165" s="546"/>
      <c r="L165" s="25" t="s">
        <v>52</v>
      </c>
      <c r="M165" s="57">
        <f>+M158*I157</f>
        <v>3.7000000000000005E-4</v>
      </c>
      <c r="N165" s="57">
        <f>+N158*I157</f>
        <v>0</v>
      </c>
      <c r="O165" s="57">
        <f>+O158*I157</f>
        <v>0</v>
      </c>
      <c r="P165" s="57">
        <f>+P158*I157</f>
        <v>0</v>
      </c>
      <c r="Q165" s="57">
        <f>SUM(M165:P165)</f>
        <v>3.7000000000000005E-4</v>
      </c>
      <c r="R165" s="540"/>
    </row>
    <row r="166" spans="1:18" x14ac:dyDescent="0.25">
      <c r="A166" s="605"/>
      <c r="B166" s="496"/>
      <c r="C166" s="496"/>
      <c r="D166" s="496"/>
      <c r="E166" s="496"/>
      <c r="F166" s="496"/>
      <c r="G166" s="546"/>
      <c r="H166" s="496"/>
      <c r="I166" s="547"/>
      <c r="J166" s="497"/>
      <c r="K166" s="547"/>
      <c r="L166" s="25" t="s">
        <v>53</v>
      </c>
      <c r="M166" s="19">
        <f>+M165/M164</f>
        <v>3.7000000000000002E-3</v>
      </c>
      <c r="N166" s="19" t="e">
        <f>+N165/N164</f>
        <v>#DIV/0!</v>
      </c>
      <c r="O166" s="19" t="e">
        <f>+O165/O164</f>
        <v>#DIV/0!</v>
      </c>
      <c r="P166" s="19" t="e">
        <f>+P165/P164</f>
        <v>#DIV/0!</v>
      </c>
      <c r="Q166" s="57">
        <f>+Q165/Q164</f>
        <v>3.7000000000000002E-3</v>
      </c>
      <c r="R166" s="540"/>
    </row>
    <row r="167" spans="1:18" x14ac:dyDescent="0.25">
      <c r="B167" s="602"/>
      <c r="C167" s="602"/>
      <c r="D167" s="602"/>
      <c r="E167" s="602"/>
      <c r="F167" s="602"/>
      <c r="G167" s="602"/>
      <c r="H167" s="602"/>
      <c r="I167" s="74">
        <f>SUM(I7:I166)</f>
        <v>1.0000000000000004</v>
      </c>
      <c r="J167" s="73"/>
      <c r="K167" s="60"/>
      <c r="L167" s="60"/>
      <c r="M167" s="60"/>
      <c r="N167" s="60"/>
      <c r="O167" s="60"/>
      <c r="P167" s="60"/>
      <c r="Q167" s="60"/>
    </row>
    <row r="168" spans="1:18" s="65" customFormat="1" ht="15" customHeight="1" x14ac:dyDescent="0.2">
      <c r="B168" s="66"/>
      <c r="C168" s="603"/>
      <c r="D168" s="603"/>
      <c r="E168" s="603"/>
      <c r="F168" s="603"/>
      <c r="G168" s="603"/>
      <c r="H168" s="603"/>
      <c r="I168" s="603"/>
      <c r="J168" s="603"/>
      <c r="K168" s="603"/>
      <c r="L168" s="15" t="s">
        <v>51</v>
      </c>
      <c r="M168" s="67">
        <f>+M164+M154+M144+M134+M124+M114+M104+M94+M84+M74+M64+M54+M44+M34+M24+M14</f>
        <v>0.32825000000000015</v>
      </c>
      <c r="N168" s="67">
        <f t="shared" ref="N168:P169" si="0">+N164+N154+N144+N134+N124+N114+N104+N94+N84+N74+N64+N54+N44+N34+N24+N14</f>
        <v>0.23924999999999996</v>
      </c>
      <c r="O168" s="67">
        <f t="shared" si="0"/>
        <v>0.21625</v>
      </c>
      <c r="P168" s="67">
        <f t="shared" si="0"/>
        <v>0.21625</v>
      </c>
      <c r="Q168" s="68"/>
    </row>
    <row r="169" spans="1:18" s="65" customFormat="1" ht="15" customHeight="1" x14ac:dyDescent="0.2">
      <c r="B169" s="66"/>
      <c r="C169" s="603"/>
      <c r="D169" s="603"/>
      <c r="E169" s="603"/>
      <c r="F169" s="603"/>
      <c r="G169" s="603"/>
      <c r="H169" s="603"/>
      <c r="I169" s="603"/>
      <c r="J169" s="603"/>
      <c r="K169" s="603"/>
      <c r="L169" s="15" t="s">
        <v>52</v>
      </c>
      <c r="M169" s="67">
        <f>+M165+M155+M145+M135+M125+M115+M105+M95+M85+M75+M65+M55+M45+M35+M25+M15</f>
        <v>0.20122000000000001</v>
      </c>
      <c r="N169" s="67">
        <f t="shared" si="0"/>
        <v>0</v>
      </c>
      <c r="O169" s="67">
        <f t="shared" si="0"/>
        <v>0</v>
      </c>
      <c r="P169" s="67">
        <f t="shared" si="0"/>
        <v>0</v>
      </c>
      <c r="Q169" s="68"/>
    </row>
    <row r="170" spans="1:18" s="65" customFormat="1" ht="24.75" customHeight="1" thickBot="1" x14ac:dyDescent="0.25">
      <c r="B170" s="69"/>
      <c r="C170" s="603"/>
      <c r="D170" s="603"/>
      <c r="E170" s="603"/>
      <c r="F170" s="603"/>
      <c r="G170" s="603"/>
      <c r="H170" s="603"/>
      <c r="I170" s="603"/>
      <c r="J170" s="603"/>
      <c r="K170" s="603"/>
      <c r="L170" s="70" t="s">
        <v>53</v>
      </c>
      <c r="M170" s="71">
        <f>+M169/M168</f>
        <v>0.61300837776085271</v>
      </c>
      <c r="N170" s="71">
        <f>+N169/N168</f>
        <v>0</v>
      </c>
      <c r="O170" s="71">
        <f>+O169/O168</f>
        <v>0</v>
      </c>
      <c r="P170" s="71">
        <f>+P169/P168</f>
        <v>0</v>
      </c>
      <c r="Q170" s="72"/>
    </row>
  </sheetData>
  <autoFilter ref="C6:R6"/>
  <mergeCells count="202">
    <mergeCell ref="F47:F56"/>
    <mergeCell ref="G47:G56"/>
    <mergeCell ref="H47:H56"/>
    <mergeCell ref="I47:I56"/>
    <mergeCell ref="J47:J56"/>
    <mergeCell ref="K47:K56"/>
    <mergeCell ref="R47:R56"/>
    <mergeCell ref="A57:A66"/>
    <mergeCell ref="B57:B66"/>
    <mergeCell ref="C57:C66"/>
    <mergeCell ref="D57:D66"/>
    <mergeCell ref="E57:E66"/>
    <mergeCell ref="F57:F66"/>
    <mergeCell ref="G57:G66"/>
    <mergeCell ref="H57:H66"/>
    <mergeCell ref="I57:I66"/>
    <mergeCell ref="J57:J66"/>
    <mergeCell ref="K57:K66"/>
    <mergeCell ref="R57:R66"/>
    <mergeCell ref="A147:A156"/>
    <mergeCell ref="C147:C156"/>
    <mergeCell ref="A67:A76"/>
    <mergeCell ref="A77:A86"/>
    <mergeCell ref="E7:E16"/>
    <mergeCell ref="E17:E26"/>
    <mergeCell ref="E27:E36"/>
    <mergeCell ref="E37:E46"/>
    <mergeCell ref="A47:A56"/>
    <mergeCell ref="B47:B56"/>
    <mergeCell ref="C47:C56"/>
    <mergeCell ref="D47:D56"/>
    <mergeCell ref="E47:E56"/>
    <mergeCell ref="E67:E76"/>
    <mergeCell ref="A7:A16"/>
    <mergeCell ref="A17:A26"/>
    <mergeCell ref="A27:A36"/>
    <mergeCell ref="A37:A46"/>
    <mergeCell ref="A87:A96"/>
    <mergeCell ref="A97:A106"/>
    <mergeCell ref="A107:A116"/>
    <mergeCell ref="A117:A126"/>
    <mergeCell ref="A127:A136"/>
    <mergeCell ref="B107:B116"/>
    <mergeCell ref="B137:B146"/>
    <mergeCell ref="C67:C76"/>
    <mergeCell ref="B67:B76"/>
    <mergeCell ref="C77:C86"/>
    <mergeCell ref="B77:B86"/>
    <mergeCell ref="C117:C126"/>
    <mergeCell ref="B117:B126"/>
    <mergeCell ref="C127:C136"/>
    <mergeCell ref="B127:B136"/>
    <mergeCell ref="R77:R86"/>
    <mergeCell ref="D77:D86"/>
    <mergeCell ref="F77:F86"/>
    <mergeCell ref="G77:G86"/>
    <mergeCell ref="A137:A146"/>
    <mergeCell ref="C7:C16"/>
    <mergeCell ref="B7:B16"/>
    <mergeCell ref="C17:C26"/>
    <mergeCell ref="B17:B26"/>
    <mergeCell ref="H77:H86"/>
    <mergeCell ref="I77:I86"/>
    <mergeCell ref="J77:J86"/>
    <mergeCell ref="K77:K86"/>
    <mergeCell ref="H67:H76"/>
    <mergeCell ref="I67:I76"/>
    <mergeCell ref="J67:J76"/>
    <mergeCell ref="K67:K76"/>
    <mergeCell ref="H107:H116"/>
    <mergeCell ref="I107:I116"/>
    <mergeCell ref="J107:J116"/>
    <mergeCell ref="K107:K116"/>
    <mergeCell ref="H87:H96"/>
    <mergeCell ref="I87:I96"/>
    <mergeCell ref="J87:J96"/>
    <mergeCell ref="R67:R76"/>
    <mergeCell ref="D67:D76"/>
    <mergeCell ref="F67:F76"/>
    <mergeCell ref="G67:G76"/>
    <mergeCell ref="H147:H156"/>
    <mergeCell ref="I147:I156"/>
    <mergeCell ref="J147:J156"/>
    <mergeCell ref="K147:K156"/>
    <mergeCell ref="R147:R156"/>
    <mergeCell ref="D147:D156"/>
    <mergeCell ref="F147:F156"/>
    <mergeCell ref="G147:G156"/>
    <mergeCell ref="H137:H146"/>
    <mergeCell ref="I137:I146"/>
    <mergeCell ref="J137:J146"/>
    <mergeCell ref="K137:K146"/>
    <mergeCell ref="R137:R146"/>
    <mergeCell ref="D137:D146"/>
    <mergeCell ref="F137:F146"/>
    <mergeCell ref="G137:G146"/>
    <mergeCell ref="H127:H136"/>
    <mergeCell ref="I127:I136"/>
    <mergeCell ref="J127:J136"/>
    <mergeCell ref="K127:K136"/>
    <mergeCell ref="R127:R136"/>
    <mergeCell ref="D127:D136"/>
    <mergeCell ref="F127:F136"/>
    <mergeCell ref="G127:G136"/>
    <mergeCell ref="H117:H126"/>
    <mergeCell ref="I117:I126"/>
    <mergeCell ref="J117:J126"/>
    <mergeCell ref="K117:K126"/>
    <mergeCell ref="R117:R126"/>
    <mergeCell ref="D117:D126"/>
    <mergeCell ref="F117:F126"/>
    <mergeCell ref="G117:G126"/>
    <mergeCell ref="E117:E126"/>
    <mergeCell ref="E127:E136"/>
    <mergeCell ref="R107:R116"/>
    <mergeCell ref="D107:D116"/>
    <mergeCell ref="F107:F116"/>
    <mergeCell ref="G107:G116"/>
    <mergeCell ref="H97:H106"/>
    <mergeCell ref="I97:I106"/>
    <mergeCell ref="J97:J106"/>
    <mergeCell ref="K97:K106"/>
    <mergeCell ref="R97:R106"/>
    <mergeCell ref="D97:D106"/>
    <mergeCell ref="F97:F106"/>
    <mergeCell ref="G97:G106"/>
    <mergeCell ref="R37:R46"/>
    <mergeCell ref="R87:R96"/>
    <mergeCell ref="D87:D96"/>
    <mergeCell ref="F87:F96"/>
    <mergeCell ref="G87:G96"/>
    <mergeCell ref="D37:D46"/>
    <mergeCell ref="F37:F46"/>
    <mergeCell ref="G37:G46"/>
    <mergeCell ref="R17:R26"/>
    <mergeCell ref="D27:D36"/>
    <mergeCell ref="F27:F36"/>
    <mergeCell ref="G27:G36"/>
    <mergeCell ref="H27:H36"/>
    <mergeCell ref="I27:I36"/>
    <mergeCell ref="J27:J36"/>
    <mergeCell ref="K27:K36"/>
    <mergeCell ref="R27:R36"/>
    <mergeCell ref="G17:G26"/>
    <mergeCell ref="H17:H26"/>
    <mergeCell ref="I17:I26"/>
    <mergeCell ref="J17:J26"/>
    <mergeCell ref="K17:K26"/>
    <mergeCell ref="D17:D26"/>
    <mergeCell ref="F17:F26"/>
    <mergeCell ref="O1:R1"/>
    <mergeCell ref="O2:R2"/>
    <mergeCell ref="D3:N4"/>
    <mergeCell ref="O3:R3"/>
    <mergeCell ref="O4:R4"/>
    <mergeCell ref="B5:R5"/>
    <mergeCell ref="J7:J16"/>
    <mergeCell ref="K7:K16"/>
    <mergeCell ref="R7:R16"/>
    <mergeCell ref="D7:D16"/>
    <mergeCell ref="F7:F16"/>
    <mergeCell ref="G7:G16"/>
    <mergeCell ref="H7:H16"/>
    <mergeCell ref="I7:I16"/>
    <mergeCell ref="E137:E146"/>
    <mergeCell ref="E147:E156"/>
    <mergeCell ref="E77:E86"/>
    <mergeCell ref="E87:E96"/>
    <mergeCell ref="E97:E106"/>
    <mergeCell ref="E107:E116"/>
    <mergeCell ref="B1:C4"/>
    <mergeCell ref="D1:N2"/>
    <mergeCell ref="H37:H46"/>
    <mergeCell ref="I37:I46"/>
    <mergeCell ref="J37:J46"/>
    <mergeCell ref="K37:K46"/>
    <mergeCell ref="K87:K96"/>
    <mergeCell ref="C27:C36"/>
    <mergeCell ref="B27:B36"/>
    <mergeCell ref="B37:B46"/>
    <mergeCell ref="C37:C46"/>
    <mergeCell ref="C87:C96"/>
    <mergeCell ref="B87:B96"/>
    <mergeCell ref="C97:C106"/>
    <mergeCell ref="B97:B106"/>
    <mergeCell ref="C107:C116"/>
    <mergeCell ref="B147:B156"/>
    <mergeCell ref="C137:C146"/>
    <mergeCell ref="B167:H167"/>
    <mergeCell ref="C168:K170"/>
    <mergeCell ref="R157:R166"/>
    <mergeCell ref="B157:B166"/>
    <mergeCell ref="C157:C166"/>
    <mergeCell ref="A157:A166"/>
    <mergeCell ref="D157:D166"/>
    <mergeCell ref="E157:E166"/>
    <mergeCell ref="F157:F166"/>
    <mergeCell ref="G157:G166"/>
    <mergeCell ref="H157:H166"/>
    <mergeCell ref="I157:I166"/>
    <mergeCell ref="J157:J166"/>
    <mergeCell ref="K157:K166"/>
  </mergeCells>
  <conditionalFormatting sqref="M9">
    <cfRule type="cellIs" dxfId="101" priority="154" stopIfTrue="1" operator="between">
      <formula>0.9</formula>
      <formula>1</formula>
    </cfRule>
    <cfRule type="cellIs" dxfId="100" priority="155" stopIfTrue="1" operator="between">
      <formula>0.71</formula>
      <formula>0.89</formula>
    </cfRule>
    <cfRule type="cellIs" dxfId="99" priority="156" stopIfTrue="1" operator="between">
      <formula>0</formula>
      <formula>0.7</formula>
    </cfRule>
  </conditionalFormatting>
  <conditionalFormatting sqref="M9:P9">
    <cfRule type="cellIs" dxfId="98" priority="151" stopIfTrue="1" operator="between">
      <formula>0.9</formula>
      <formula>1</formula>
    </cfRule>
    <cfRule type="cellIs" dxfId="97" priority="152" stopIfTrue="1" operator="between">
      <formula>0.71</formula>
      <formula>0.89</formula>
    </cfRule>
    <cfRule type="cellIs" dxfId="96" priority="153" stopIfTrue="1" operator="between">
      <formula>0</formula>
      <formula>0.7</formula>
    </cfRule>
  </conditionalFormatting>
  <conditionalFormatting sqref="M19">
    <cfRule type="cellIs" dxfId="95" priority="148" stopIfTrue="1" operator="between">
      <formula>0.9</formula>
      <formula>1</formula>
    </cfRule>
    <cfRule type="cellIs" dxfId="94" priority="149" stopIfTrue="1" operator="between">
      <formula>0.71</formula>
      <formula>0.89</formula>
    </cfRule>
    <cfRule type="cellIs" dxfId="93" priority="150" stopIfTrue="1" operator="between">
      <formula>0</formula>
      <formula>0.7</formula>
    </cfRule>
  </conditionalFormatting>
  <conditionalFormatting sqref="M19:P19">
    <cfRule type="cellIs" dxfId="92" priority="145" stopIfTrue="1" operator="between">
      <formula>0.9</formula>
      <formula>1</formula>
    </cfRule>
    <cfRule type="cellIs" dxfId="91" priority="146" stopIfTrue="1" operator="between">
      <formula>0.71</formula>
      <formula>0.89</formula>
    </cfRule>
    <cfRule type="cellIs" dxfId="90" priority="147" stopIfTrue="1" operator="between">
      <formula>0</formula>
      <formula>0.7</formula>
    </cfRule>
  </conditionalFormatting>
  <conditionalFormatting sqref="M29">
    <cfRule type="cellIs" dxfId="89" priority="142" stopIfTrue="1" operator="between">
      <formula>0.9</formula>
      <formula>1</formula>
    </cfRule>
    <cfRule type="cellIs" dxfId="88" priority="143" stopIfTrue="1" operator="between">
      <formula>0.71</formula>
      <formula>0.89</formula>
    </cfRule>
    <cfRule type="cellIs" dxfId="87" priority="144" stopIfTrue="1" operator="between">
      <formula>0</formula>
      <formula>0.7</formula>
    </cfRule>
  </conditionalFormatting>
  <conditionalFormatting sqref="M29:P29">
    <cfRule type="cellIs" dxfId="86" priority="139" stopIfTrue="1" operator="between">
      <formula>0.9</formula>
      <formula>1</formula>
    </cfRule>
    <cfRule type="cellIs" dxfId="85" priority="140" stopIfTrue="1" operator="between">
      <formula>0.71</formula>
      <formula>0.89</formula>
    </cfRule>
    <cfRule type="cellIs" dxfId="84" priority="141" stopIfTrue="1" operator="between">
      <formula>0</formula>
      <formula>0.7</formula>
    </cfRule>
  </conditionalFormatting>
  <conditionalFormatting sqref="M39">
    <cfRule type="cellIs" dxfId="83" priority="136" stopIfTrue="1" operator="between">
      <formula>0.9</formula>
      <formula>1</formula>
    </cfRule>
    <cfRule type="cellIs" dxfId="82" priority="137" stopIfTrue="1" operator="between">
      <formula>0.71</formula>
      <formula>0.89</formula>
    </cfRule>
    <cfRule type="cellIs" dxfId="81" priority="138" stopIfTrue="1" operator="between">
      <formula>0</formula>
      <formula>0.7</formula>
    </cfRule>
  </conditionalFormatting>
  <conditionalFormatting sqref="M39:P39">
    <cfRule type="cellIs" dxfId="80" priority="133" stopIfTrue="1" operator="between">
      <formula>0.9</formula>
      <formula>1</formula>
    </cfRule>
    <cfRule type="cellIs" dxfId="79" priority="134" stopIfTrue="1" operator="between">
      <formula>0.71</formula>
      <formula>0.89</formula>
    </cfRule>
    <cfRule type="cellIs" dxfId="78" priority="135" stopIfTrue="1" operator="between">
      <formula>0</formula>
      <formula>0.7</formula>
    </cfRule>
  </conditionalFormatting>
  <conditionalFormatting sqref="M69">
    <cfRule type="cellIs" dxfId="77" priority="88" stopIfTrue="1" operator="between">
      <formula>0.9</formula>
      <formula>1</formula>
    </cfRule>
    <cfRule type="cellIs" dxfId="76" priority="89" stopIfTrue="1" operator="between">
      <formula>0.71</formula>
      <formula>0.89</formula>
    </cfRule>
    <cfRule type="cellIs" dxfId="75" priority="90" stopIfTrue="1" operator="between">
      <formula>0</formula>
      <formula>0.7</formula>
    </cfRule>
  </conditionalFormatting>
  <conditionalFormatting sqref="M69:P69">
    <cfRule type="cellIs" dxfId="74" priority="85" stopIfTrue="1" operator="between">
      <formula>0.9</formula>
      <formula>1</formula>
    </cfRule>
    <cfRule type="cellIs" dxfId="73" priority="86" stopIfTrue="1" operator="between">
      <formula>0.71</formula>
      <formula>0.89</formula>
    </cfRule>
    <cfRule type="cellIs" dxfId="72" priority="87" stopIfTrue="1" operator="between">
      <formula>0</formula>
      <formula>0.7</formula>
    </cfRule>
  </conditionalFormatting>
  <conditionalFormatting sqref="M79">
    <cfRule type="cellIs" dxfId="71" priority="76" stopIfTrue="1" operator="between">
      <formula>0.9</formula>
      <formula>1</formula>
    </cfRule>
    <cfRule type="cellIs" dxfId="70" priority="77" stopIfTrue="1" operator="between">
      <formula>0.71</formula>
      <formula>0.89</formula>
    </cfRule>
    <cfRule type="cellIs" dxfId="69" priority="78" stopIfTrue="1" operator="between">
      <formula>0</formula>
      <formula>0.7</formula>
    </cfRule>
  </conditionalFormatting>
  <conditionalFormatting sqref="M79:P79">
    <cfRule type="cellIs" dxfId="68" priority="73" stopIfTrue="1" operator="between">
      <formula>0.9</formula>
      <formula>1</formula>
    </cfRule>
    <cfRule type="cellIs" dxfId="67" priority="74" stopIfTrue="1" operator="between">
      <formula>0.71</formula>
      <formula>0.89</formula>
    </cfRule>
    <cfRule type="cellIs" dxfId="66" priority="75" stopIfTrue="1" operator="between">
      <formula>0</formula>
      <formula>0.7</formula>
    </cfRule>
  </conditionalFormatting>
  <conditionalFormatting sqref="M49">
    <cfRule type="cellIs" dxfId="65" priority="70" stopIfTrue="1" operator="between">
      <formula>0.9</formula>
      <formula>1</formula>
    </cfRule>
    <cfRule type="cellIs" dxfId="64" priority="71" stopIfTrue="1" operator="between">
      <formula>0.71</formula>
      <formula>0.89</formula>
    </cfRule>
    <cfRule type="cellIs" dxfId="63" priority="72" stopIfTrue="1" operator="between">
      <formula>0</formula>
      <formula>0.7</formula>
    </cfRule>
  </conditionalFormatting>
  <conditionalFormatting sqref="M49:P49">
    <cfRule type="cellIs" dxfId="62" priority="67" stopIfTrue="1" operator="between">
      <formula>0.9</formula>
      <formula>1</formula>
    </cfRule>
    <cfRule type="cellIs" dxfId="61" priority="68" stopIfTrue="1" operator="between">
      <formula>0.71</formula>
      <formula>0.89</formula>
    </cfRule>
    <cfRule type="cellIs" dxfId="60" priority="69" stopIfTrue="1" operator="between">
      <formula>0</formula>
      <formula>0.7</formula>
    </cfRule>
  </conditionalFormatting>
  <conditionalFormatting sqref="M59">
    <cfRule type="cellIs" dxfId="59" priority="64" stopIfTrue="1" operator="between">
      <formula>0.9</formula>
      <formula>1</formula>
    </cfRule>
    <cfRule type="cellIs" dxfId="58" priority="65" stopIfTrue="1" operator="between">
      <formula>0.71</formula>
      <formula>0.89</formula>
    </cfRule>
    <cfRule type="cellIs" dxfId="57" priority="66" stopIfTrue="1" operator="between">
      <formula>0</formula>
      <formula>0.7</formula>
    </cfRule>
  </conditionalFormatting>
  <conditionalFormatting sqref="M59:P59">
    <cfRule type="cellIs" dxfId="56" priority="61" stopIfTrue="1" operator="between">
      <formula>0.9</formula>
      <formula>1</formula>
    </cfRule>
    <cfRule type="cellIs" dxfId="55" priority="62" stopIfTrue="1" operator="between">
      <formula>0.71</formula>
      <formula>0.89</formula>
    </cfRule>
    <cfRule type="cellIs" dxfId="54" priority="63" stopIfTrue="1" operator="between">
      <formula>0</formula>
      <formula>0.7</formula>
    </cfRule>
  </conditionalFormatting>
  <conditionalFormatting sqref="M166:P166">
    <cfRule type="cellIs" dxfId="53" priority="49" stopIfTrue="1" operator="between">
      <formula>0.9</formula>
      <formula>1</formula>
    </cfRule>
    <cfRule type="cellIs" dxfId="52" priority="50" stopIfTrue="1" operator="between">
      <formula>0.71</formula>
      <formula>0.89</formula>
    </cfRule>
    <cfRule type="cellIs" dxfId="51" priority="51" stopIfTrue="1" operator="between">
      <formula>0</formula>
      <formula>0.7</formula>
    </cfRule>
  </conditionalFormatting>
  <conditionalFormatting sqref="M166">
    <cfRule type="cellIs" dxfId="50" priority="52" stopIfTrue="1" operator="between">
      <formula>0.9</formula>
      <formula>1</formula>
    </cfRule>
    <cfRule type="cellIs" dxfId="49" priority="53" stopIfTrue="1" operator="between">
      <formula>0.71</formula>
      <formula>0.89</formula>
    </cfRule>
    <cfRule type="cellIs" dxfId="48" priority="54" stopIfTrue="1" operator="between">
      <formula>0</formula>
      <formula>0.7</formula>
    </cfRule>
  </conditionalFormatting>
  <conditionalFormatting sqref="M159">
    <cfRule type="cellIs" dxfId="47" priority="46" stopIfTrue="1" operator="between">
      <formula>0.9</formula>
      <formula>1</formula>
    </cfRule>
    <cfRule type="cellIs" dxfId="46" priority="47" stopIfTrue="1" operator="between">
      <formula>0.71</formula>
      <formula>0.89</formula>
    </cfRule>
    <cfRule type="cellIs" dxfId="45" priority="48" stopIfTrue="1" operator="between">
      <formula>0</formula>
      <formula>0.7</formula>
    </cfRule>
  </conditionalFormatting>
  <conditionalFormatting sqref="M159:P159">
    <cfRule type="cellIs" dxfId="44" priority="43" stopIfTrue="1" operator="between">
      <formula>0.9</formula>
      <formula>1</formula>
    </cfRule>
    <cfRule type="cellIs" dxfId="43" priority="44" stopIfTrue="1" operator="between">
      <formula>0.71</formula>
      <formula>0.89</formula>
    </cfRule>
    <cfRule type="cellIs" dxfId="42" priority="45" stopIfTrue="1" operator="between">
      <formula>0</formula>
      <formula>0.7</formula>
    </cfRule>
  </conditionalFormatting>
  <conditionalFormatting sqref="M89">
    <cfRule type="cellIs" dxfId="41" priority="40" stopIfTrue="1" operator="between">
      <formula>0.9</formula>
      <formula>1</formula>
    </cfRule>
    <cfRule type="cellIs" dxfId="40" priority="41" stopIfTrue="1" operator="between">
      <formula>0.71</formula>
      <formula>0.89</formula>
    </cfRule>
    <cfRule type="cellIs" dxfId="39" priority="42" stopIfTrue="1" operator="between">
      <formula>0</formula>
      <formula>0.7</formula>
    </cfRule>
  </conditionalFormatting>
  <conditionalFormatting sqref="M89:P89">
    <cfRule type="cellIs" dxfId="38" priority="37" stopIfTrue="1" operator="between">
      <formula>0.9</formula>
      <formula>1</formula>
    </cfRule>
    <cfRule type="cellIs" dxfId="37" priority="38" stopIfTrue="1" operator="between">
      <formula>0.71</formula>
      <formula>0.89</formula>
    </cfRule>
    <cfRule type="cellIs" dxfId="36" priority="39" stopIfTrue="1" operator="between">
      <formula>0</formula>
      <formula>0.7</formula>
    </cfRule>
  </conditionalFormatting>
  <conditionalFormatting sqref="M99">
    <cfRule type="cellIs" dxfId="35" priority="34" stopIfTrue="1" operator="between">
      <formula>0.9</formula>
      <formula>1</formula>
    </cfRule>
    <cfRule type="cellIs" dxfId="34" priority="35" stopIfTrue="1" operator="between">
      <formula>0.71</formula>
      <formula>0.89</formula>
    </cfRule>
    <cfRule type="cellIs" dxfId="33" priority="36" stopIfTrue="1" operator="between">
      <formula>0</formula>
      <formula>0.7</formula>
    </cfRule>
  </conditionalFormatting>
  <conditionalFormatting sqref="M99:P99">
    <cfRule type="cellIs" dxfId="32" priority="31" stopIfTrue="1" operator="between">
      <formula>0.9</formula>
      <formula>1</formula>
    </cfRule>
    <cfRule type="cellIs" dxfId="31" priority="32" stopIfTrue="1" operator="between">
      <formula>0.71</formula>
      <formula>0.89</formula>
    </cfRule>
    <cfRule type="cellIs" dxfId="30" priority="33" stopIfTrue="1" operator="between">
      <formula>0</formula>
      <formula>0.7</formula>
    </cfRule>
  </conditionalFormatting>
  <conditionalFormatting sqref="M109">
    <cfRule type="cellIs" dxfId="29" priority="28" stopIfTrue="1" operator="between">
      <formula>0.9</formula>
      <formula>1</formula>
    </cfRule>
    <cfRule type="cellIs" dxfId="28" priority="29" stopIfTrue="1" operator="between">
      <formula>0.71</formula>
      <formula>0.89</formula>
    </cfRule>
    <cfRule type="cellIs" dxfId="27" priority="30" stopIfTrue="1" operator="between">
      <formula>0</formula>
      <formula>0.7</formula>
    </cfRule>
  </conditionalFormatting>
  <conditionalFormatting sqref="M109:P109">
    <cfRule type="cellIs" dxfId="26" priority="25" stopIfTrue="1" operator="between">
      <formula>0.9</formula>
      <formula>1</formula>
    </cfRule>
    <cfRule type="cellIs" dxfId="25" priority="26" stopIfTrue="1" operator="between">
      <formula>0.71</formula>
      <formula>0.89</formula>
    </cfRule>
    <cfRule type="cellIs" dxfId="24" priority="27" stopIfTrue="1" operator="between">
      <formula>0</formula>
      <formula>0.7</formula>
    </cfRule>
  </conditionalFormatting>
  <conditionalFormatting sqref="M119">
    <cfRule type="cellIs" dxfId="23" priority="22" stopIfTrue="1" operator="between">
      <formula>0.9</formula>
      <formula>1</formula>
    </cfRule>
    <cfRule type="cellIs" dxfId="22" priority="23" stopIfTrue="1" operator="between">
      <formula>0.71</formula>
      <formula>0.89</formula>
    </cfRule>
    <cfRule type="cellIs" dxfId="21" priority="24" stopIfTrue="1" operator="between">
      <formula>0</formula>
      <formula>0.7</formula>
    </cfRule>
  </conditionalFormatting>
  <conditionalFormatting sqref="M119:P119">
    <cfRule type="cellIs" dxfId="20" priority="19" stopIfTrue="1" operator="between">
      <formula>0.9</formula>
      <formula>1</formula>
    </cfRule>
    <cfRule type="cellIs" dxfId="19" priority="20" stopIfTrue="1" operator="between">
      <formula>0.71</formula>
      <formula>0.89</formula>
    </cfRule>
    <cfRule type="cellIs" dxfId="18" priority="21" stopIfTrue="1" operator="between">
      <formula>0</formula>
      <formula>0.7</formula>
    </cfRule>
  </conditionalFormatting>
  <conditionalFormatting sqref="M129">
    <cfRule type="cellIs" dxfId="17" priority="16" stopIfTrue="1" operator="between">
      <formula>0.9</formula>
      <formula>1</formula>
    </cfRule>
    <cfRule type="cellIs" dxfId="16" priority="17" stopIfTrue="1" operator="between">
      <formula>0.71</formula>
      <formula>0.89</formula>
    </cfRule>
    <cfRule type="cellIs" dxfId="15" priority="18" stopIfTrue="1" operator="between">
      <formula>0</formula>
      <formula>0.7</formula>
    </cfRule>
  </conditionalFormatting>
  <conditionalFormatting sqref="M129:P129">
    <cfRule type="cellIs" dxfId="14" priority="13" stopIfTrue="1" operator="between">
      <formula>0.9</formula>
      <formula>1</formula>
    </cfRule>
    <cfRule type="cellIs" dxfId="13" priority="14" stopIfTrue="1" operator="between">
      <formula>0.71</formula>
      <formula>0.89</formula>
    </cfRule>
    <cfRule type="cellIs" dxfId="12" priority="15" stopIfTrue="1" operator="between">
      <formula>0</formula>
      <formula>0.7</formula>
    </cfRule>
  </conditionalFormatting>
  <conditionalFormatting sqref="M139">
    <cfRule type="cellIs" dxfId="11" priority="10" stopIfTrue="1" operator="between">
      <formula>0.9</formula>
      <formula>1</formula>
    </cfRule>
    <cfRule type="cellIs" dxfId="10" priority="11" stopIfTrue="1" operator="between">
      <formula>0.71</formula>
      <formula>0.89</formula>
    </cfRule>
    <cfRule type="cellIs" dxfId="9" priority="12" stopIfTrue="1" operator="between">
      <formula>0</formula>
      <formula>0.7</formula>
    </cfRule>
  </conditionalFormatting>
  <conditionalFormatting sqref="M139:P139">
    <cfRule type="cellIs" dxfId="8" priority="7" stopIfTrue="1" operator="between">
      <formula>0.9</formula>
      <formula>1</formula>
    </cfRule>
    <cfRule type="cellIs" dxfId="7" priority="8" stopIfTrue="1" operator="between">
      <formula>0.71</formula>
      <formula>0.89</formula>
    </cfRule>
    <cfRule type="cellIs" dxfId="6" priority="9" stopIfTrue="1" operator="between">
      <formula>0</formula>
      <formula>0.7</formula>
    </cfRule>
  </conditionalFormatting>
  <conditionalFormatting sqref="M149">
    <cfRule type="cellIs" dxfId="5" priority="4" stopIfTrue="1" operator="between">
      <formula>0.9</formula>
      <formula>1</formula>
    </cfRule>
    <cfRule type="cellIs" dxfId="4" priority="5" stopIfTrue="1" operator="between">
      <formula>0.71</formula>
      <formula>0.89</formula>
    </cfRule>
    <cfRule type="cellIs" dxfId="3" priority="6" stopIfTrue="1" operator="between">
      <formula>0</formula>
      <formula>0.7</formula>
    </cfRule>
  </conditionalFormatting>
  <conditionalFormatting sqref="M149:P149">
    <cfRule type="cellIs" dxfId="2" priority="1" stopIfTrue="1" operator="between">
      <formula>0.9</formula>
      <formula>1</formula>
    </cfRule>
    <cfRule type="cellIs" dxfId="1" priority="2" stopIfTrue="1" operator="between">
      <formula>0.71</formula>
      <formula>0.89</formula>
    </cfRule>
    <cfRule type="cellIs" dxfId="0" priority="3" stopIfTrue="1" operator="between">
      <formula>0</formula>
      <formula>0.7</formula>
    </cfRule>
  </conditionalFormatting>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M22"/>
  <sheetViews>
    <sheetView topLeftCell="F1" zoomScale="70" zoomScaleNormal="70" workbookViewId="0">
      <pane ySplit="1" topLeftCell="A2" activePane="bottomLeft" state="frozen"/>
      <selection activeCell="H122" sqref="H122:H131"/>
      <selection pane="bottomLeft" activeCell="K2" sqref="K2:K3"/>
    </sheetView>
  </sheetViews>
  <sheetFormatPr baseColWidth="10" defaultRowHeight="15" x14ac:dyDescent="0.25"/>
  <cols>
    <col min="1" max="1" width="22.28515625" style="35" customWidth="1"/>
    <col min="2" max="2" width="20.42578125" style="35" customWidth="1"/>
    <col min="3" max="3" width="27.85546875" style="35" bestFit="1" customWidth="1"/>
    <col min="4" max="4" width="28.140625" style="35" customWidth="1"/>
    <col min="5" max="5" width="28.5703125" style="35" customWidth="1"/>
    <col min="6" max="6" width="22.42578125" style="35" bestFit="1" customWidth="1"/>
    <col min="7" max="7" width="21" style="35" customWidth="1"/>
    <col min="8" max="8" width="32.140625" style="43" customWidth="1"/>
    <col min="9" max="9" width="62" style="35" customWidth="1"/>
    <col min="10" max="10" width="33" style="35" customWidth="1"/>
    <col min="11" max="11" width="28.5703125" style="5" customWidth="1"/>
    <col min="12" max="12" width="26.85546875" style="9" customWidth="1"/>
    <col min="13" max="13" width="27" style="9" customWidth="1"/>
    <col min="14" max="16384" width="11.42578125" style="35"/>
  </cols>
  <sheetData>
    <row r="1" spans="1:13" s="5" customFormat="1" ht="110.25" customHeight="1" x14ac:dyDescent="0.25">
      <c r="A1" s="4" t="s">
        <v>4</v>
      </c>
      <c r="B1" s="4" t="s">
        <v>112</v>
      </c>
      <c r="C1" s="4" t="s">
        <v>0</v>
      </c>
      <c r="D1" s="4" t="s">
        <v>2</v>
      </c>
      <c r="E1" s="4" t="s">
        <v>3</v>
      </c>
      <c r="F1" s="4" t="s">
        <v>1</v>
      </c>
      <c r="G1" s="8" t="s">
        <v>126</v>
      </c>
      <c r="H1" s="41" t="s">
        <v>127</v>
      </c>
      <c r="I1" s="8" t="s">
        <v>128</v>
      </c>
      <c r="J1" s="8" t="s">
        <v>129</v>
      </c>
      <c r="K1" s="33" t="s">
        <v>108</v>
      </c>
      <c r="L1" s="44" t="s">
        <v>125</v>
      </c>
      <c r="M1" s="40" t="s">
        <v>3</v>
      </c>
    </row>
    <row r="2" spans="1:13" ht="114.75" customHeight="1" x14ac:dyDescent="0.25">
      <c r="A2" s="620" t="s">
        <v>5</v>
      </c>
      <c r="B2" s="620" t="s">
        <v>113</v>
      </c>
      <c r="C2" s="350" t="s">
        <v>6</v>
      </c>
      <c r="D2" s="350" t="s">
        <v>96</v>
      </c>
      <c r="E2" s="350" t="s">
        <v>140</v>
      </c>
      <c r="F2" s="36" t="s">
        <v>10</v>
      </c>
      <c r="G2" s="6" t="s">
        <v>84</v>
      </c>
      <c r="H2" s="42" t="s">
        <v>84</v>
      </c>
      <c r="I2" s="37" t="s">
        <v>175</v>
      </c>
      <c r="J2" s="37" t="s">
        <v>122</v>
      </c>
      <c r="K2" s="615" t="s">
        <v>111</v>
      </c>
      <c r="L2" s="619" t="s">
        <v>130</v>
      </c>
      <c r="M2" s="619" t="s">
        <v>175</v>
      </c>
    </row>
    <row r="3" spans="1:13" ht="91.5" customHeight="1" x14ac:dyDescent="0.25">
      <c r="A3" s="620"/>
      <c r="B3" s="620"/>
      <c r="C3" s="351"/>
      <c r="D3" s="351"/>
      <c r="E3" s="351"/>
      <c r="F3" s="38" t="s">
        <v>14</v>
      </c>
      <c r="G3" s="6" t="s">
        <v>87</v>
      </c>
      <c r="H3" s="42" t="s">
        <v>87</v>
      </c>
      <c r="I3" s="6" t="s">
        <v>101</v>
      </c>
      <c r="J3" s="39" t="s">
        <v>123</v>
      </c>
      <c r="K3" s="616"/>
      <c r="L3" s="619"/>
      <c r="M3" s="619"/>
    </row>
    <row r="4" spans="1:13" ht="91.5" customHeight="1" x14ac:dyDescent="0.25">
      <c r="A4" s="620"/>
      <c r="B4" s="620"/>
      <c r="C4" s="351"/>
      <c r="D4" s="351"/>
      <c r="E4" s="351"/>
      <c r="F4" s="38" t="s">
        <v>15</v>
      </c>
      <c r="G4" s="6" t="s">
        <v>88</v>
      </c>
      <c r="H4" s="42" t="s">
        <v>88</v>
      </c>
      <c r="I4" s="6" t="s">
        <v>102</v>
      </c>
      <c r="J4" s="39" t="s">
        <v>124</v>
      </c>
      <c r="K4" s="615" t="s">
        <v>114</v>
      </c>
      <c r="L4" s="619" t="s">
        <v>118</v>
      </c>
      <c r="M4" s="617" t="s">
        <v>117</v>
      </c>
    </row>
    <row r="5" spans="1:13" ht="91.5" customHeight="1" x14ac:dyDescent="0.25">
      <c r="A5" s="620"/>
      <c r="B5" s="620"/>
      <c r="C5" s="351"/>
      <c r="D5" s="351"/>
      <c r="E5" s="351"/>
      <c r="F5" s="36" t="s">
        <v>11</v>
      </c>
      <c r="G5" s="6" t="s">
        <v>98</v>
      </c>
      <c r="H5" s="42" t="s">
        <v>110</v>
      </c>
      <c r="I5" s="6" t="s">
        <v>105</v>
      </c>
      <c r="J5" s="39" t="s">
        <v>99</v>
      </c>
      <c r="K5" s="616"/>
      <c r="L5" s="619"/>
      <c r="M5" s="618"/>
    </row>
    <row r="6" spans="1:13" ht="91.5" customHeight="1" x14ac:dyDescent="0.25">
      <c r="A6" s="620"/>
      <c r="B6" s="620"/>
      <c r="C6" s="351"/>
      <c r="D6" s="351"/>
      <c r="E6" s="351"/>
      <c r="F6" s="36" t="s">
        <v>13</v>
      </c>
      <c r="G6" s="6" t="s">
        <v>86</v>
      </c>
      <c r="H6" s="42" t="s">
        <v>95</v>
      </c>
      <c r="I6" s="6" t="s">
        <v>104</v>
      </c>
      <c r="J6" s="39" t="s">
        <v>107</v>
      </c>
      <c r="K6" s="615" t="s">
        <v>115</v>
      </c>
      <c r="L6" s="619" t="s">
        <v>120</v>
      </c>
      <c r="M6" s="617" t="s">
        <v>119</v>
      </c>
    </row>
    <row r="7" spans="1:13" ht="114.75" customHeight="1" x14ac:dyDescent="0.25">
      <c r="A7" s="620"/>
      <c r="B7" s="620"/>
      <c r="C7" s="351"/>
      <c r="D7" s="351"/>
      <c r="E7" s="351"/>
      <c r="F7" s="36" t="s">
        <v>12</v>
      </c>
      <c r="G7" s="6" t="s">
        <v>85</v>
      </c>
      <c r="H7" s="42" t="s">
        <v>94</v>
      </c>
      <c r="I7" s="6" t="s">
        <v>100</v>
      </c>
      <c r="J7" s="39" t="s">
        <v>103</v>
      </c>
      <c r="K7" s="616"/>
      <c r="L7" s="619"/>
      <c r="M7" s="618"/>
    </row>
    <row r="8" spans="1:13" ht="91.5" customHeight="1" x14ac:dyDescent="0.25">
      <c r="A8" s="620"/>
      <c r="B8" s="620"/>
      <c r="C8" s="351"/>
      <c r="D8" s="351"/>
      <c r="E8" s="351"/>
      <c r="F8" s="36" t="s">
        <v>17</v>
      </c>
      <c r="G8" s="6" t="s">
        <v>90</v>
      </c>
      <c r="H8" s="42" t="s">
        <v>90</v>
      </c>
      <c r="I8" s="6" t="s">
        <v>106</v>
      </c>
      <c r="J8" s="39" t="s">
        <v>134</v>
      </c>
      <c r="K8" s="615" t="s">
        <v>116</v>
      </c>
      <c r="L8" s="619" t="s">
        <v>121</v>
      </c>
      <c r="M8" s="617" t="s">
        <v>178</v>
      </c>
    </row>
    <row r="9" spans="1:13" ht="91.5" customHeight="1" x14ac:dyDescent="0.25">
      <c r="A9" s="620"/>
      <c r="B9" s="620"/>
      <c r="C9" s="352"/>
      <c r="D9" s="352"/>
      <c r="E9" s="352"/>
      <c r="F9" s="36" t="s">
        <v>9</v>
      </c>
      <c r="G9" s="6" t="s">
        <v>109</v>
      </c>
      <c r="H9" s="42" t="s">
        <v>109</v>
      </c>
      <c r="I9" s="54" t="s">
        <v>139</v>
      </c>
      <c r="J9" s="37" t="s">
        <v>135</v>
      </c>
      <c r="K9" s="616"/>
      <c r="L9" s="619"/>
      <c r="M9" s="618"/>
    </row>
    <row r="10" spans="1:13" ht="91.5" customHeight="1" x14ac:dyDescent="0.25">
      <c r="A10" s="620"/>
      <c r="B10" s="620"/>
      <c r="C10" s="347" t="s">
        <v>8</v>
      </c>
      <c r="D10" s="350" t="s">
        <v>141</v>
      </c>
      <c r="E10" s="344" t="s">
        <v>80</v>
      </c>
      <c r="F10" s="1" t="s">
        <v>24</v>
      </c>
      <c r="G10" s="7" t="s">
        <v>31</v>
      </c>
      <c r="H10" s="45" t="s">
        <v>71</v>
      </c>
      <c r="I10" s="6" t="s">
        <v>59</v>
      </c>
      <c r="J10" s="6" t="s">
        <v>75</v>
      </c>
      <c r="K10" s="47" t="s">
        <v>131</v>
      </c>
      <c r="L10" s="48" t="s">
        <v>133</v>
      </c>
      <c r="M10" s="48" t="s">
        <v>179</v>
      </c>
    </row>
    <row r="11" spans="1:13" ht="116.25" customHeight="1" x14ac:dyDescent="0.25">
      <c r="A11" s="620"/>
      <c r="B11" s="620"/>
      <c r="C11" s="348"/>
      <c r="D11" s="351"/>
      <c r="E11" s="345"/>
      <c r="F11" s="1" t="s">
        <v>25</v>
      </c>
      <c r="G11" s="7" t="s">
        <v>60</v>
      </c>
      <c r="H11" s="45" t="s">
        <v>70</v>
      </c>
      <c r="I11" s="6" t="s">
        <v>62</v>
      </c>
      <c r="J11" s="6" t="s">
        <v>76</v>
      </c>
      <c r="K11" s="47" t="s">
        <v>70</v>
      </c>
      <c r="L11" s="48" t="s">
        <v>76</v>
      </c>
      <c r="M11" s="48" t="s">
        <v>181</v>
      </c>
    </row>
    <row r="12" spans="1:13" ht="156" customHeight="1" x14ac:dyDescent="0.25">
      <c r="A12" s="620"/>
      <c r="B12" s="620"/>
      <c r="C12" s="348"/>
      <c r="D12" s="351"/>
      <c r="E12" s="345"/>
      <c r="F12" s="30" t="s">
        <v>26</v>
      </c>
      <c r="G12" s="45" t="s">
        <v>61</v>
      </c>
      <c r="H12" s="45" t="s">
        <v>63</v>
      </c>
      <c r="I12" s="53" t="s">
        <v>168</v>
      </c>
      <c r="J12" s="53" t="s">
        <v>169</v>
      </c>
      <c r="K12" s="50" t="s">
        <v>170</v>
      </c>
      <c r="L12" s="51" t="s">
        <v>171</v>
      </c>
      <c r="M12" s="50" t="s">
        <v>168</v>
      </c>
    </row>
    <row r="13" spans="1:13" ht="91.5" customHeight="1" x14ac:dyDescent="0.25">
      <c r="A13" s="620"/>
      <c r="B13" s="620"/>
      <c r="C13" s="348"/>
      <c r="D13" s="351"/>
      <c r="E13" s="345"/>
      <c r="F13" s="1" t="s">
        <v>27</v>
      </c>
      <c r="G13" s="7" t="s">
        <v>32</v>
      </c>
      <c r="H13" s="45" t="s">
        <v>69</v>
      </c>
      <c r="I13" s="7" t="s">
        <v>64</v>
      </c>
      <c r="J13" s="6" t="s">
        <v>77</v>
      </c>
      <c r="K13" s="47" t="s">
        <v>69</v>
      </c>
      <c r="L13" s="48" t="s">
        <v>77</v>
      </c>
      <c r="M13" s="47" t="s">
        <v>64</v>
      </c>
    </row>
    <row r="14" spans="1:13" ht="102" customHeight="1" x14ac:dyDescent="0.25">
      <c r="A14" s="620"/>
      <c r="B14" s="620"/>
      <c r="C14" s="348"/>
      <c r="D14" s="351"/>
      <c r="E14" s="345"/>
      <c r="F14" s="1" t="s">
        <v>28</v>
      </c>
      <c r="G14" s="7" t="s">
        <v>33</v>
      </c>
      <c r="H14" s="45" t="s">
        <v>68</v>
      </c>
      <c r="I14" s="7" t="s">
        <v>67</v>
      </c>
      <c r="J14" s="7" t="s">
        <v>66</v>
      </c>
      <c r="K14" s="47" t="s">
        <v>132</v>
      </c>
      <c r="L14" s="47" t="s">
        <v>66</v>
      </c>
      <c r="M14" s="47" t="s">
        <v>67</v>
      </c>
    </row>
    <row r="15" spans="1:13" ht="91.5" customHeight="1" x14ac:dyDescent="0.25">
      <c r="A15" s="620"/>
      <c r="B15" s="620"/>
      <c r="C15" s="348"/>
      <c r="D15" s="351"/>
      <c r="E15" s="345"/>
      <c r="F15" s="30" t="s">
        <v>136</v>
      </c>
      <c r="G15" s="45" t="s">
        <v>34</v>
      </c>
      <c r="H15" s="45" t="s">
        <v>79</v>
      </c>
      <c r="I15" s="46" t="s">
        <v>137</v>
      </c>
      <c r="J15" s="53" t="s">
        <v>138</v>
      </c>
      <c r="K15" s="47" t="s">
        <v>79</v>
      </c>
      <c r="L15" s="49" t="s">
        <v>137</v>
      </c>
      <c r="M15" s="50" t="s">
        <v>182</v>
      </c>
    </row>
    <row r="16" spans="1:13" ht="177.75" customHeight="1" x14ac:dyDescent="0.25">
      <c r="A16" s="620"/>
      <c r="B16" s="620"/>
      <c r="C16" s="349"/>
      <c r="D16" s="352"/>
      <c r="E16" s="346"/>
      <c r="F16" s="1" t="s">
        <v>30</v>
      </c>
      <c r="G16" s="7" t="s">
        <v>35</v>
      </c>
      <c r="H16" s="45" t="s">
        <v>72</v>
      </c>
      <c r="I16" s="7" t="s">
        <v>147</v>
      </c>
      <c r="J16" s="6" t="s">
        <v>74</v>
      </c>
      <c r="K16" s="47" t="s">
        <v>72</v>
      </c>
      <c r="L16" s="48" t="s">
        <v>74</v>
      </c>
      <c r="M16" s="47" t="s">
        <v>73</v>
      </c>
    </row>
    <row r="17" spans="1:13" ht="129.75" customHeight="1" x14ac:dyDescent="0.25">
      <c r="A17" s="620"/>
      <c r="B17" s="620"/>
      <c r="C17" s="347" t="s">
        <v>7</v>
      </c>
      <c r="D17" s="350" t="s">
        <v>142</v>
      </c>
      <c r="E17" s="350" t="s">
        <v>143</v>
      </c>
      <c r="F17" s="1" t="s">
        <v>18</v>
      </c>
      <c r="G17" s="6" t="s">
        <v>144</v>
      </c>
      <c r="H17" s="52" t="s">
        <v>145</v>
      </c>
      <c r="I17" s="6" t="s">
        <v>146</v>
      </c>
      <c r="J17" s="52" t="s">
        <v>145</v>
      </c>
      <c r="K17" s="55" t="s">
        <v>145</v>
      </c>
      <c r="L17" s="51" t="s">
        <v>164</v>
      </c>
      <c r="M17" s="51" t="s">
        <v>146</v>
      </c>
    </row>
    <row r="18" spans="1:13" ht="91.5" customHeight="1" x14ac:dyDescent="0.25">
      <c r="A18" s="620"/>
      <c r="B18" s="620"/>
      <c r="C18" s="348"/>
      <c r="D18" s="351"/>
      <c r="E18" s="351"/>
      <c r="F18" s="1" t="s">
        <v>19</v>
      </c>
      <c r="G18" s="6" t="s">
        <v>148</v>
      </c>
      <c r="H18" s="6" t="s">
        <v>148</v>
      </c>
      <c r="I18" s="6" t="s">
        <v>149</v>
      </c>
      <c r="J18" s="6" t="s">
        <v>153</v>
      </c>
      <c r="K18" s="617" t="s">
        <v>162</v>
      </c>
      <c r="L18" s="617" t="s">
        <v>165</v>
      </c>
      <c r="M18" s="617" t="s">
        <v>149</v>
      </c>
    </row>
    <row r="19" spans="1:13" ht="91.5" customHeight="1" x14ac:dyDescent="0.25">
      <c r="A19" s="620"/>
      <c r="B19" s="620"/>
      <c r="C19" s="348"/>
      <c r="D19" s="351"/>
      <c r="E19" s="351"/>
      <c r="F19" s="1" t="s">
        <v>22</v>
      </c>
      <c r="G19" s="7" t="s">
        <v>154</v>
      </c>
      <c r="H19" s="7" t="s">
        <v>154</v>
      </c>
      <c r="I19" s="6" t="s">
        <v>149</v>
      </c>
      <c r="J19" s="6" t="s">
        <v>153</v>
      </c>
      <c r="K19" s="618"/>
      <c r="L19" s="618"/>
      <c r="M19" s="618"/>
    </row>
    <row r="20" spans="1:13" ht="113.25" customHeight="1" x14ac:dyDescent="0.25">
      <c r="A20" s="620"/>
      <c r="B20" s="620"/>
      <c r="C20" s="348"/>
      <c r="D20" s="351"/>
      <c r="E20" s="351"/>
      <c r="F20" s="1" t="s">
        <v>20</v>
      </c>
      <c r="G20" s="7" t="s">
        <v>150</v>
      </c>
      <c r="H20" s="52" t="s">
        <v>150</v>
      </c>
      <c r="I20" s="6" t="s">
        <v>152</v>
      </c>
      <c r="J20" s="31" t="s">
        <v>151</v>
      </c>
      <c r="K20" s="615" t="s">
        <v>166</v>
      </c>
      <c r="L20" s="617" t="s">
        <v>167</v>
      </c>
      <c r="M20" s="617" t="s">
        <v>163</v>
      </c>
    </row>
    <row r="21" spans="1:13" ht="144" customHeight="1" x14ac:dyDescent="0.25">
      <c r="A21" s="620"/>
      <c r="B21" s="620"/>
      <c r="C21" s="348"/>
      <c r="D21" s="351"/>
      <c r="E21" s="351"/>
      <c r="F21" s="1" t="s">
        <v>21</v>
      </c>
      <c r="G21" s="7" t="s">
        <v>155</v>
      </c>
      <c r="H21" s="7" t="s">
        <v>156</v>
      </c>
      <c r="I21" s="6" t="s">
        <v>157</v>
      </c>
      <c r="J21" s="31" t="s">
        <v>158</v>
      </c>
      <c r="K21" s="621"/>
      <c r="L21" s="622"/>
      <c r="M21" s="622"/>
    </row>
    <row r="22" spans="1:13" ht="117" customHeight="1" x14ac:dyDescent="0.25">
      <c r="A22" s="620"/>
      <c r="B22" s="620"/>
      <c r="C22" s="349"/>
      <c r="D22" s="352"/>
      <c r="E22" s="352"/>
      <c r="F22" s="1" t="s">
        <v>23</v>
      </c>
      <c r="G22" s="7" t="s">
        <v>159</v>
      </c>
      <c r="H22" s="7" t="s">
        <v>160</v>
      </c>
      <c r="I22" s="6" t="s">
        <v>161</v>
      </c>
      <c r="J22" s="7" t="s">
        <v>159</v>
      </c>
      <c r="K22" s="616"/>
      <c r="L22" s="618"/>
      <c r="M22" s="618"/>
    </row>
  </sheetData>
  <mergeCells count="29">
    <mergeCell ref="K20:K22"/>
    <mergeCell ref="L20:L22"/>
    <mergeCell ref="M20:M22"/>
    <mergeCell ref="K18:K19"/>
    <mergeCell ref="L18:L19"/>
    <mergeCell ref="M18:M19"/>
    <mergeCell ref="C17:C22"/>
    <mergeCell ref="D17:D22"/>
    <mergeCell ref="E17:E22"/>
    <mergeCell ref="B2:B22"/>
    <mergeCell ref="A2:A22"/>
    <mergeCell ref="D10:D16"/>
    <mergeCell ref="E10:E16"/>
    <mergeCell ref="C10:C16"/>
    <mergeCell ref="E2:E9"/>
    <mergeCell ref="D2:D9"/>
    <mergeCell ref="C2:C9"/>
    <mergeCell ref="K2:K3"/>
    <mergeCell ref="K6:K7"/>
    <mergeCell ref="K8:K9"/>
    <mergeCell ref="K4:K5"/>
    <mergeCell ref="M4:M5"/>
    <mergeCell ref="M6:M7"/>
    <mergeCell ref="L6:L7"/>
    <mergeCell ref="L8:L9"/>
    <mergeCell ref="M8:M9"/>
    <mergeCell ref="M2:M3"/>
    <mergeCell ref="L4:L5"/>
    <mergeCell ref="L2: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Hoja2</vt:lpstr>
      <vt:lpstr>sub. academica</vt:lpstr>
      <vt:lpstr>sub. acdministrativa</vt:lpstr>
      <vt:lpstr>OCI</vt:lpstr>
      <vt:lpstr>OAJ</vt:lpstr>
      <vt:lpstr>OAP</vt:lpstr>
      <vt:lpstr>Hoja4</vt:lpstr>
      <vt:lpstr>Hoja2!Área_de_impresión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Ivan Quiroz Villota</dc:creator>
  <cp:lastModifiedBy>Jaime Ivan Quiroz Villota</cp:lastModifiedBy>
  <cp:lastPrinted>2015-04-22T14:49:08Z</cp:lastPrinted>
  <dcterms:created xsi:type="dcterms:W3CDTF">2015-04-22T13:52:34Z</dcterms:created>
  <dcterms:modified xsi:type="dcterms:W3CDTF">2015-05-05T14:36:21Z</dcterms:modified>
</cp:coreProperties>
</file>